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CARLOS\Downloads\"/>
    </mc:Choice>
  </mc:AlternateContent>
  <bookViews>
    <workbookView xWindow="0" yWindow="0" windowWidth="28800" windowHeight="12435" tabRatio="905"/>
  </bookViews>
  <sheets>
    <sheet name="PORTADA" sheetId="1" r:id="rId1"/>
    <sheet name="0.1_Dades generals organització" sheetId="2" r:id="rId2"/>
    <sheet name="0.2_Pla de reducció" sheetId="17" r:id="rId3"/>
    <sheet name="1.1_Instal·lacions fixes" sheetId="12" r:id="rId4"/>
    <sheet name="1.2_Vehicles i maquinària" sheetId="13" r:id="rId5"/>
    <sheet name="1.3_Emissions de procés" sheetId="5" r:id="rId6"/>
    <sheet name="1.4_Emissions fugitives" sheetId="4" r:id="rId7"/>
    <sheet name="2.1_Categoria 2 Balears" sheetId="6" r:id="rId8"/>
    <sheet name="2.2_Categoria 2 Espanya" sheetId="7" r:id="rId9"/>
    <sheet name="3_Categories 3-6" sheetId="16" r:id="rId10"/>
    <sheet name="4.1_Resultats Balears" sheetId="9" r:id="rId11"/>
    <sheet name="4.2_Resultats Espanya" sheetId="14" r:id="rId12"/>
    <sheet name="Dades Petjada Carboni" sheetId="15" state="hidden" r:id="rId13"/>
    <sheet name="Dades Pla Reduccio" sheetId="18" state="hidden" r:id="rId14"/>
    <sheet name="Dades" sheetId="11" state="hidden" r:id="rId15"/>
  </sheets>
  <definedNames>
    <definedName name="_Com2011">Dades!$J$473:$J$497</definedName>
    <definedName name="_Com2012">Dades!$L$473:$L$499</definedName>
    <definedName name="_Com2013">Dades!$N$473:$N$509</definedName>
    <definedName name="_Com2014">Dades!$P$473:$P$515</definedName>
    <definedName name="_Com2015">Dades!$R$473:$R$539</definedName>
    <definedName name="_Com2016">Dades!$T$473:$T$592</definedName>
    <definedName name="_Com2017">Dades!$V$473:$V$596</definedName>
    <definedName name="_Com2018">Dades!$X$473:$X$647</definedName>
    <definedName name="_Com2019">Dades!$Z$473:$Z$672</definedName>
    <definedName name="_Com2020">Dades!$AB$473:$AB$717</definedName>
    <definedName name="_Com2021">Dades!$AD$473:$AD$708</definedName>
    <definedName name="_Com2022">Dades!$AF$473:$AF$662</definedName>
    <definedName name="_Mix2011">Dades!$K$473:$K$497</definedName>
    <definedName name="_Mix2012">Dades!$M$473:$M$499</definedName>
    <definedName name="_Mix2013">Dades!$O$473:$O$509</definedName>
    <definedName name="_Mix2014">Dades!$Q$473:$Q$515</definedName>
    <definedName name="_Mix2015">Dades!$S$473:$S$539</definedName>
    <definedName name="_Mix2016">Dades!$U$473:$U$592</definedName>
    <definedName name="_Mix2017">Dades!$W$473:$W$596</definedName>
    <definedName name="_Mix2018">Dades!$Y$473:$Y$647</definedName>
    <definedName name="_Mix2019">Dades!$AA$473:$AA$672</definedName>
    <definedName name="_Mix2020">Dades!$AC$473:$AC$717</definedName>
    <definedName name="_Mix2021">Dades!$AE$473:$AE$708</definedName>
    <definedName name="_Mix2022">Dades!$AG$473:$AG$662</definedName>
    <definedName name="_MixIB">Dades!$C$488:$D$498</definedName>
    <definedName name="Año">Dades!$C$7:$C$17</definedName>
    <definedName name="_xlnm.Print_Area" localSheetId="10">'4.1_Resultats Balears'!$C$1:$W$314</definedName>
    <definedName name="_xlnm.Print_Area" localSheetId="11">'4.2_Resultats Espanya'!$C$1:$W$301</definedName>
    <definedName name="CentrosES">Dades!$C$790:$C$1040</definedName>
    <definedName name="CentrosIB">Dades!$E$790:$E$1040</definedName>
    <definedName name="Comb_Maq_1_2012">Dades!$C$362:$C$365</definedName>
    <definedName name="Comb_Maq_1_2013">Dades!$F$362:$F$365</definedName>
    <definedName name="Comb_Maq_1_2014">Dades!$I$362:$I$365</definedName>
    <definedName name="Comb_Maq_1_2015">Dades!$L$362:$L$365</definedName>
    <definedName name="Comb_Maq_1_2016">Dades!$O$362:$O$365</definedName>
    <definedName name="Comb_Maq_1_2017">Dades!$R$362:$R$365</definedName>
    <definedName name="Comb_Maq_1_2018">Dades!$U$362:$U$365</definedName>
    <definedName name="Comb_Maq_1_2019">Dades!$X$362:$X$369</definedName>
    <definedName name="Comb_Maq_1_2020">Dades!$AA$362:$AA$369</definedName>
    <definedName name="Comb_Maq_1_2021">Dades!$AD$362:$AD$369</definedName>
    <definedName name="Comb_Maq_1_2022">Dades!$AG$362:$AG$369</definedName>
    <definedName name="Comb_Maq_2_2012">Dades!$D$362:$D$366</definedName>
    <definedName name="Comb_Maq_2_2013">Dades!$G$362:$G$366</definedName>
    <definedName name="Comb_Maq_2_2014">Dades!$J$362:$J$366</definedName>
    <definedName name="Comb_Maq_2_2015">Dades!$M$362:$M$366</definedName>
    <definedName name="Comb_Maq_2_2016">Dades!$P$362:$P$366</definedName>
    <definedName name="Comb_Maq_2_2017">Dades!$S$362:$S$366</definedName>
    <definedName name="Comb_Maq_2_2018">Dades!$V$362:$V$366</definedName>
    <definedName name="Comb_Maq_2_2019">Dades!$Y$362:$Y$373</definedName>
    <definedName name="Comb_Maq_2_2020">Dades!$AB$362:$AB$373</definedName>
    <definedName name="Comb_Maq_2_2021">Dades!$AE$362:$AE$373</definedName>
    <definedName name="Comb_Maq_2_2022">Dades!$AH$362:$AH$373</definedName>
    <definedName name="Comb_Maq_3_2012">Dades!$E$362:$E$366</definedName>
    <definedName name="Comb_Maq_3_2013">Dades!$H$362:$H$366</definedName>
    <definedName name="Comb_Maq_3_2014">Dades!$K$362:$K$366</definedName>
    <definedName name="Comb_Maq_3_2015">Dades!$N$362:$N$366</definedName>
    <definedName name="Comb_Maq_3_2016">Dades!$Q$362:$Q$366</definedName>
    <definedName name="Comb_Maq_3_2017">Dades!$T$362:$T$366</definedName>
    <definedName name="Comb_Maq_3_2018">Dades!$W$362:$W$366</definedName>
    <definedName name="Comb_Maq_3_2019">Dades!$Z$362:$Z$373</definedName>
    <definedName name="Comb_Maq_3_2020">Dades!$AC$362:$AC$373</definedName>
    <definedName name="Comb_Maq_3_2021">Dades!$AF$362:$AF$373</definedName>
    <definedName name="Comb_Maq_3_2022">Dades!$AI$362:$AI$373</definedName>
    <definedName name="Comb_No_Carr_1">Dades!$G$287:$G$289</definedName>
    <definedName name="Comb_No_Carr_2">Dades!$H$287:$H$290</definedName>
    <definedName name="Comb_No_Carr_3">Dades!$I$287:$I$290</definedName>
    <definedName name="Comb_Veh_1_2012">Dades!$C$220:$C$225</definedName>
    <definedName name="Comb_Veh_1_2013">Dades!$G$220:$G$225</definedName>
    <definedName name="Comb_Veh_1_2014">Dades!$K$220:$K$225</definedName>
    <definedName name="Comb_Veh_1_2015">Dades!$O$220:$O$225</definedName>
    <definedName name="Comb_Veh_1_2016">Dades!$S$220:$S$225</definedName>
    <definedName name="Comb_Veh_1_2017">Dades!$W$220:$W$225</definedName>
    <definedName name="Comb_Veh_1_2018">Dades!$AA$220:$AA$225</definedName>
    <definedName name="Comb_Veh_1_2019">Dades!$AE$220:$AE$232</definedName>
    <definedName name="Comb_Veh_1_2020">Dades!$AI$220:$AI$232</definedName>
    <definedName name="Comb_Veh_1_2021">Dades!$AM$220:$AM$232</definedName>
    <definedName name="Comb_Veh_1_2022">Dades!$AQ$220:$AQ$232</definedName>
    <definedName name="Comb_Veh_2_2012">Dades!$D$220:$D$223</definedName>
    <definedName name="Comb_Veh_2_2013">Dades!$H$220:$H$223</definedName>
    <definedName name="Comb_Veh_2_2014">Dades!$L$220:$L$223</definedName>
    <definedName name="Comb_Veh_2_2015">Dades!$P$220:$P$223</definedName>
    <definedName name="Comb_Veh_2_2016">Dades!$T$220:$T$223</definedName>
    <definedName name="Comb_Veh_2_2017">Dades!$X$220:$X$223</definedName>
    <definedName name="Comb_Veh_2_2018">Dades!$AB$220:$AB$223</definedName>
    <definedName name="Comb_Veh_2_2019">Dades!$AF$220:$AF$230</definedName>
    <definedName name="Comb_Veh_2_2020">Dades!$AJ$220:$AJ$230</definedName>
    <definedName name="Comb_Veh_2_2021">Dades!$AN$220:$AN$230</definedName>
    <definedName name="Comb_Veh_2_2022">Dades!$AR$220:$AR$230</definedName>
    <definedName name="Comb_Veh_3_2012">Dades!$E$220:$E$224</definedName>
    <definedName name="Comb_Veh_3_2013">Dades!$I$220:$I$224</definedName>
    <definedName name="Comb_Veh_3_2014">Dades!$M$220:$M$224</definedName>
    <definedName name="Comb_Veh_3_2015">Dades!$Q$220:$Q$224</definedName>
    <definedName name="Comb_Veh_3_2016">Dades!$U$220:$U$224</definedName>
    <definedName name="Comb_Veh_3_2017">Dades!$Y$220:$Y$224</definedName>
    <definedName name="Comb_Veh_3_2018">Dades!$AC$220:$AC$224</definedName>
    <definedName name="Comb_Veh_3_2019">Dades!$AG$220:$AG$231</definedName>
    <definedName name="Comb_Veh_3_2020">Dades!$AK$220:$AK$231</definedName>
    <definedName name="Comb_Veh_3_2021">Dades!$AO$220:$AO$231</definedName>
    <definedName name="Comb_Veh_3_2022">Dades!$AS$220:$AS$231</definedName>
    <definedName name="Comb_Veh_4_2012">Dades!$F$220:$F$222</definedName>
    <definedName name="Comb_Veh_4_2013">Dades!$J$220:$J$222</definedName>
    <definedName name="Comb_Veh_4_2014">Dades!$N$220:$N$222</definedName>
    <definedName name="Comb_Veh_4_2015">Dades!$R$220:$R$222</definedName>
    <definedName name="Comb_Veh_4_2016">Dades!$V$220:$V$222</definedName>
    <definedName name="Comb_Veh_4_2017">Dades!$Z$220:$Z$222</definedName>
    <definedName name="Comb_Veh_4_2018">Dades!$AD$220:$AD$222</definedName>
    <definedName name="Comb_Veh_4_2019">Dades!$AH$220:$AH$225</definedName>
    <definedName name="Comb_Veh_4_2020">Dades!$AL$220:$AL$225</definedName>
    <definedName name="Comb_Veh_4_2021">Dades!$AP$220:$AP$225</definedName>
    <definedName name="Comb_Veh_4_2022">Dades!$AT$220:$AT$225</definedName>
    <definedName name="Comb_VehA2_1_2022">Dades!$AQ$264:$AQ$269</definedName>
    <definedName name="Comb_VehA2_2_2022">Dades!$AR$264:$AR$267</definedName>
    <definedName name="Comb_VehA2_3_2022">Dades!$AS$264:$AS$268</definedName>
    <definedName name="Comb_VehA2_4_2022">Dades!$AT$264:$AT$266</definedName>
    <definedName name="Empresas">Dades!$J$7:$J$16</definedName>
    <definedName name="Illa_1">Dades!$AG$747:$AG$800</definedName>
    <definedName name="Illa_2">Dades!$AH$747:$AH$755</definedName>
    <definedName name="Illa_3">Dades!$AI$747:$AI$752</definedName>
    <definedName name="Illa_4">Dades!$AJ$747:$AJ$748</definedName>
    <definedName name="Illes">Dades!$AE$746:$AE$750</definedName>
    <definedName name="Mes_Red_1">Dades!$I$724:$I$729</definedName>
    <definedName name="Mes_Red_2">Dades!$J$724:$J$734</definedName>
    <definedName name="Mes_Red_3">Dades!$K$724:$K$741</definedName>
    <definedName name="Mes_Red_4">Dades!$L$724:$L$734</definedName>
    <definedName name="Mes_Red_5">Dades!$M$724:$M$727</definedName>
    <definedName name="Mes_Red_6">Dades!$N$724:$N$732</definedName>
    <definedName name="Mes_Red_7">Dades!$O$724:$O$733</definedName>
    <definedName name="Mes_Red_8">Dades!$P$724:$P$728</definedName>
    <definedName name="Mes_Red_Tipus">Dades!$F$723:$F$731</definedName>
    <definedName name="Sector">Dades!$E$7:$E$27</definedName>
    <definedName name="SiNo">Dades!$F$785:$F$787</definedName>
    <definedName name="Tipo_Biomasa">Dades!$D$723:$D$728</definedName>
    <definedName name="Tipo_ER">Dades!$C$723:$C$727</definedName>
    <definedName name="TipoOrg">Dades!$D$7:$D$15</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S53" i="13" l="1"/>
  <c r="S54" i="13"/>
  <c r="S55" i="13"/>
  <c r="S56" i="13"/>
  <c r="S57" i="13"/>
  <c r="S58" i="13"/>
  <c r="S59" i="13"/>
  <c r="S60" i="13"/>
  <c r="S61" i="13"/>
  <c r="S62" i="13"/>
  <c r="S63" i="13"/>
  <c r="S64" i="13"/>
  <c r="S65" i="13"/>
  <c r="S66" i="13"/>
  <c r="S67" i="13"/>
  <c r="S68" i="13"/>
  <c r="S69" i="13"/>
  <c r="S70" i="13"/>
  <c r="AA793" i="11" l="1"/>
  <c r="AB793" i="11"/>
  <c r="AC793" i="11"/>
  <c r="AD793" i="11"/>
  <c r="AA794" i="11"/>
  <c r="AB794" i="11"/>
  <c r="AC794" i="11"/>
  <c r="AD794" i="11"/>
  <c r="AA795" i="11"/>
  <c r="AB795" i="11"/>
  <c r="AC795" i="11"/>
  <c r="AD795" i="11"/>
  <c r="AA796" i="11"/>
  <c r="AB796" i="11"/>
  <c r="AC796" i="11"/>
  <c r="AD796" i="11"/>
  <c r="AA797" i="11"/>
  <c r="AB797" i="11"/>
  <c r="AC797" i="11"/>
  <c r="AD797" i="11"/>
  <c r="AA798" i="11"/>
  <c r="AB798" i="11"/>
  <c r="AC798" i="11"/>
  <c r="AD798" i="11"/>
  <c r="AA799" i="11"/>
  <c r="AB799" i="11"/>
  <c r="AC799" i="11"/>
  <c r="AD799" i="11"/>
  <c r="AA800" i="11"/>
  <c r="AB800" i="11"/>
  <c r="AC800" i="11"/>
  <c r="AD800" i="11"/>
  <c r="AA801" i="11"/>
  <c r="AB801" i="11"/>
  <c r="AC801" i="11"/>
  <c r="AD801" i="11"/>
  <c r="AA802" i="11"/>
  <c r="AB802" i="11"/>
  <c r="AC802" i="11"/>
  <c r="AD802" i="11"/>
  <c r="AA803" i="11"/>
  <c r="AB803" i="11"/>
  <c r="AC803" i="11"/>
  <c r="AD803" i="11"/>
  <c r="AA804" i="11"/>
  <c r="AB804" i="11"/>
  <c r="AC804" i="11"/>
  <c r="AD804" i="11"/>
  <c r="AA805" i="11"/>
  <c r="AB805" i="11"/>
  <c r="AC805" i="11"/>
  <c r="AD805" i="11"/>
  <c r="AA806" i="11"/>
  <c r="AB806" i="11"/>
  <c r="AC806" i="11"/>
  <c r="AD806" i="11"/>
  <c r="AA807" i="11"/>
  <c r="AB807" i="11"/>
  <c r="AC807" i="11"/>
  <c r="AD807" i="11"/>
  <c r="AA808" i="11"/>
  <c r="AB808" i="11"/>
  <c r="AC808" i="11"/>
  <c r="AD808" i="11"/>
  <c r="AA809" i="11"/>
  <c r="AB809" i="11"/>
  <c r="AC809" i="11"/>
  <c r="AD809" i="11"/>
  <c r="AA810" i="11"/>
  <c r="AB810" i="11"/>
  <c r="AC810" i="11"/>
  <c r="AD810" i="11"/>
  <c r="AA811" i="11"/>
  <c r="AB811" i="11"/>
  <c r="AC811" i="11"/>
  <c r="AD811" i="11"/>
  <c r="AA812" i="11"/>
  <c r="AB812" i="11"/>
  <c r="AC812" i="11"/>
  <c r="AD812" i="11"/>
  <c r="AA813" i="11"/>
  <c r="AB813" i="11"/>
  <c r="AC813" i="11"/>
  <c r="AD813" i="11"/>
  <c r="AA814" i="11"/>
  <c r="AB814" i="11"/>
  <c r="AC814" i="11"/>
  <c r="AD814" i="11"/>
  <c r="AA815" i="11"/>
  <c r="AB815" i="11"/>
  <c r="AC815" i="11"/>
  <c r="AD815" i="11"/>
  <c r="AA816" i="11"/>
  <c r="AB816" i="11"/>
  <c r="AC816" i="11"/>
  <c r="AD816" i="11"/>
  <c r="AA817" i="11"/>
  <c r="AB817" i="11"/>
  <c r="AC817" i="11"/>
  <c r="AD817" i="11"/>
  <c r="AA818" i="11"/>
  <c r="AB818" i="11"/>
  <c r="AC818" i="11"/>
  <c r="AD818" i="11"/>
  <c r="AA819" i="11"/>
  <c r="AB819" i="11"/>
  <c r="AC819" i="11"/>
  <c r="AD819" i="11"/>
  <c r="AA820" i="11"/>
  <c r="AB820" i="11"/>
  <c r="AC820" i="11"/>
  <c r="AD820" i="11"/>
  <c r="AA821" i="11"/>
  <c r="AB821" i="11"/>
  <c r="AC821" i="11"/>
  <c r="AD821" i="11"/>
  <c r="AA822" i="11"/>
  <c r="AB822" i="11"/>
  <c r="AC822" i="11"/>
  <c r="AD822" i="11"/>
  <c r="AA823" i="11"/>
  <c r="AB823" i="11"/>
  <c r="AC823" i="11"/>
  <c r="AD823" i="11"/>
  <c r="AA824" i="11"/>
  <c r="AB824" i="11"/>
  <c r="AC824" i="11"/>
  <c r="AD824" i="11"/>
  <c r="AA825" i="11"/>
  <c r="AB825" i="11"/>
  <c r="AC825" i="11"/>
  <c r="AD825" i="11"/>
  <c r="AA826" i="11"/>
  <c r="AB826" i="11"/>
  <c r="AC826" i="11"/>
  <c r="AD826" i="11"/>
  <c r="AA827" i="11"/>
  <c r="AB827" i="11"/>
  <c r="AC827" i="11"/>
  <c r="AD827" i="11"/>
  <c r="AA828" i="11"/>
  <c r="AB828" i="11"/>
  <c r="AC828" i="11"/>
  <c r="AD828" i="11"/>
  <c r="AA829" i="11"/>
  <c r="AB829" i="11"/>
  <c r="AC829" i="11"/>
  <c r="AD829" i="11"/>
  <c r="AA830" i="11"/>
  <c r="AB830" i="11"/>
  <c r="AC830" i="11"/>
  <c r="AD830" i="11"/>
  <c r="AA831" i="11"/>
  <c r="AB831" i="11"/>
  <c r="AC831" i="11"/>
  <c r="AD831" i="11"/>
  <c r="AA832" i="11"/>
  <c r="AB832" i="11"/>
  <c r="AC832" i="11"/>
  <c r="AD832" i="11"/>
  <c r="AA833" i="11"/>
  <c r="AB833" i="11"/>
  <c r="AC833" i="11"/>
  <c r="AD833" i="11"/>
  <c r="AA834" i="11"/>
  <c r="AB834" i="11"/>
  <c r="AC834" i="11"/>
  <c r="AD834" i="11"/>
  <c r="AA835" i="11"/>
  <c r="AB835" i="11"/>
  <c r="AC835" i="11"/>
  <c r="AD835" i="11"/>
  <c r="AA836" i="11"/>
  <c r="AB836" i="11"/>
  <c r="AC836" i="11"/>
  <c r="AD836" i="11"/>
  <c r="AA837" i="11"/>
  <c r="AB837" i="11"/>
  <c r="AC837" i="11"/>
  <c r="AD837" i="11"/>
  <c r="AA838" i="11"/>
  <c r="AB838" i="11"/>
  <c r="AC838" i="11"/>
  <c r="AD838" i="11"/>
  <c r="AA839" i="11"/>
  <c r="AB839" i="11"/>
  <c r="AC839" i="11"/>
  <c r="AD839" i="11"/>
  <c r="AA840" i="11"/>
  <c r="AB840" i="11"/>
  <c r="AC840" i="11"/>
  <c r="AD840" i="11"/>
  <c r="AA841" i="11"/>
  <c r="AB841" i="11"/>
  <c r="AC841" i="11"/>
  <c r="AD841" i="11"/>
  <c r="AA842" i="11"/>
  <c r="AB842" i="11"/>
  <c r="AC842" i="11"/>
  <c r="AD842" i="11"/>
  <c r="AA843" i="11"/>
  <c r="AB843" i="11"/>
  <c r="AC843" i="11"/>
  <c r="AD843" i="11"/>
  <c r="AA844" i="11"/>
  <c r="AB844" i="11"/>
  <c r="AC844" i="11"/>
  <c r="AD844" i="11"/>
  <c r="AA845" i="11"/>
  <c r="AB845" i="11"/>
  <c r="AC845" i="11"/>
  <c r="AD845" i="11"/>
  <c r="AA846" i="11"/>
  <c r="AB846" i="11"/>
  <c r="AC846" i="11"/>
  <c r="AD846" i="11"/>
  <c r="AA847" i="11"/>
  <c r="AB847" i="11"/>
  <c r="AC847" i="11"/>
  <c r="AD847" i="11"/>
  <c r="AA848" i="11"/>
  <c r="AB848" i="11"/>
  <c r="AC848" i="11"/>
  <c r="AD848" i="11"/>
  <c r="AA849" i="11"/>
  <c r="AB849" i="11"/>
  <c r="AC849" i="11"/>
  <c r="AD849" i="11"/>
  <c r="AA850" i="11"/>
  <c r="AB850" i="11"/>
  <c r="AC850" i="11"/>
  <c r="AD850" i="11"/>
  <c r="AA851" i="11"/>
  <c r="AB851" i="11"/>
  <c r="AC851" i="11"/>
  <c r="AD851" i="11"/>
  <c r="AA852" i="11"/>
  <c r="AB852" i="11"/>
  <c r="AC852" i="11"/>
  <c r="AD852" i="11"/>
  <c r="AA853" i="11"/>
  <c r="AB853" i="11"/>
  <c r="AC853" i="11"/>
  <c r="AD853" i="11"/>
  <c r="AA854" i="11"/>
  <c r="AB854" i="11"/>
  <c r="AC854" i="11"/>
  <c r="AD854" i="11"/>
  <c r="AA855" i="11"/>
  <c r="AB855" i="11"/>
  <c r="AC855" i="11"/>
  <c r="AD855" i="11"/>
  <c r="AA856" i="11"/>
  <c r="AB856" i="11"/>
  <c r="AC856" i="11"/>
  <c r="AD856" i="11"/>
  <c r="AA857" i="11"/>
  <c r="AB857" i="11"/>
  <c r="AC857" i="11"/>
  <c r="AD857" i="11"/>
  <c r="AA858" i="11"/>
  <c r="AB858" i="11"/>
  <c r="AC858" i="11"/>
  <c r="AD858" i="11"/>
  <c r="AA859" i="11"/>
  <c r="AB859" i="11"/>
  <c r="AC859" i="11"/>
  <c r="AD859" i="11"/>
  <c r="AA860" i="11"/>
  <c r="AB860" i="11"/>
  <c r="AC860" i="11"/>
  <c r="AD860" i="11"/>
  <c r="AA861" i="11"/>
  <c r="AB861" i="11"/>
  <c r="AC861" i="11"/>
  <c r="AD861" i="11"/>
  <c r="AA862" i="11"/>
  <c r="AB862" i="11"/>
  <c r="AC862" i="11"/>
  <c r="AD862" i="11"/>
  <c r="AA863" i="11"/>
  <c r="AB863" i="11"/>
  <c r="AC863" i="11"/>
  <c r="AD863" i="11"/>
  <c r="AA864" i="11"/>
  <c r="AB864" i="11"/>
  <c r="AC864" i="11"/>
  <c r="AD864" i="11"/>
  <c r="AA865" i="11"/>
  <c r="AB865" i="11"/>
  <c r="AC865" i="11"/>
  <c r="AD865" i="11"/>
  <c r="AA866" i="11"/>
  <c r="AB866" i="11"/>
  <c r="AC866" i="11"/>
  <c r="AD866" i="11"/>
  <c r="AA867" i="11"/>
  <c r="AB867" i="11"/>
  <c r="AC867" i="11"/>
  <c r="AD867" i="11"/>
  <c r="AA868" i="11"/>
  <c r="AB868" i="11"/>
  <c r="AC868" i="11"/>
  <c r="AD868" i="11"/>
  <c r="AA869" i="11"/>
  <c r="AB869" i="11"/>
  <c r="AC869" i="11"/>
  <c r="AD869" i="11"/>
  <c r="AA870" i="11"/>
  <c r="AB870" i="11"/>
  <c r="AC870" i="11"/>
  <c r="AD870" i="11"/>
  <c r="AA871" i="11"/>
  <c r="AB871" i="11"/>
  <c r="AC871" i="11"/>
  <c r="AD871" i="11"/>
  <c r="AA872" i="11"/>
  <c r="AB872" i="11"/>
  <c r="AC872" i="11"/>
  <c r="AD872" i="11"/>
  <c r="AA873" i="11"/>
  <c r="AB873" i="11"/>
  <c r="AC873" i="11"/>
  <c r="AD873" i="11"/>
  <c r="AA874" i="11"/>
  <c r="AB874" i="11"/>
  <c r="AC874" i="11"/>
  <c r="AD874" i="11"/>
  <c r="AA875" i="11"/>
  <c r="AB875" i="11"/>
  <c r="AC875" i="11"/>
  <c r="AD875" i="11"/>
  <c r="AA876" i="11"/>
  <c r="AB876" i="11"/>
  <c r="AC876" i="11"/>
  <c r="AD876" i="11"/>
  <c r="AA877" i="11"/>
  <c r="AB877" i="11"/>
  <c r="AC877" i="11"/>
  <c r="AD877" i="11"/>
  <c r="AA878" i="11"/>
  <c r="AB878" i="11"/>
  <c r="AC878" i="11"/>
  <c r="AD878" i="11"/>
  <c r="AA879" i="11"/>
  <c r="AB879" i="11"/>
  <c r="AC879" i="11"/>
  <c r="AD879" i="11"/>
  <c r="AA880" i="11"/>
  <c r="AB880" i="11"/>
  <c r="AC880" i="11"/>
  <c r="AD880" i="11"/>
  <c r="AA881" i="11"/>
  <c r="AB881" i="11"/>
  <c r="AC881" i="11"/>
  <c r="AD881" i="11"/>
  <c r="AA882" i="11"/>
  <c r="AB882" i="11"/>
  <c r="AC882" i="11"/>
  <c r="AD882" i="11"/>
  <c r="AA883" i="11"/>
  <c r="AB883" i="11"/>
  <c r="AC883" i="11"/>
  <c r="AD883" i="11"/>
  <c r="AA884" i="11"/>
  <c r="AB884" i="11"/>
  <c r="AC884" i="11"/>
  <c r="AD884" i="11"/>
  <c r="AA885" i="11"/>
  <c r="AB885" i="11"/>
  <c r="AC885" i="11"/>
  <c r="AD885" i="11"/>
  <c r="AA886" i="11"/>
  <c r="AB886" i="11"/>
  <c r="AC886" i="11"/>
  <c r="AD886" i="11"/>
  <c r="AA887" i="11"/>
  <c r="AB887" i="11"/>
  <c r="AC887" i="11"/>
  <c r="AD887" i="11"/>
  <c r="AA888" i="11"/>
  <c r="AB888" i="11"/>
  <c r="AC888" i="11"/>
  <c r="AD888" i="11"/>
  <c r="AA889" i="11"/>
  <c r="AB889" i="11"/>
  <c r="AC889" i="11"/>
  <c r="AD889" i="11"/>
  <c r="AA890" i="11"/>
  <c r="AB890" i="11"/>
  <c r="AC890" i="11"/>
  <c r="AD890" i="11"/>
  <c r="AA891" i="11"/>
  <c r="AB891" i="11"/>
  <c r="AC891" i="11"/>
  <c r="AD891" i="11"/>
  <c r="AA892" i="11"/>
  <c r="AB892" i="11"/>
  <c r="AC892" i="11"/>
  <c r="AD892" i="11"/>
  <c r="AA893" i="11"/>
  <c r="AB893" i="11"/>
  <c r="AC893" i="11"/>
  <c r="AD893" i="11"/>
  <c r="AA894" i="11"/>
  <c r="AB894" i="11"/>
  <c r="AC894" i="11"/>
  <c r="AD894" i="11"/>
  <c r="AA895" i="11"/>
  <c r="AB895" i="11"/>
  <c r="AC895" i="11"/>
  <c r="AD895" i="11"/>
  <c r="AA896" i="11"/>
  <c r="AB896" i="11"/>
  <c r="AC896" i="11"/>
  <c r="AD896" i="11"/>
  <c r="AA897" i="11"/>
  <c r="AB897" i="11"/>
  <c r="AC897" i="11"/>
  <c r="AD897" i="11"/>
  <c r="AA898" i="11"/>
  <c r="AB898" i="11"/>
  <c r="AC898" i="11"/>
  <c r="AD898" i="11"/>
  <c r="AA899" i="11"/>
  <c r="AB899" i="11"/>
  <c r="AC899" i="11"/>
  <c r="AD899" i="11"/>
  <c r="AA900" i="11"/>
  <c r="AB900" i="11"/>
  <c r="AC900" i="11"/>
  <c r="AD900" i="11"/>
  <c r="AA901" i="11"/>
  <c r="AB901" i="11"/>
  <c r="AC901" i="11"/>
  <c r="AD901" i="11"/>
  <c r="AA902" i="11"/>
  <c r="AB902" i="11"/>
  <c r="AC902" i="11"/>
  <c r="AD902" i="11"/>
  <c r="AA903" i="11"/>
  <c r="AB903" i="11"/>
  <c r="AC903" i="11"/>
  <c r="AD903" i="11"/>
  <c r="AA904" i="11"/>
  <c r="AB904" i="11"/>
  <c r="AC904" i="11"/>
  <c r="AD904" i="11"/>
  <c r="AA905" i="11"/>
  <c r="AB905" i="11"/>
  <c r="AC905" i="11"/>
  <c r="AD905" i="11"/>
  <c r="AA906" i="11"/>
  <c r="AB906" i="11"/>
  <c r="AC906" i="11"/>
  <c r="AD906" i="11"/>
  <c r="AA907" i="11"/>
  <c r="AB907" i="11"/>
  <c r="AC907" i="11"/>
  <c r="AD907" i="11"/>
  <c r="AA908" i="11"/>
  <c r="AB908" i="11"/>
  <c r="AC908" i="11"/>
  <c r="AD908" i="11"/>
  <c r="AA909" i="11"/>
  <c r="AB909" i="11"/>
  <c r="AC909" i="11"/>
  <c r="AD909" i="11"/>
  <c r="AA910" i="11"/>
  <c r="AB910" i="11"/>
  <c r="AC910" i="11"/>
  <c r="AD910" i="11"/>
  <c r="AA911" i="11"/>
  <c r="AB911" i="11"/>
  <c r="AC911" i="11"/>
  <c r="AD911" i="11"/>
  <c r="AA912" i="11"/>
  <c r="AB912" i="11"/>
  <c r="AC912" i="11"/>
  <c r="AD912" i="11"/>
  <c r="AA913" i="11"/>
  <c r="AB913" i="11"/>
  <c r="AC913" i="11"/>
  <c r="AD913" i="11"/>
  <c r="AA914" i="11"/>
  <c r="AB914" i="11"/>
  <c r="AC914" i="11"/>
  <c r="AD914" i="11"/>
  <c r="AA915" i="11"/>
  <c r="AB915" i="11"/>
  <c r="AC915" i="11"/>
  <c r="AD915" i="11"/>
  <c r="AA916" i="11"/>
  <c r="AB916" i="11"/>
  <c r="AC916" i="11"/>
  <c r="AD916" i="11"/>
  <c r="AA917" i="11"/>
  <c r="AB917" i="11"/>
  <c r="AC917" i="11"/>
  <c r="AD917" i="11"/>
  <c r="AA918" i="11"/>
  <c r="AB918" i="11"/>
  <c r="AC918" i="11"/>
  <c r="AD918" i="11"/>
  <c r="AA919" i="11"/>
  <c r="AB919" i="11"/>
  <c r="AC919" i="11"/>
  <c r="AD919" i="11"/>
  <c r="AA920" i="11"/>
  <c r="AB920" i="11"/>
  <c r="AC920" i="11"/>
  <c r="AD920" i="11"/>
  <c r="AA921" i="11"/>
  <c r="AB921" i="11"/>
  <c r="AC921" i="11"/>
  <c r="AD921" i="11"/>
  <c r="AA922" i="11"/>
  <c r="AB922" i="11"/>
  <c r="AC922" i="11"/>
  <c r="AD922" i="11"/>
  <c r="AA923" i="11"/>
  <c r="AB923" i="11"/>
  <c r="AC923" i="11"/>
  <c r="AD923" i="11"/>
  <c r="AA924" i="11"/>
  <c r="AB924" i="11"/>
  <c r="AC924" i="11"/>
  <c r="AD924" i="11"/>
  <c r="AA925" i="11"/>
  <c r="AB925" i="11"/>
  <c r="AC925" i="11"/>
  <c r="AD925" i="11"/>
  <c r="AA926" i="11"/>
  <c r="AB926" i="11"/>
  <c r="AC926" i="11"/>
  <c r="AD926" i="11"/>
  <c r="AA927" i="11"/>
  <c r="AB927" i="11"/>
  <c r="AC927" i="11"/>
  <c r="AD927" i="11"/>
  <c r="AA928" i="11"/>
  <c r="AB928" i="11"/>
  <c r="AC928" i="11"/>
  <c r="AD928" i="11"/>
  <c r="AA929" i="11"/>
  <c r="AB929" i="11"/>
  <c r="AC929" i="11"/>
  <c r="AD929" i="11"/>
  <c r="AA930" i="11"/>
  <c r="AB930" i="11"/>
  <c r="AC930" i="11"/>
  <c r="AD930" i="11"/>
  <c r="AA931" i="11"/>
  <c r="AB931" i="11"/>
  <c r="AC931" i="11"/>
  <c r="AD931" i="11"/>
  <c r="AA932" i="11"/>
  <c r="AB932" i="11"/>
  <c r="AC932" i="11"/>
  <c r="AD932" i="11"/>
  <c r="AA933" i="11"/>
  <c r="AB933" i="11"/>
  <c r="AC933" i="11"/>
  <c r="AD933" i="11"/>
  <c r="AA934" i="11"/>
  <c r="AB934" i="11"/>
  <c r="AC934" i="11"/>
  <c r="AD934" i="11"/>
  <c r="AA935" i="11"/>
  <c r="AB935" i="11"/>
  <c r="AC935" i="11"/>
  <c r="AD935" i="11"/>
  <c r="AA936" i="11"/>
  <c r="AB936" i="11"/>
  <c r="AC936" i="11"/>
  <c r="AD936" i="11"/>
  <c r="AA937" i="11"/>
  <c r="AB937" i="11"/>
  <c r="AC937" i="11"/>
  <c r="AD937" i="11"/>
  <c r="AA938" i="11"/>
  <c r="AB938" i="11"/>
  <c r="AC938" i="11"/>
  <c r="AD938" i="11"/>
  <c r="AA939" i="11"/>
  <c r="AB939" i="11"/>
  <c r="AC939" i="11"/>
  <c r="AD939" i="11"/>
  <c r="AA940" i="11"/>
  <c r="AB940" i="11"/>
  <c r="AC940" i="11"/>
  <c r="AD940" i="11"/>
  <c r="AA941" i="11"/>
  <c r="AB941" i="11"/>
  <c r="AC941" i="11"/>
  <c r="AD941" i="11"/>
  <c r="AA942" i="11"/>
  <c r="AB942" i="11"/>
  <c r="AC942" i="11"/>
  <c r="AD942" i="11"/>
  <c r="AA943" i="11"/>
  <c r="AB943" i="11"/>
  <c r="AC943" i="11"/>
  <c r="AD943" i="11"/>
  <c r="AA944" i="11"/>
  <c r="AB944" i="11"/>
  <c r="AC944" i="11"/>
  <c r="AD944" i="11"/>
  <c r="AA945" i="11"/>
  <c r="AB945" i="11"/>
  <c r="AC945" i="11"/>
  <c r="AD945" i="11"/>
  <c r="AA946" i="11"/>
  <c r="AB946" i="11"/>
  <c r="AC946" i="11"/>
  <c r="AD946" i="11"/>
  <c r="AA947" i="11"/>
  <c r="AB947" i="11"/>
  <c r="AC947" i="11"/>
  <c r="AD947" i="11"/>
  <c r="AA948" i="11"/>
  <c r="AB948" i="11"/>
  <c r="AC948" i="11"/>
  <c r="AD948" i="11"/>
  <c r="AA949" i="11"/>
  <c r="AB949" i="11"/>
  <c r="AC949" i="11"/>
  <c r="AD949" i="11"/>
  <c r="AA950" i="11"/>
  <c r="AB950" i="11"/>
  <c r="AC950" i="11"/>
  <c r="AD950" i="11"/>
  <c r="AA951" i="11"/>
  <c r="AB951" i="11"/>
  <c r="AC951" i="11"/>
  <c r="AD951" i="11"/>
  <c r="AA952" i="11"/>
  <c r="AB952" i="11"/>
  <c r="AC952" i="11"/>
  <c r="AD952" i="11"/>
  <c r="AA953" i="11"/>
  <c r="AB953" i="11"/>
  <c r="AC953" i="11"/>
  <c r="AD953" i="11"/>
  <c r="AA954" i="11"/>
  <c r="AB954" i="11"/>
  <c r="AC954" i="11"/>
  <c r="AD954" i="11"/>
  <c r="AA955" i="11"/>
  <c r="AB955" i="11"/>
  <c r="AC955" i="11"/>
  <c r="AD955" i="11"/>
  <c r="AA956" i="11"/>
  <c r="AB956" i="11"/>
  <c r="AC956" i="11"/>
  <c r="AD956" i="11"/>
  <c r="AA957" i="11"/>
  <c r="AB957" i="11"/>
  <c r="AC957" i="11"/>
  <c r="AD957" i="11"/>
  <c r="AA958" i="11"/>
  <c r="AB958" i="11"/>
  <c r="AC958" i="11"/>
  <c r="AD958" i="11"/>
  <c r="AA959" i="11"/>
  <c r="AB959" i="11"/>
  <c r="AC959" i="11"/>
  <c r="AD959" i="11"/>
  <c r="AA960" i="11"/>
  <c r="AB960" i="11"/>
  <c r="AC960" i="11"/>
  <c r="AD960" i="11"/>
  <c r="AA961" i="11"/>
  <c r="AB961" i="11"/>
  <c r="AC961" i="11"/>
  <c r="AD961" i="11"/>
  <c r="AA962" i="11"/>
  <c r="AB962" i="11"/>
  <c r="AC962" i="11"/>
  <c r="AD962" i="11"/>
  <c r="AA963" i="11"/>
  <c r="AB963" i="11"/>
  <c r="AC963" i="11"/>
  <c r="AD963" i="11"/>
  <c r="AA964" i="11"/>
  <c r="AB964" i="11"/>
  <c r="AC964" i="11"/>
  <c r="AD964" i="11"/>
  <c r="AA965" i="11"/>
  <c r="AB965" i="11"/>
  <c r="AC965" i="11"/>
  <c r="AD965" i="11"/>
  <c r="AA966" i="11"/>
  <c r="AB966" i="11"/>
  <c r="AC966" i="11"/>
  <c r="AD966" i="11"/>
  <c r="AA967" i="11"/>
  <c r="AB967" i="11"/>
  <c r="AC967" i="11"/>
  <c r="AD967" i="11"/>
  <c r="AA968" i="11"/>
  <c r="AB968" i="11"/>
  <c r="AC968" i="11"/>
  <c r="AD968" i="11"/>
  <c r="AA969" i="11"/>
  <c r="AB969" i="11"/>
  <c r="AC969" i="11"/>
  <c r="AD969" i="11"/>
  <c r="AA970" i="11"/>
  <c r="AB970" i="11"/>
  <c r="AC970" i="11"/>
  <c r="AD970" i="11"/>
  <c r="AA971" i="11"/>
  <c r="AB971" i="11"/>
  <c r="AC971" i="11"/>
  <c r="AD971" i="11"/>
  <c r="AA972" i="11"/>
  <c r="AB972" i="11"/>
  <c r="AC972" i="11"/>
  <c r="AD972" i="11"/>
  <c r="AA973" i="11"/>
  <c r="AB973" i="11"/>
  <c r="AC973" i="11"/>
  <c r="AD973" i="11"/>
  <c r="AA974" i="11"/>
  <c r="AB974" i="11"/>
  <c r="AC974" i="11"/>
  <c r="AD974" i="11"/>
  <c r="AA975" i="11"/>
  <c r="AB975" i="11"/>
  <c r="AC975" i="11"/>
  <c r="AD975" i="11"/>
  <c r="AA976" i="11"/>
  <c r="AB976" i="11"/>
  <c r="AC976" i="11"/>
  <c r="AD976" i="11"/>
  <c r="AA977" i="11"/>
  <c r="AB977" i="11"/>
  <c r="AC977" i="11"/>
  <c r="AD977" i="11"/>
  <c r="AA978" i="11"/>
  <c r="AB978" i="11"/>
  <c r="AC978" i="11"/>
  <c r="AD978" i="11"/>
  <c r="AA979" i="11"/>
  <c r="AB979" i="11"/>
  <c r="AC979" i="11"/>
  <c r="AD979" i="11"/>
  <c r="AA980" i="11"/>
  <c r="AB980" i="11"/>
  <c r="AC980" i="11"/>
  <c r="AD980" i="11"/>
  <c r="AA981" i="11"/>
  <c r="AB981" i="11"/>
  <c r="AC981" i="11"/>
  <c r="AD981" i="11"/>
  <c r="AA982" i="11"/>
  <c r="AB982" i="11"/>
  <c r="AC982" i="11"/>
  <c r="AD982" i="11"/>
  <c r="AA983" i="11"/>
  <c r="AB983" i="11"/>
  <c r="AC983" i="11"/>
  <c r="AD983" i="11"/>
  <c r="AA984" i="11"/>
  <c r="AB984" i="11"/>
  <c r="AC984" i="11"/>
  <c r="AD984" i="11"/>
  <c r="AA985" i="11"/>
  <c r="AB985" i="11"/>
  <c r="AC985" i="11"/>
  <c r="AD985" i="11"/>
  <c r="AA986" i="11"/>
  <c r="AB986" i="11"/>
  <c r="AC986" i="11"/>
  <c r="AD986" i="11"/>
  <c r="AA987" i="11"/>
  <c r="AB987" i="11"/>
  <c r="AC987" i="11"/>
  <c r="AD987" i="11"/>
  <c r="AA988" i="11"/>
  <c r="AB988" i="11"/>
  <c r="AC988" i="11"/>
  <c r="AD988" i="11"/>
  <c r="AA989" i="11"/>
  <c r="AB989" i="11"/>
  <c r="AC989" i="11"/>
  <c r="AD989" i="11"/>
  <c r="AA990" i="11"/>
  <c r="AB990" i="11"/>
  <c r="AC990" i="11"/>
  <c r="AD990" i="11"/>
  <c r="AA991" i="11"/>
  <c r="AB991" i="11"/>
  <c r="AC991" i="11"/>
  <c r="AD991" i="11"/>
  <c r="AA992" i="11"/>
  <c r="AB992" i="11"/>
  <c r="AC992" i="11"/>
  <c r="AD992" i="11"/>
  <c r="AA993" i="11"/>
  <c r="AB993" i="11"/>
  <c r="AC993" i="11"/>
  <c r="AD993" i="11"/>
  <c r="AA994" i="11"/>
  <c r="AB994" i="11"/>
  <c r="AC994" i="11"/>
  <c r="AD994" i="11"/>
  <c r="AA995" i="11"/>
  <c r="AB995" i="11"/>
  <c r="AC995" i="11"/>
  <c r="AD995" i="11"/>
  <c r="AA996" i="11"/>
  <c r="AB996" i="11"/>
  <c r="AC996" i="11"/>
  <c r="AD996" i="11"/>
  <c r="AA997" i="11"/>
  <c r="AB997" i="11"/>
  <c r="AC997" i="11"/>
  <c r="AD997" i="11"/>
  <c r="AA998" i="11"/>
  <c r="AB998" i="11"/>
  <c r="AC998" i="11"/>
  <c r="AD998" i="11"/>
  <c r="AA999" i="11"/>
  <c r="AB999" i="11"/>
  <c r="AC999" i="11"/>
  <c r="AD999" i="11"/>
  <c r="AA1000" i="11"/>
  <c r="AB1000" i="11"/>
  <c r="AC1000" i="11"/>
  <c r="AD1000" i="11"/>
  <c r="AA1001" i="11"/>
  <c r="AB1001" i="11"/>
  <c r="AC1001" i="11"/>
  <c r="AD1001" i="11"/>
  <c r="AA1002" i="11"/>
  <c r="AB1002" i="11"/>
  <c r="AC1002" i="11"/>
  <c r="AD1002" i="11"/>
  <c r="AA1003" i="11"/>
  <c r="AB1003" i="11"/>
  <c r="AC1003" i="11"/>
  <c r="AD1003" i="11"/>
  <c r="AA1004" i="11"/>
  <c r="AB1004" i="11"/>
  <c r="AC1004" i="11"/>
  <c r="AD1004" i="11"/>
  <c r="AA1005" i="11"/>
  <c r="AB1005" i="11"/>
  <c r="AC1005" i="11"/>
  <c r="AD1005" i="11"/>
  <c r="AA1006" i="11"/>
  <c r="AB1006" i="11"/>
  <c r="AC1006" i="11"/>
  <c r="AD1006" i="11"/>
  <c r="AA1007" i="11"/>
  <c r="AB1007" i="11"/>
  <c r="AC1007" i="11"/>
  <c r="AD1007" i="11"/>
  <c r="AA1008" i="11"/>
  <c r="AB1008" i="11"/>
  <c r="AC1008" i="11"/>
  <c r="AD1008" i="11"/>
  <c r="AA1009" i="11"/>
  <c r="AB1009" i="11"/>
  <c r="AC1009" i="11"/>
  <c r="AD1009" i="11"/>
  <c r="AA1010" i="11"/>
  <c r="AB1010" i="11"/>
  <c r="AC1010" i="11"/>
  <c r="AD1010" i="11"/>
  <c r="AA1011" i="11"/>
  <c r="AB1011" i="11"/>
  <c r="AC1011" i="11"/>
  <c r="AD1011" i="11"/>
  <c r="AA1012" i="11"/>
  <c r="AB1012" i="11"/>
  <c r="AC1012" i="11"/>
  <c r="AD1012" i="11"/>
  <c r="AA1013" i="11"/>
  <c r="AB1013" i="11"/>
  <c r="AC1013" i="11"/>
  <c r="AD1013" i="11"/>
  <c r="AA1014" i="11"/>
  <c r="AB1014" i="11"/>
  <c r="AC1014" i="11"/>
  <c r="AD1014" i="11"/>
  <c r="AA1015" i="11"/>
  <c r="AB1015" i="11"/>
  <c r="AC1015" i="11"/>
  <c r="AD1015" i="11"/>
  <c r="AA1016" i="11"/>
  <c r="AB1016" i="11"/>
  <c r="AC1016" i="11"/>
  <c r="AD1016" i="11"/>
  <c r="AA1017" i="11"/>
  <c r="AB1017" i="11"/>
  <c r="AC1017" i="11"/>
  <c r="AD1017" i="11"/>
  <c r="AA1018" i="11"/>
  <c r="AB1018" i="11"/>
  <c r="AC1018" i="11"/>
  <c r="AD1018" i="11"/>
  <c r="AA1019" i="11"/>
  <c r="AB1019" i="11"/>
  <c r="AC1019" i="11"/>
  <c r="AD1019" i="11"/>
  <c r="AA1020" i="11"/>
  <c r="AB1020" i="11"/>
  <c r="AC1020" i="11"/>
  <c r="AD1020" i="11"/>
  <c r="AA1021" i="11"/>
  <c r="AB1021" i="11"/>
  <c r="AC1021" i="11"/>
  <c r="AD1021" i="11"/>
  <c r="AA1022" i="11"/>
  <c r="AB1022" i="11"/>
  <c r="AC1022" i="11"/>
  <c r="AD1022" i="11"/>
  <c r="AA1023" i="11"/>
  <c r="AB1023" i="11"/>
  <c r="AC1023" i="11"/>
  <c r="AD1023" i="11"/>
  <c r="AA1024" i="11"/>
  <c r="AB1024" i="11"/>
  <c r="AC1024" i="11"/>
  <c r="AD1024" i="11"/>
  <c r="AA1025" i="11"/>
  <c r="AB1025" i="11"/>
  <c r="AC1025" i="11"/>
  <c r="AD1025" i="11"/>
  <c r="AA1026" i="11"/>
  <c r="AB1026" i="11"/>
  <c r="AC1026" i="11"/>
  <c r="AD1026" i="11"/>
  <c r="AA1027" i="11"/>
  <c r="AB1027" i="11"/>
  <c r="AC1027" i="11"/>
  <c r="AD1027" i="11"/>
  <c r="AA1028" i="11"/>
  <c r="AB1028" i="11"/>
  <c r="AC1028" i="11"/>
  <c r="AD1028" i="11"/>
  <c r="AA1029" i="11"/>
  <c r="AB1029" i="11"/>
  <c r="AC1029" i="11"/>
  <c r="AD1029" i="11"/>
  <c r="AA1030" i="11"/>
  <c r="AB1030" i="11"/>
  <c r="AC1030" i="11"/>
  <c r="AD1030" i="11"/>
  <c r="AA1031" i="11"/>
  <c r="AB1031" i="11"/>
  <c r="AC1031" i="11"/>
  <c r="AD1031" i="11"/>
  <c r="AA1032" i="11"/>
  <c r="AB1032" i="11"/>
  <c r="AC1032" i="11"/>
  <c r="AD1032" i="11"/>
  <c r="AA1033" i="11"/>
  <c r="AB1033" i="11"/>
  <c r="AC1033" i="11"/>
  <c r="AD1033" i="11"/>
  <c r="AA1034" i="11"/>
  <c r="AB1034" i="11"/>
  <c r="AC1034" i="11"/>
  <c r="AD1034" i="11"/>
  <c r="AA1035" i="11"/>
  <c r="AB1035" i="11"/>
  <c r="AC1035" i="11"/>
  <c r="AD1035" i="11"/>
  <c r="AA1036" i="11"/>
  <c r="AB1036" i="11"/>
  <c r="AC1036" i="11"/>
  <c r="AD1036" i="11"/>
  <c r="AA1037" i="11"/>
  <c r="AB1037" i="11"/>
  <c r="AC1037" i="11"/>
  <c r="AD1037" i="11"/>
  <c r="AA1038" i="11"/>
  <c r="AB1038" i="11"/>
  <c r="AC1038" i="11"/>
  <c r="AD1038" i="11"/>
  <c r="AA1039" i="11"/>
  <c r="AB1039" i="11"/>
  <c r="AC1039" i="11"/>
  <c r="AD1039" i="11"/>
  <c r="AA1040" i="11"/>
  <c r="AB1040" i="11"/>
  <c r="AC1040" i="11"/>
  <c r="AD1040" i="11"/>
  <c r="P46" i="9" l="1"/>
  <c r="P42" i="9"/>
  <c r="I46" i="9"/>
  <c r="I44" i="9"/>
  <c r="I42" i="9"/>
  <c r="O23" i="18" l="1"/>
  <c r="O21" i="18"/>
  <c r="O19" i="18"/>
  <c r="O17" i="18"/>
  <c r="M15" i="18"/>
  <c r="M16" i="18"/>
  <c r="M17" i="18"/>
  <c r="M18" i="18"/>
  <c r="M19" i="18"/>
  <c r="M20" i="18"/>
  <c r="M21" i="18"/>
  <c r="M22" i="18"/>
  <c r="M23" i="18"/>
  <c r="M14" i="18"/>
  <c r="J9" i="11"/>
  <c r="J10" i="11"/>
  <c r="J11" i="11"/>
  <c r="J12" i="11"/>
  <c r="J13" i="11"/>
  <c r="J14" i="11"/>
  <c r="J15" i="11"/>
  <c r="J16" i="11"/>
  <c r="J8" i="11"/>
  <c r="L28" i="16" l="1"/>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L231" i="16"/>
  <c r="L232" i="16"/>
  <c r="L233" i="16"/>
  <c r="L234" i="16"/>
  <c r="L235" i="16"/>
  <c r="L236" i="16"/>
  <c r="L237" i="16"/>
  <c r="L238" i="16"/>
  <c r="L239" i="16"/>
  <c r="L240" i="16"/>
  <c r="L241" i="16"/>
  <c r="L242" i="16"/>
  <c r="L243" i="16"/>
  <c r="L244" i="16"/>
  <c r="L245" i="16"/>
  <c r="L246" i="16"/>
  <c r="L247" i="16"/>
  <c r="L248" i="16"/>
  <c r="L249" i="16"/>
  <c r="L250" i="16"/>
  <c r="L251" i="16"/>
  <c r="L252" i="16"/>
  <c r="L253" i="16"/>
  <c r="L254" i="16"/>
  <c r="L255" i="16"/>
  <c r="L256" i="16"/>
  <c r="L257" i="16"/>
  <c r="L258" i="16"/>
  <c r="L259" i="16"/>
  <c r="L260" i="16"/>
  <c r="L261" i="16"/>
  <c r="L262" i="16"/>
  <c r="L263" i="16"/>
  <c r="L264" i="16"/>
  <c r="L265" i="16"/>
  <c r="L266" i="16"/>
  <c r="L267" i="16"/>
  <c r="L268" i="16"/>
  <c r="L269" i="16"/>
  <c r="L270" i="16"/>
  <c r="L271" i="16"/>
  <c r="L272" i="16"/>
  <c r="L273" i="16"/>
  <c r="L274" i="16"/>
  <c r="L275"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W28" i="16"/>
  <c r="W29" i="16"/>
  <c r="W30" i="16"/>
  <c r="W31" i="16"/>
  <c r="W32" i="16"/>
  <c r="W33" i="16"/>
  <c r="W34" i="16"/>
  <c r="W35" i="16"/>
  <c r="W36" i="16"/>
  <c r="W37" i="16"/>
  <c r="W38" i="16"/>
  <c r="W39" i="16"/>
  <c r="W40" i="16"/>
  <c r="W41" i="16"/>
  <c r="W42" i="16"/>
  <c r="W43" i="16"/>
  <c r="W44" i="16"/>
  <c r="W45" i="16"/>
  <c r="W46" i="16"/>
  <c r="W47" i="16"/>
  <c r="W48" i="16"/>
  <c r="W49" i="16"/>
  <c r="W50" i="16"/>
  <c r="W51" i="16"/>
  <c r="W52" i="16"/>
  <c r="W53" i="16"/>
  <c r="W54" i="16"/>
  <c r="W55" i="16"/>
  <c r="W56" i="16"/>
  <c r="W57" i="16"/>
  <c r="W58" i="16"/>
  <c r="W59" i="16"/>
  <c r="W60" i="16"/>
  <c r="W61" i="16"/>
  <c r="W62" i="16"/>
  <c r="W63" i="16"/>
  <c r="W64" i="16"/>
  <c r="W65" i="16"/>
  <c r="W66" i="16"/>
  <c r="W67" i="16"/>
  <c r="W68" i="16"/>
  <c r="W69" i="16"/>
  <c r="W70" i="16"/>
  <c r="W71" i="16"/>
  <c r="W72" i="16"/>
  <c r="W73" i="16"/>
  <c r="W74" i="16"/>
  <c r="W75" i="16"/>
  <c r="W76" i="16"/>
  <c r="W77" i="16"/>
  <c r="W78" i="16"/>
  <c r="W79" i="16"/>
  <c r="W80" i="16"/>
  <c r="W81" i="16"/>
  <c r="W82" i="16"/>
  <c r="W83" i="16"/>
  <c r="W84" i="16"/>
  <c r="W85" i="16"/>
  <c r="W86" i="16"/>
  <c r="W87" i="16"/>
  <c r="W88" i="16"/>
  <c r="W89" i="16"/>
  <c r="W90" i="16"/>
  <c r="W91" i="16"/>
  <c r="W92" i="16"/>
  <c r="W93" i="16"/>
  <c r="W94" i="16"/>
  <c r="W95" i="16"/>
  <c r="W96" i="16"/>
  <c r="W97" i="16"/>
  <c r="W98" i="16"/>
  <c r="W99" i="16"/>
  <c r="W100" i="16"/>
  <c r="W101" i="16"/>
  <c r="W102" i="16"/>
  <c r="W103" i="16"/>
  <c r="W104" i="16"/>
  <c r="W105" i="16"/>
  <c r="W106" i="16"/>
  <c r="W107" i="16"/>
  <c r="W108" i="16"/>
  <c r="W109" i="16"/>
  <c r="W110" i="16"/>
  <c r="W111" i="16"/>
  <c r="W112" i="16"/>
  <c r="W113" i="16"/>
  <c r="W114" i="16"/>
  <c r="W115" i="16"/>
  <c r="W116" i="16"/>
  <c r="W117" i="16"/>
  <c r="W118" i="16"/>
  <c r="W119" i="16"/>
  <c r="W120" i="16"/>
  <c r="W121" i="16"/>
  <c r="W122" i="16"/>
  <c r="W123" i="16"/>
  <c r="W124" i="16"/>
  <c r="W125" i="16"/>
  <c r="W126" i="16"/>
  <c r="W127" i="16"/>
  <c r="W128" i="16"/>
  <c r="W129" i="16"/>
  <c r="W130" i="16"/>
  <c r="W131" i="16"/>
  <c r="W132" i="16"/>
  <c r="W133" i="16"/>
  <c r="W134" i="16"/>
  <c r="W135" i="16"/>
  <c r="W136" i="16"/>
  <c r="W137" i="16"/>
  <c r="W138" i="16"/>
  <c r="W139" i="16"/>
  <c r="W140" i="16"/>
  <c r="W141" i="16"/>
  <c r="W142" i="16"/>
  <c r="W143" i="16"/>
  <c r="W144" i="16"/>
  <c r="W145" i="16"/>
  <c r="W146" i="16"/>
  <c r="W147" i="16"/>
  <c r="W148" i="16"/>
  <c r="W149" i="16"/>
  <c r="W150" i="16"/>
  <c r="W151" i="16"/>
  <c r="W152" i="16"/>
  <c r="W153" i="16"/>
  <c r="W154" i="16"/>
  <c r="W155" i="16"/>
  <c r="W156" i="16"/>
  <c r="W157" i="16"/>
  <c r="W158" i="16"/>
  <c r="W159" i="16"/>
  <c r="W160" i="16"/>
  <c r="W161" i="16"/>
  <c r="W162" i="16"/>
  <c r="W163" i="16"/>
  <c r="W164" i="16"/>
  <c r="W165" i="16"/>
  <c r="W166" i="16"/>
  <c r="W167" i="16"/>
  <c r="W168" i="16"/>
  <c r="W169" i="16"/>
  <c r="W170" i="16"/>
  <c r="W171" i="16"/>
  <c r="W172" i="16"/>
  <c r="W173" i="16"/>
  <c r="W174" i="16"/>
  <c r="W175" i="16"/>
  <c r="W176" i="16"/>
  <c r="W177" i="16"/>
  <c r="W178" i="16"/>
  <c r="W179" i="16"/>
  <c r="W180" i="16"/>
  <c r="W181" i="16"/>
  <c r="W182" i="16"/>
  <c r="W183" i="16"/>
  <c r="W184" i="16"/>
  <c r="W185" i="16"/>
  <c r="W186" i="16"/>
  <c r="W187" i="16"/>
  <c r="W188" i="16"/>
  <c r="W189" i="16"/>
  <c r="W190" i="16"/>
  <c r="W191" i="16"/>
  <c r="W192" i="16"/>
  <c r="W193" i="16"/>
  <c r="W194" i="16"/>
  <c r="W195" i="16"/>
  <c r="W196" i="16"/>
  <c r="W197" i="16"/>
  <c r="W198" i="16"/>
  <c r="W199" i="16"/>
  <c r="W200" i="16"/>
  <c r="W201" i="16"/>
  <c r="W202" i="16"/>
  <c r="W203" i="16"/>
  <c r="W204" i="16"/>
  <c r="W205" i="16"/>
  <c r="W206" i="16"/>
  <c r="W207" i="16"/>
  <c r="W208" i="16"/>
  <c r="W209" i="16"/>
  <c r="W210" i="16"/>
  <c r="W211" i="16"/>
  <c r="W212" i="16"/>
  <c r="W213" i="16"/>
  <c r="W214" i="16"/>
  <c r="W215" i="16"/>
  <c r="W216" i="16"/>
  <c r="W217" i="16"/>
  <c r="W218" i="16"/>
  <c r="W219" i="16"/>
  <c r="W220" i="16"/>
  <c r="W221" i="16"/>
  <c r="W222" i="16"/>
  <c r="W223" i="16"/>
  <c r="W224" i="16"/>
  <c r="W225" i="16"/>
  <c r="W226" i="16"/>
  <c r="W227" i="16"/>
  <c r="W228" i="16"/>
  <c r="W229" i="16"/>
  <c r="W230" i="16"/>
  <c r="W231" i="16"/>
  <c r="W232" i="16"/>
  <c r="W233" i="16"/>
  <c r="W234" i="16"/>
  <c r="W235" i="16"/>
  <c r="W236" i="16"/>
  <c r="W237" i="16"/>
  <c r="W238" i="16"/>
  <c r="W239" i="16"/>
  <c r="W240" i="16"/>
  <c r="W241" i="16"/>
  <c r="W242" i="16"/>
  <c r="W243" i="16"/>
  <c r="W244" i="16"/>
  <c r="W245" i="16"/>
  <c r="W246" i="16"/>
  <c r="W247" i="16"/>
  <c r="W248" i="16"/>
  <c r="W249" i="16"/>
  <c r="W250" i="16"/>
  <c r="W251" i="16"/>
  <c r="W252" i="16"/>
  <c r="W253" i="16"/>
  <c r="W254" i="16"/>
  <c r="W255" i="16"/>
  <c r="W256" i="16"/>
  <c r="W257" i="16"/>
  <c r="W258" i="16"/>
  <c r="W259" i="16"/>
  <c r="W260" i="16"/>
  <c r="W261" i="16"/>
  <c r="W262" i="16"/>
  <c r="W263" i="16"/>
  <c r="W264" i="16"/>
  <c r="W265" i="16"/>
  <c r="W266" i="16"/>
  <c r="W267" i="16"/>
  <c r="W268" i="16"/>
  <c r="W269" i="16"/>
  <c r="W270" i="16"/>
  <c r="W271" i="16"/>
  <c r="W272" i="16"/>
  <c r="W273" i="16"/>
  <c r="W274" i="16"/>
  <c r="W275" i="16"/>
  <c r="U42" i="15" l="1"/>
  <c r="U33" i="15"/>
  <c r="U31" i="15"/>
  <c r="K33" i="15"/>
  <c r="S42" i="15" l="1"/>
  <c r="J52" i="13" l="1"/>
  <c r="K52" i="13"/>
  <c r="L52" i="13"/>
  <c r="J53" i="13"/>
  <c r="K53" i="13"/>
  <c r="L53" i="13"/>
  <c r="J54" i="13"/>
  <c r="K54" i="13"/>
  <c r="L54" i="13"/>
  <c r="J55" i="13"/>
  <c r="K55" i="13"/>
  <c r="L55" i="13"/>
  <c r="J56" i="13"/>
  <c r="K56" i="13"/>
  <c r="L56" i="13"/>
  <c r="J57" i="13"/>
  <c r="K57" i="13"/>
  <c r="L57" i="13"/>
  <c r="J58" i="13"/>
  <c r="K58" i="13"/>
  <c r="L58" i="13"/>
  <c r="J59" i="13"/>
  <c r="K59" i="13"/>
  <c r="L59" i="13"/>
  <c r="J60" i="13"/>
  <c r="K60" i="13"/>
  <c r="L60" i="13"/>
  <c r="J61" i="13"/>
  <c r="K61" i="13"/>
  <c r="L61" i="13"/>
  <c r="J62" i="13"/>
  <c r="K62" i="13"/>
  <c r="L62" i="13"/>
  <c r="J63" i="13"/>
  <c r="K63" i="13"/>
  <c r="L63" i="13"/>
  <c r="J64" i="13"/>
  <c r="K64" i="13"/>
  <c r="L64" i="13"/>
  <c r="J65" i="13"/>
  <c r="K65" i="13"/>
  <c r="L65" i="13"/>
  <c r="J66" i="13"/>
  <c r="K66" i="13"/>
  <c r="L66" i="13"/>
  <c r="J67" i="13"/>
  <c r="K67" i="13"/>
  <c r="L67" i="13"/>
  <c r="J68" i="13"/>
  <c r="K68" i="13"/>
  <c r="L68" i="13"/>
  <c r="J69" i="13"/>
  <c r="K69" i="13"/>
  <c r="L69" i="13"/>
  <c r="J70" i="13"/>
  <c r="K70" i="13"/>
  <c r="L70" i="13"/>
  <c r="L51" i="13"/>
  <c r="R51" i="13" s="1"/>
  <c r="K51" i="13"/>
  <c r="Q51" i="13" s="1"/>
  <c r="J51" i="13"/>
  <c r="P51" i="13" s="1"/>
  <c r="R70" i="13"/>
  <c r="Q70" i="13"/>
  <c r="P70" i="13"/>
  <c r="R69" i="13"/>
  <c r="Q69" i="13"/>
  <c r="P69" i="13"/>
  <c r="R68" i="13"/>
  <c r="Q68" i="13"/>
  <c r="P68" i="13"/>
  <c r="R67" i="13"/>
  <c r="Q67" i="13"/>
  <c r="P67" i="13"/>
  <c r="R66" i="13"/>
  <c r="Q66" i="13"/>
  <c r="P66" i="13"/>
  <c r="R65" i="13"/>
  <c r="Q65" i="13"/>
  <c r="P65" i="13"/>
  <c r="R64" i="13"/>
  <c r="Q64" i="13"/>
  <c r="P64" i="13"/>
  <c r="R63" i="13"/>
  <c r="Q63" i="13"/>
  <c r="P63" i="13"/>
  <c r="R62" i="13"/>
  <c r="Q62" i="13"/>
  <c r="P62" i="13"/>
  <c r="R61" i="13"/>
  <c r="Q61" i="13"/>
  <c r="P61" i="13"/>
  <c r="R60" i="13"/>
  <c r="Q60" i="13"/>
  <c r="P60" i="13"/>
  <c r="R59" i="13"/>
  <c r="Q59" i="13"/>
  <c r="P59" i="13"/>
  <c r="R58" i="13"/>
  <c r="Q58" i="13"/>
  <c r="P58" i="13"/>
  <c r="R57" i="13"/>
  <c r="Q57" i="13"/>
  <c r="P57" i="13"/>
  <c r="R56" i="13"/>
  <c r="Q56" i="13"/>
  <c r="P56" i="13"/>
  <c r="R55" i="13"/>
  <c r="Q55" i="13"/>
  <c r="P55" i="13"/>
  <c r="R54" i="13"/>
  <c r="Q54" i="13"/>
  <c r="P54" i="13"/>
  <c r="R53" i="13"/>
  <c r="Q53" i="13"/>
  <c r="P53" i="13"/>
  <c r="R52" i="13"/>
  <c r="Q52" i="13"/>
  <c r="P52" i="13"/>
  <c r="AT263" i="11"/>
  <c r="AS263" i="11"/>
  <c r="AR263" i="11"/>
  <c r="AQ263" i="11"/>
  <c r="AP263" i="11"/>
  <c r="AO263" i="11"/>
  <c r="AN263" i="11"/>
  <c r="AM263" i="11"/>
  <c r="AL263" i="11"/>
  <c r="AK263" i="11"/>
  <c r="AJ263" i="11"/>
  <c r="AI263" i="11"/>
  <c r="AH263" i="11"/>
  <c r="AG263" i="11"/>
  <c r="AF263" i="11"/>
  <c r="AE263" i="11"/>
  <c r="AD263" i="11"/>
  <c r="AC263" i="11"/>
  <c r="AB263" i="11"/>
  <c r="AA263" i="11"/>
  <c r="Z263" i="11"/>
  <c r="Y263" i="11"/>
  <c r="X263" i="11"/>
  <c r="W263" i="11"/>
  <c r="V263" i="11"/>
  <c r="U263" i="11"/>
  <c r="T263" i="11"/>
  <c r="S263" i="11"/>
  <c r="R263" i="11"/>
  <c r="Q263" i="11"/>
  <c r="P263" i="11"/>
  <c r="O263" i="11"/>
  <c r="N263" i="11"/>
  <c r="M263" i="11"/>
  <c r="L263" i="11"/>
  <c r="K263" i="11"/>
  <c r="J263" i="11"/>
  <c r="I263" i="11"/>
  <c r="H263" i="11"/>
  <c r="G263" i="11"/>
  <c r="F263" i="11"/>
  <c r="E263" i="11"/>
  <c r="D263" i="11"/>
  <c r="C263" i="11"/>
  <c r="BA239" i="11"/>
  <c r="AZ239" i="11"/>
  <c r="AY239" i="11"/>
  <c r="AX239" i="11"/>
  <c r="AW239" i="11"/>
  <c r="AV239" i="11"/>
  <c r="AU239" i="11"/>
  <c r="AT239" i="11"/>
  <c r="AS239" i="11"/>
  <c r="AR239" i="11"/>
  <c r="AQ239" i="11"/>
  <c r="AP239" i="11"/>
  <c r="AO239" i="11"/>
  <c r="AN239" i="11"/>
  <c r="AM239" i="11"/>
  <c r="AL239" i="11"/>
  <c r="AK239" i="11"/>
  <c r="AJ239" i="11"/>
  <c r="AI239" i="11"/>
  <c r="AH239" i="11"/>
  <c r="AG239" i="11"/>
  <c r="AF239" i="11"/>
  <c r="AE239" i="11"/>
  <c r="AD239" i="11"/>
  <c r="AC239" i="11"/>
  <c r="AB239" i="11"/>
  <c r="AA239" i="11"/>
  <c r="Z239" i="11"/>
  <c r="Y239" i="11"/>
  <c r="X239" i="11"/>
  <c r="W239" i="11"/>
  <c r="V239" i="11"/>
  <c r="U239" i="11"/>
  <c r="T239" i="11"/>
  <c r="S239" i="11"/>
  <c r="R239" i="11"/>
  <c r="Q239" i="11"/>
  <c r="P239" i="11"/>
  <c r="O239" i="11"/>
  <c r="N239" i="11"/>
  <c r="M239" i="11"/>
  <c r="L239" i="11"/>
  <c r="K239" i="11"/>
  <c r="J239" i="11"/>
  <c r="I239" i="11"/>
  <c r="H239" i="11"/>
  <c r="G239" i="11"/>
  <c r="F239" i="11"/>
  <c r="S51" i="13" l="1"/>
  <c r="S52" i="13"/>
  <c r="I21" i="15"/>
  <c r="P30" i="15"/>
  <c r="V33" i="15" s="1"/>
  <c r="O30" i="15"/>
  <c r="N30" i="15"/>
  <c r="V35" i="15" l="1"/>
  <c r="V30" i="15"/>
  <c r="V31" i="15"/>
  <c r="W748" i="11" l="1"/>
  <c r="R748" i="11"/>
  <c r="X748" i="11"/>
  <c r="V748" i="11"/>
  <c r="I44" i="14"/>
  <c r="I42" i="14"/>
  <c r="I40" i="14"/>
  <c r="L20" i="9"/>
  <c r="H34" i="9"/>
  <c r="J34" i="9"/>
  <c r="M34" i="9"/>
  <c r="L18" i="15" l="1"/>
  <c r="G18" i="15"/>
  <c r="F14" i="18"/>
  <c r="G14" i="18"/>
  <c r="H14" i="18"/>
  <c r="I14" i="18"/>
  <c r="J14" i="18"/>
  <c r="K14" i="18"/>
  <c r="F15" i="18"/>
  <c r="G15" i="18"/>
  <c r="H15" i="18"/>
  <c r="I15" i="18"/>
  <c r="J15" i="18"/>
  <c r="K15" i="18"/>
  <c r="F16" i="18"/>
  <c r="G16" i="18"/>
  <c r="H16" i="18"/>
  <c r="I16" i="18"/>
  <c r="J16" i="18"/>
  <c r="K16" i="18"/>
  <c r="F17" i="18"/>
  <c r="G17" i="18"/>
  <c r="H17" i="18"/>
  <c r="I17" i="18"/>
  <c r="J17" i="18"/>
  <c r="K17" i="18"/>
  <c r="F18" i="18"/>
  <c r="G18" i="18"/>
  <c r="H18" i="18"/>
  <c r="I18" i="18"/>
  <c r="J18" i="18"/>
  <c r="K18" i="18"/>
  <c r="F19" i="18"/>
  <c r="G19" i="18"/>
  <c r="H19" i="18"/>
  <c r="I19" i="18"/>
  <c r="J19" i="18"/>
  <c r="K19" i="18"/>
  <c r="F20" i="18"/>
  <c r="G20" i="18"/>
  <c r="H20" i="18"/>
  <c r="I20" i="18"/>
  <c r="J20" i="18"/>
  <c r="K20" i="18"/>
  <c r="F21" i="18"/>
  <c r="G21" i="18"/>
  <c r="H21" i="18"/>
  <c r="I21" i="18"/>
  <c r="J21" i="18"/>
  <c r="K21" i="18"/>
  <c r="F22" i="18"/>
  <c r="G22" i="18"/>
  <c r="H22" i="18"/>
  <c r="I22" i="18"/>
  <c r="J22" i="18"/>
  <c r="K22" i="18"/>
  <c r="F23" i="18"/>
  <c r="G23" i="18"/>
  <c r="H23" i="18"/>
  <c r="I23" i="18"/>
  <c r="J23" i="18"/>
  <c r="K23" i="18"/>
  <c r="E15" i="18"/>
  <c r="E16" i="18"/>
  <c r="E17" i="18"/>
  <c r="E18" i="18"/>
  <c r="E19" i="18"/>
  <c r="E20" i="18"/>
  <c r="E21" i="18"/>
  <c r="E22" i="18"/>
  <c r="E23" i="18"/>
  <c r="E14" i="18"/>
  <c r="D15" i="18"/>
  <c r="D16" i="18"/>
  <c r="D17" i="18"/>
  <c r="D18" i="18"/>
  <c r="D19" i="18"/>
  <c r="D20" i="18"/>
  <c r="D21" i="18"/>
  <c r="D22" i="18"/>
  <c r="D23" i="18"/>
  <c r="D14" i="18"/>
  <c r="S748" i="11" l="1"/>
  <c r="Q748" i="11"/>
  <c r="E746" i="11" l="1"/>
  <c r="E745" i="11"/>
  <c r="G3" i="9" s="1"/>
  <c r="N18" i="9"/>
  <c r="N42" i="9" s="1"/>
  <c r="L18" i="9"/>
  <c r="W26" i="16" l="1"/>
  <c r="W27" i="16"/>
  <c r="R27" i="16"/>
  <c r="R26" i="16"/>
  <c r="L27" i="16"/>
  <c r="L26" i="16"/>
  <c r="S39" i="15" s="1"/>
  <c r="U39" i="15" s="1"/>
  <c r="M54" i="5"/>
  <c r="F54" i="5"/>
  <c r="M53" i="5"/>
  <c r="F53" i="5"/>
  <c r="M52" i="5"/>
  <c r="F52" i="5"/>
  <c r="M51" i="5"/>
  <c r="F51" i="5"/>
  <c r="M50" i="5"/>
  <c r="F50" i="5"/>
  <c r="M49" i="5"/>
  <c r="F49" i="5"/>
  <c r="M48" i="5"/>
  <c r="F48" i="5"/>
  <c r="M47" i="5"/>
  <c r="F47" i="5"/>
  <c r="M46" i="5"/>
  <c r="F46" i="5"/>
  <c r="M45" i="5"/>
  <c r="F45" i="5"/>
  <c r="M44" i="5"/>
  <c r="F44" i="5"/>
  <c r="M43" i="5"/>
  <c r="F43" i="5"/>
  <c r="M42" i="5"/>
  <c r="F42" i="5"/>
  <c r="M41" i="5"/>
  <c r="F41" i="5"/>
  <c r="M40" i="5"/>
  <c r="F40" i="5"/>
  <c r="G38" i="5"/>
  <c r="S41" i="15" l="1"/>
  <c r="U41" i="15" s="1"/>
  <c r="S40" i="15"/>
  <c r="U40" i="15" s="1"/>
  <c r="M55" i="5"/>
  <c r="D33" i="18"/>
  <c r="E33" i="18"/>
  <c r="F33" i="18"/>
  <c r="I33" i="18"/>
  <c r="J33" i="18"/>
  <c r="K33" i="18"/>
  <c r="D34" i="18"/>
  <c r="E34" i="18"/>
  <c r="F34" i="18"/>
  <c r="I34" i="18"/>
  <c r="J34" i="18"/>
  <c r="K34" i="18"/>
  <c r="D35" i="18"/>
  <c r="E35" i="18"/>
  <c r="F35" i="18"/>
  <c r="I35" i="18"/>
  <c r="J35" i="18"/>
  <c r="K35" i="18"/>
  <c r="D36" i="18"/>
  <c r="E36" i="18"/>
  <c r="F36" i="18"/>
  <c r="I36" i="18"/>
  <c r="J36" i="18"/>
  <c r="K36" i="18"/>
  <c r="D37" i="18"/>
  <c r="E37" i="18"/>
  <c r="F37" i="18"/>
  <c r="I37" i="18"/>
  <c r="J37" i="18"/>
  <c r="K37" i="18"/>
  <c r="D38" i="18"/>
  <c r="E38" i="18"/>
  <c r="F38" i="18"/>
  <c r="I38" i="18"/>
  <c r="J38" i="18"/>
  <c r="K38" i="18"/>
  <c r="D39" i="18"/>
  <c r="E39" i="18"/>
  <c r="F39" i="18"/>
  <c r="I39" i="18"/>
  <c r="J39" i="18"/>
  <c r="K39" i="18"/>
  <c r="D40" i="18"/>
  <c r="E40" i="18"/>
  <c r="F40" i="18"/>
  <c r="I40" i="18"/>
  <c r="J40" i="18"/>
  <c r="K40" i="18"/>
  <c r="D41" i="18"/>
  <c r="E41" i="18"/>
  <c r="F41" i="18"/>
  <c r="I41" i="18"/>
  <c r="J41" i="18"/>
  <c r="K41" i="18"/>
  <c r="D42" i="18"/>
  <c r="E42" i="18"/>
  <c r="F42" i="18"/>
  <c r="I42" i="18"/>
  <c r="J42" i="18"/>
  <c r="K42" i="18"/>
  <c r="D43" i="18"/>
  <c r="E43" i="18"/>
  <c r="F43" i="18"/>
  <c r="I43" i="18"/>
  <c r="J43" i="18"/>
  <c r="K43" i="18"/>
  <c r="D44" i="18"/>
  <c r="E44" i="18"/>
  <c r="F44" i="18"/>
  <c r="I44" i="18"/>
  <c r="J44" i="18"/>
  <c r="K44" i="18"/>
  <c r="D45" i="18"/>
  <c r="E45" i="18"/>
  <c r="F45" i="18"/>
  <c r="I45" i="18"/>
  <c r="J45" i="18"/>
  <c r="K45" i="18"/>
  <c r="D46" i="18"/>
  <c r="E46" i="18"/>
  <c r="F46" i="18"/>
  <c r="I46" i="18"/>
  <c r="J46" i="18"/>
  <c r="K46" i="18"/>
  <c r="D47" i="18"/>
  <c r="E47" i="18"/>
  <c r="F47" i="18"/>
  <c r="I47" i="18"/>
  <c r="J47" i="18"/>
  <c r="K47" i="18"/>
  <c r="D48" i="18"/>
  <c r="E48" i="18"/>
  <c r="F48" i="18"/>
  <c r="I48" i="18"/>
  <c r="J48" i="18"/>
  <c r="K48" i="18"/>
  <c r="D49" i="18"/>
  <c r="E49" i="18"/>
  <c r="F49" i="18"/>
  <c r="I49" i="18"/>
  <c r="J49" i="18"/>
  <c r="K49" i="18"/>
  <c r="D50" i="18"/>
  <c r="E50" i="18"/>
  <c r="F50" i="18"/>
  <c r="I50" i="18"/>
  <c r="J50" i="18"/>
  <c r="K50" i="18"/>
  <c r="D51" i="18"/>
  <c r="E51" i="18"/>
  <c r="F51" i="18"/>
  <c r="I51" i="18"/>
  <c r="J51" i="18"/>
  <c r="K51" i="18"/>
  <c r="D52" i="18"/>
  <c r="E52" i="18"/>
  <c r="F52" i="18"/>
  <c r="I52" i="18"/>
  <c r="J52" i="18"/>
  <c r="K52" i="18"/>
  <c r="D53" i="18"/>
  <c r="E53" i="18"/>
  <c r="F53" i="18"/>
  <c r="I53" i="18"/>
  <c r="J53" i="18"/>
  <c r="K53" i="18"/>
  <c r="D54" i="18"/>
  <c r="E54" i="18"/>
  <c r="F54" i="18"/>
  <c r="I54" i="18"/>
  <c r="J54" i="18"/>
  <c r="K54" i="18"/>
  <c r="D55" i="18"/>
  <c r="E55" i="18"/>
  <c r="F55" i="18"/>
  <c r="I55" i="18"/>
  <c r="J55" i="18"/>
  <c r="K55" i="18"/>
  <c r="D56" i="18"/>
  <c r="E56" i="18"/>
  <c r="F56" i="18"/>
  <c r="I56" i="18"/>
  <c r="J56" i="18"/>
  <c r="K56" i="18"/>
  <c r="D57" i="18"/>
  <c r="E57" i="18"/>
  <c r="F57" i="18"/>
  <c r="I57" i="18"/>
  <c r="J57" i="18"/>
  <c r="K57" i="18"/>
  <c r="D58" i="18"/>
  <c r="E58" i="18"/>
  <c r="F58" i="18"/>
  <c r="I58" i="18"/>
  <c r="J58" i="18"/>
  <c r="K58" i="18"/>
  <c r="D59" i="18"/>
  <c r="E59" i="18"/>
  <c r="F59" i="18"/>
  <c r="I59" i="18"/>
  <c r="J59" i="18"/>
  <c r="K59" i="18"/>
  <c r="D60" i="18"/>
  <c r="E60" i="18"/>
  <c r="F60" i="18"/>
  <c r="I60" i="18"/>
  <c r="J60" i="18"/>
  <c r="K60" i="18"/>
  <c r="D61" i="18"/>
  <c r="E61" i="18"/>
  <c r="F61" i="18"/>
  <c r="I61" i="18"/>
  <c r="J61" i="18"/>
  <c r="K61" i="18"/>
  <c r="D62" i="18"/>
  <c r="E62" i="18"/>
  <c r="F62" i="18"/>
  <c r="I62" i="18"/>
  <c r="J62" i="18"/>
  <c r="K62" i="18"/>
  <c r="D63" i="18"/>
  <c r="E63" i="18"/>
  <c r="F63" i="18"/>
  <c r="I63" i="18"/>
  <c r="J63" i="18"/>
  <c r="K63" i="18"/>
  <c r="D64" i="18"/>
  <c r="E64" i="18"/>
  <c r="F64" i="18"/>
  <c r="I64" i="18"/>
  <c r="J64" i="18"/>
  <c r="K64" i="18"/>
  <c r="D65" i="18"/>
  <c r="E65" i="18"/>
  <c r="F65" i="18"/>
  <c r="I65" i="18"/>
  <c r="J65" i="18"/>
  <c r="K65" i="18"/>
  <c r="D66" i="18"/>
  <c r="E66" i="18"/>
  <c r="F66" i="18"/>
  <c r="I66" i="18"/>
  <c r="J66" i="18"/>
  <c r="K66" i="18"/>
  <c r="D67" i="18"/>
  <c r="E67" i="18"/>
  <c r="F67" i="18"/>
  <c r="I67" i="18"/>
  <c r="J67" i="18"/>
  <c r="K67" i="18"/>
  <c r="D68" i="18"/>
  <c r="E68" i="18"/>
  <c r="F68" i="18"/>
  <c r="I68" i="18"/>
  <c r="J68" i="18"/>
  <c r="K68" i="18"/>
  <c r="D69" i="18"/>
  <c r="E69" i="18"/>
  <c r="F69" i="18"/>
  <c r="I69" i="18"/>
  <c r="J69" i="18"/>
  <c r="K69" i="18"/>
  <c r="D70" i="18"/>
  <c r="E70" i="18"/>
  <c r="F70" i="18"/>
  <c r="I70" i="18"/>
  <c r="J70" i="18"/>
  <c r="K70" i="18"/>
  <c r="D71" i="18"/>
  <c r="E71" i="18"/>
  <c r="F71" i="18"/>
  <c r="I71" i="18"/>
  <c r="J71" i="18"/>
  <c r="K71" i="18"/>
  <c r="D72" i="18"/>
  <c r="E72" i="18"/>
  <c r="F72" i="18"/>
  <c r="I72" i="18"/>
  <c r="J72" i="18"/>
  <c r="K72" i="18"/>
  <c r="D73" i="18"/>
  <c r="E73" i="18"/>
  <c r="F73" i="18"/>
  <c r="I73" i="18"/>
  <c r="J73" i="18"/>
  <c r="K73" i="18"/>
  <c r="D74" i="18"/>
  <c r="E74" i="18"/>
  <c r="F74" i="18"/>
  <c r="I74" i="18"/>
  <c r="J74" i="18"/>
  <c r="K74" i="18"/>
  <c r="D75" i="18"/>
  <c r="E75" i="18"/>
  <c r="F75" i="18"/>
  <c r="I75" i="18"/>
  <c r="J75" i="18"/>
  <c r="K75" i="18"/>
  <c r="D76" i="18"/>
  <c r="E76" i="18"/>
  <c r="F76" i="18"/>
  <c r="I76" i="18"/>
  <c r="J76" i="18"/>
  <c r="K76" i="18"/>
  <c r="D77" i="18"/>
  <c r="E77" i="18"/>
  <c r="F77" i="18"/>
  <c r="I77" i="18"/>
  <c r="J77" i="18"/>
  <c r="K77" i="18"/>
  <c r="D78" i="18"/>
  <c r="E78" i="18"/>
  <c r="F78" i="18"/>
  <c r="I78" i="18"/>
  <c r="J78" i="18"/>
  <c r="K78" i="18"/>
  <c r="D79" i="18"/>
  <c r="E79" i="18"/>
  <c r="F79" i="18"/>
  <c r="I79" i="18"/>
  <c r="J79" i="18"/>
  <c r="K79" i="18"/>
  <c r="D80" i="18"/>
  <c r="E80" i="18"/>
  <c r="F80" i="18"/>
  <c r="I80" i="18"/>
  <c r="J80" i="18"/>
  <c r="K80" i="18"/>
  <c r="D81" i="18"/>
  <c r="E81" i="18"/>
  <c r="F81" i="18"/>
  <c r="I81" i="18"/>
  <c r="J81" i="18"/>
  <c r="K81" i="18"/>
  <c r="D82" i="18"/>
  <c r="E82" i="18"/>
  <c r="F82" i="18"/>
  <c r="I82" i="18"/>
  <c r="J82" i="18"/>
  <c r="K82" i="18"/>
  <c r="D83" i="18"/>
  <c r="E83" i="18"/>
  <c r="F83" i="18"/>
  <c r="I83" i="18"/>
  <c r="J83" i="18"/>
  <c r="K83" i="18"/>
  <c r="D84" i="18"/>
  <c r="E84" i="18"/>
  <c r="F84" i="18"/>
  <c r="I84" i="18"/>
  <c r="J84" i="18"/>
  <c r="K84" i="18"/>
  <c r="D85" i="18"/>
  <c r="E85" i="18"/>
  <c r="F85" i="18"/>
  <c r="I85" i="18"/>
  <c r="J85" i="18"/>
  <c r="K85" i="18"/>
  <c r="D86" i="18"/>
  <c r="E86" i="18"/>
  <c r="F86" i="18"/>
  <c r="I86" i="18"/>
  <c r="J86" i="18"/>
  <c r="K86" i="18"/>
  <c r="D87" i="18"/>
  <c r="E87" i="18"/>
  <c r="F87" i="18"/>
  <c r="I87" i="18"/>
  <c r="J87" i="18"/>
  <c r="K87" i="18"/>
  <c r="D88" i="18"/>
  <c r="E88" i="18"/>
  <c r="F88" i="18"/>
  <c r="I88" i="18"/>
  <c r="J88" i="18"/>
  <c r="K88" i="18"/>
  <c r="D89" i="18"/>
  <c r="E89" i="18"/>
  <c r="F89" i="18"/>
  <c r="I89" i="18"/>
  <c r="J89" i="18"/>
  <c r="K89" i="18"/>
  <c r="D90" i="18"/>
  <c r="E90" i="18"/>
  <c r="F90" i="18"/>
  <c r="I90" i="18"/>
  <c r="J90" i="18"/>
  <c r="K90" i="18"/>
  <c r="D91" i="18"/>
  <c r="E91" i="18"/>
  <c r="F91" i="18"/>
  <c r="I91" i="18"/>
  <c r="J91" i="18"/>
  <c r="K91" i="18"/>
  <c r="D92" i="18"/>
  <c r="E92" i="18"/>
  <c r="F92" i="18"/>
  <c r="I92" i="18"/>
  <c r="J92" i="18"/>
  <c r="K92" i="18"/>
  <c r="D93" i="18"/>
  <c r="E93" i="18"/>
  <c r="F93" i="18"/>
  <c r="I93" i="18"/>
  <c r="J93" i="18"/>
  <c r="K93" i="18"/>
  <c r="D94" i="18"/>
  <c r="E94" i="18"/>
  <c r="F94" i="18"/>
  <c r="I94" i="18"/>
  <c r="J94" i="18"/>
  <c r="K94" i="18"/>
  <c r="D95" i="18"/>
  <c r="E95" i="18"/>
  <c r="F95" i="18"/>
  <c r="I95" i="18"/>
  <c r="J95" i="18"/>
  <c r="K95" i="18"/>
  <c r="D96" i="18"/>
  <c r="E96" i="18"/>
  <c r="F96" i="18"/>
  <c r="I96" i="18"/>
  <c r="J96" i="18"/>
  <c r="K96" i="18"/>
  <c r="D97" i="18"/>
  <c r="E97" i="18"/>
  <c r="F97" i="18"/>
  <c r="I97" i="18"/>
  <c r="J97" i="18"/>
  <c r="K97" i="18"/>
  <c r="D98" i="18"/>
  <c r="E98" i="18"/>
  <c r="F98" i="18"/>
  <c r="I98" i="18"/>
  <c r="J98" i="18"/>
  <c r="K98" i="18"/>
  <c r="D99" i="18"/>
  <c r="E99" i="18"/>
  <c r="F99" i="18"/>
  <c r="I99" i="18"/>
  <c r="J99" i="18"/>
  <c r="K99" i="18"/>
  <c r="D100" i="18"/>
  <c r="E100" i="18"/>
  <c r="F100" i="18"/>
  <c r="I100" i="18"/>
  <c r="J100" i="18"/>
  <c r="K100" i="18"/>
  <c r="D101" i="18"/>
  <c r="E101" i="18"/>
  <c r="F101" i="18"/>
  <c r="I101" i="18"/>
  <c r="J101" i="18"/>
  <c r="K101" i="18"/>
  <c r="D102" i="18"/>
  <c r="E102" i="18"/>
  <c r="F102" i="18"/>
  <c r="I102" i="18"/>
  <c r="J102" i="18"/>
  <c r="K102" i="18"/>
  <c r="D103" i="18"/>
  <c r="E103" i="18"/>
  <c r="F103" i="18"/>
  <c r="I103" i="18"/>
  <c r="J103" i="18"/>
  <c r="K103" i="18"/>
  <c r="D104" i="18"/>
  <c r="E104" i="18"/>
  <c r="F104" i="18"/>
  <c r="I104" i="18"/>
  <c r="J104" i="18"/>
  <c r="K104" i="18"/>
  <c r="D105" i="18"/>
  <c r="E105" i="18"/>
  <c r="F105" i="18"/>
  <c r="I105" i="18"/>
  <c r="J105" i="18"/>
  <c r="K105" i="18"/>
  <c r="D106" i="18"/>
  <c r="E106" i="18"/>
  <c r="F106" i="18"/>
  <c r="I106" i="18"/>
  <c r="J106" i="18"/>
  <c r="K106" i="18"/>
  <c r="D107" i="18"/>
  <c r="E107" i="18"/>
  <c r="F107" i="18"/>
  <c r="I107" i="18"/>
  <c r="J107" i="18"/>
  <c r="K107" i="18"/>
  <c r="D108" i="18"/>
  <c r="E108" i="18"/>
  <c r="F108" i="18"/>
  <c r="I108" i="18"/>
  <c r="J108" i="18"/>
  <c r="K108" i="18"/>
  <c r="D109" i="18"/>
  <c r="E109" i="18"/>
  <c r="F109" i="18"/>
  <c r="I109" i="18"/>
  <c r="J109" i="18"/>
  <c r="K109" i="18"/>
  <c r="D110" i="18"/>
  <c r="E110" i="18"/>
  <c r="F110" i="18"/>
  <c r="I110" i="18"/>
  <c r="J110" i="18"/>
  <c r="K110" i="18"/>
  <c r="D111" i="18"/>
  <c r="E111" i="18"/>
  <c r="F111" i="18"/>
  <c r="I111" i="18"/>
  <c r="J111" i="18"/>
  <c r="K111" i="18"/>
  <c r="D112" i="18"/>
  <c r="E112" i="18"/>
  <c r="F112" i="18"/>
  <c r="I112" i="18"/>
  <c r="J112" i="18"/>
  <c r="K112" i="18"/>
  <c r="D113" i="18"/>
  <c r="E113" i="18"/>
  <c r="F113" i="18"/>
  <c r="I113" i="18"/>
  <c r="J113" i="18"/>
  <c r="K113" i="18"/>
  <c r="D114" i="18"/>
  <c r="E114" i="18"/>
  <c r="F114" i="18"/>
  <c r="I114" i="18"/>
  <c r="J114" i="18"/>
  <c r="K114" i="18"/>
  <c r="D115" i="18"/>
  <c r="E115" i="18"/>
  <c r="F115" i="18"/>
  <c r="I115" i="18"/>
  <c r="J115" i="18"/>
  <c r="K115" i="18"/>
  <c r="D116" i="18"/>
  <c r="E116" i="18"/>
  <c r="F116" i="18"/>
  <c r="I116" i="18"/>
  <c r="J116" i="18"/>
  <c r="K116" i="18"/>
  <c r="D117" i="18"/>
  <c r="E117" i="18"/>
  <c r="F117" i="18"/>
  <c r="I117" i="18"/>
  <c r="J117" i="18"/>
  <c r="K117" i="18"/>
  <c r="D118" i="18"/>
  <c r="E118" i="18"/>
  <c r="F118" i="18"/>
  <c r="I118" i="18"/>
  <c r="J118" i="18"/>
  <c r="K118" i="18"/>
  <c r="D119" i="18"/>
  <c r="E119" i="18"/>
  <c r="F119" i="18"/>
  <c r="I119" i="18"/>
  <c r="J119" i="18"/>
  <c r="K119" i="18"/>
  <c r="D120" i="18"/>
  <c r="E120" i="18"/>
  <c r="F120" i="18"/>
  <c r="I120" i="18"/>
  <c r="J120" i="18"/>
  <c r="K120" i="18"/>
  <c r="D121" i="18"/>
  <c r="E121" i="18"/>
  <c r="F121" i="18"/>
  <c r="I121" i="18"/>
  <c r="J121" i="18"/>
  <c r="K121" i="18"/>
  <c r="D122" i="18"/>
  <c r="E122" i="18"/>
  <c r="F122" i="18"/>
  <c r="I122" i="18"/>
  <c r="J122" i="18"/>
  <c r="K122" i="18"/>
  <c r="D123" i="18"/>
  <c r="E123" i="18"/>
  <c r="F123" i="18"/>
  <c r="I123" i="18"/>
  <c r="J123" i="18"/>
  <c r="K123" i="18"/>
  <c r="D124" i="18"/>
  <c r="E124" i="18"/>
  <c r="F124" i="18"/>
  <c r="I124" i="18"/>
  <c r="J124" i="18"/>
  <c r="K124" i="18"/>
  <c r="D125" i="18"/>
  <c r="E125" i="18"/>
  <c r="F125" i="18"/>
  <c r="I125" i="18"/>
  <c r="J125" i="18"/>
  <c r="K125" i="18"/>
  <c r="D126" i="18"/>
  <c r="E126" i="18"/>
  <c r="F126" i="18"/>
  <c r="I126" i="18"/>
  <c r="J126" i="18"/>
  <c r="K126" i="18"/>
  <c r="D127" i="18"/>
  <c r="E127" i="18"/>
  <c r="F127" i="18"/>
  <c r="I127" i="18"/>
  <c r="J127" i="18"/>
  <c r="K127" i="18"/>
  <c r="D128" i="18"/>
  <c r="E128" i="18"/>
  <c r="F128" i="18"/>
  <c r="I128" i="18"/>
  <c r="J128" i="18"/>
  <c r="K128" i="18"/>
  <c r="D129" i="18"/>
  <c r="E129" i="18"/>
  <c r="F129" i="18"/>
  <c r="I129" i="18"/>
  <c r="J129" i="18"/>
  <c r="K129" i="18"/>
  <c r="D130" i="18"/>
  <c r="E130" i="18"/>
  <c r="F130" i="18"/>
  <c r="I130" i="18"/>
  <c r="J130" i="18"/>
  <c r="K130" i="18"/>
  <c r="D131" i="18"/>
  <c r="E131" i="18"/>
  <c r="F131" i="18"/>
  <c r="I131" i="18"/>
  <c r="J131" i="18"/>
  <c r="K131" i="18"/>
  <c r="D132" i="18"/>
  <c r="E132" i="18"/>
  <c r="F132" i="18"/>
  <c r="I132" i="18"/>
  <c r="J132" i="18"/>
  <c r="K132" i="18"/>
  <c r="D133" i="18"/>
  <c r="E133" i="18"/>
  <c r="F133" i="18"/>
  <c r="I133" i="18"/>
  <c r="J133" i="18"/>
  <c r="K133" i="18"/>
  <c r="D134" i="18"/>
  <c r="E134" i="18"/>
  <c r="F134" i="18"/>
  <c r="I134" i="18"/>
  <c r="J134" i="18"/>
  <c r="K134" i="18"/>
  <c r="D135" i="18"/>
  <c r="E135" i="18"/>
  <c r="F135" i="18"/>
  <c r="I135" i="18"/>
  <c r="J135" i="18"/>
  <c r="K135" i="18"/>
  <c r="D136" i="18"/>
  <c r="E136" i="18"/>
  <c r="F136" i="18"/>
  <c r="I136" i="18"/>
  <c r="J136" i="18"/>
  <c r="K136" i="18"/>
  <c r="D137" i="18"/>
  <c r="E137" i="18"/>
  <c r="F137" i="18"/>
  <c r="I137" i="18"/>
  <c r="J137" i="18"/>
  <c r="K137" i="18"/>
  <c r="D138" i="18"/>
  <c r="E138" i="18"/>
  <c r="F138" i="18"/>
  <c r="I138" i="18"/>
  <c r="J138" i="18"/>
  <c r="K138" i="18"/>
  <c r="D139" i="18"/>
  <c r="E139" i="18"/>
  <c r="F139" i="18"/>
  <c r="I139" i="18"/>
  <c r="J139" i="18"/>
  <c r="K139" i="18"/>
  <c r="D140" i="18"/>
  <c r="E140" i="18"/>
  <c r="F140" i="18"/>
  <c r="I140" i="18"/>
  <c r="J140" i="18"/>
  <c r="K140" i="18"/>
  <c r="D141" i="18"/>
  <c r="E141" i="18"/>
  <c r="F141" i="18"/>
  <c r="I141" i="18"/>
  <c r="J141" i="18"/>
  <c r="K141" i="18"/>
  <c r="D142" i="18"/>
  <c r="E142" i="18"/>
  <c r="F142" i="18"/>
  <c r="I142" i="18"/>
  <c r="J142" i="18"/>
  <c r="K142" i="18"/>
  <c r="D143" i="18"/>
  <c r="E143" i="18"/>
  <c r="F143" i="18"/>
  <c r="I143" i="18"/>
  <c r="J143" i="18"/>
  <c r="K143" i="18"/>
  <c r="D144" i="18"/>
  <c r="E144" i="18"/>
  <c r="F144" i="18"/>
  <c r="I144" i="18"/>
  <c r="J144" i="18"/>
  <c r="K144" i="18"/>
  <c r="D145" i="18"/>
  <c r="E145" i="18"/>
  <c r="F145" i="18"/>
  <c r="I145" i="18"/>
  <c r="J145" i="18"/>
  <c r="K145" i="18"/>
  <c r="D146" i="18"/>
  <c r="E146" i="18"/>
  <c r="F146" i="18"/>
  <c r="I146" i="18"/>
  <c r="J146" i="18"/>
  <c r="K146" i="18"/>
  <c r="D147" i="18"/>
  <c r="E147" i="18"/>
  <c r="F147" i="18"/>
  <c r="I147" i="18"/>
  <c r="J147" i="18"/>
  <c r="K147" i="18"/>
  <c r="D148" i="18"/>
  <c r="E148" i="18"/>
  <c r="F148" i="18"/>
  <c r="I148" i="18"/>
  <c r="J148" i="18"/>
  <c r="K148" i="18"/>
  <c r="D149" i="18"/>
  <c r="E149" i="18"/>
  <c r="F149" i="18"/>
  <c r="I149" i="18"/>
  <c r="J149" i="18"/>
  <c r="K149" i="18"/>
  <c r="D150" i="18"/>
  <c r="E150" i="18"/>
  <c r="F150" i="18"/>
  <c r="I150" i="18"/>
  <c r="J150" i="18"/>
  <c r="K150" i="18"/>
  <c r="D151" i="18"/>
  <c r="E151" i="18"/>
  <c r="F151" i="18"/>
  <c r="I151" i="18"/>
  <c r="J151" i="18"/>
  <c r="K151" i="18"/>
  <c r="D152" i="18"/>
  <c r="E152" i="18"/>
  <c r="F152" i="18"/>
  <c r="I152" i="18"/>
  <c r="J152" i="18"/>
  <c r="K152" i="18"/>
  <c r="D153" i="18"/>
  <c r="E153" i="18"/>
  <c r="F153" i="18"/>
  <c r="I153" i="18"/>
  <c r="J153" i="18"/>
  <c r="K153" i="18"/>
  <c r="D154" i="18"/>
  <c r="E154" i="18"/>
  <c r="F154" i="18"/>
  <c r="I154" i="18"/>
  <c r="J154" i="18"/>
  <c r="K154" i="18"/>
  <c r="D155" i="18"/>
  <c r="E155" i="18"/>
  <c r="F155" i="18"/>
  <c r="I155" i="18"/>
  <c r="J155" i="18"/>
  <c r="K155" i="18"/>
  <c r="D156" i="18"/>
  <c r="E156" i="18"/>
  <c r="F156" i="18"/>
  <c r="I156" i="18"/>
  <c r="J156" i="18"/>
  <c r="K156" i="18"/>
  <c r="D157" i="18"/>
  <c r="E157" i="18"/>
  <c r="F157" i="18"/>
  <c r="I157" i="18"/>
  <c r="J157" i="18"/>
  <c r="K157" i="18"/>
  <c r="D158" i="18"/>
  <c r="E158" i="18"/>
  <c r="F158" i="18"/>
  <c r="I158" i="18"/>
  <c r="J158" i="18"/>
  <c r="K158" i="18"/>
  <c r="D159" i="18"/>
  <c r="E159" i="18"/>
  <c r="F159" i="18"/>
  <c r="I159" i="18"/>
  <c r="J159" i="18"/>
  <c r="K159" i="18"/>
  <c r="D160" i="18"/>
  <c r="E160" i="18"/>
  <c r="F160" i="18"/>
  <c r="I160" i="18"/>
  <c r="J160" i="18"/>
  <c r="K160" i="18"/>
  <c r="D161" i="18"/>
  <c r="E161" i="18"/>
  <c r="F161" i="18"/>
  <c r="I161" i="18"/>
  <c r="J161" i="18"/>
  <c r="K161" i="18"/>
  <c r="D162" i="18"/>
  <c r="E162" i="18"/>
  <c r="F162" i="18"/>
  <c r="I162" i="18"/>
  <c r="J162" i="18"/>
  <c r="K162" i="18"/>
  <c r="D163" i="18"/>
  <c r="E163" i="18"/>
  <c r="F163" i="18"/>
  <c r="I163" i="18"/>
  <c r="J163" i="18"/>
  <c r="K163" i="18"/>
  <c r="D164" i="18"/>
  <c r="E164" i="18"/>
  <c r="F164" i="18"/>
  <c r="I164" i="18"/>
  <c r="J164" i="18"/>
  <c r="K164" i="18"/>
  <c r="D165" i="18"/>
  <c r="E165" i="18"/>
  <c r="F165" i="18"/>
  <c r="I165" i="18"/>
  <c r="J165" i="18"/>
  <c r="K165" i="18"/>
  <c r="D166" i="18"/>
  <c r="E166" i="18"/>
  <c r="F166" i="18"/>
  <c r="I166" i="18"/>
  <c r="J166" i="18"/>
  <c r="K166" i="18"/>
  <c r="D167" i="18"/>
  <c r="E167" i="18"/>
  <c r="F167" i="18"/>
  <c r="I167" i="18"/>
  <c r="J167" i="18"/>
  <c r="K167" i="18"/>
  <c r="D168" i="18"/>
  <c r="E168" i="18"/>
  <c r="F168" i="18"/>
  <c r="I168" i="18"/>
  <c r="J168" i="18"/>
  <c r="K168" i="18"/>
  <c r="D169" i="18"/>
  <c r="E169" i="18"/>
  <c r="F169" i="18"/>
  <c r="I169" i="18"/>
  <c r="J169" i="18"/>
  <c r="K169" i="18"/>
  <c r="D170" i="18"/>
  <c r="E170" i="18"/>
  <c r="F170" i="18"/>
  <c r="I170" i="18"/>
  <c r="J170" i="18"/>
  <c r="K170" i="18"/>
  <c r="D171" i="18"/>
  <c r="E171" i="18"/>
  <c r="F171" i="18"/>
  <c r="I171" i="18"/>
  <c r="J171" i="18"/>
  <c r="K171" i="18"/>
  <c r="D172" i="18"/>
  <c r="E172" i="18"/>
  <c r="F172" i="18"/>
  <c r="I172" i="18"/>
  <c r="J172" i="18"/>
  <c r="K172" i="18"/>
  <c r="D173" i="18"/>
  <c r="E173" i="18"/>
  <c r="F173" i="18"/>
  <c r="I173" i="18"/>
  <c r="J173" i="18"/>
  <c r="K173" i="18"/>
  <c r="D174" i="18"/>
  <c r="E174" i="18"/>
  <c r="F174" i="18"/>
  <c r="I174" i="18"/>
  <c r="J174" i="18"/>
  <c r="K174" i="18"/>
  <c r="D175" i="18"/>
  <c r="E175" i="18"/>
  <c r="F175" i="18"/>
  <c r="I175" i="18"/>
  <c r="J175" i="18"/>
  <c r="K175" i="18"/>
  <c r="D176" i="18"/>
  <c r="E176" i="18"/>
  <c r="F176" i="18"/>
  <c r="I176" i="18"/>
  <c r="J176" i="18"/>
  <c r="K176" i="18"/>
  <c r="D177" i="18"/>
  <c r="E177" i="18"/>
  <c r="F177" i="18"/>
  <c r="I177" i="18"/>
  <c r="J177" i="18"/>
  <c r="K177" i="18"/>
  <c r="D178" i="18"/>
  <c r="E178" i="18"/>
  <c r="F178" i="18"/>
  <c r="I178" i="18"/>
  <c r="J178" i="18"/>
  <c r="K178" i="18"/>
  <c r="D179" i="18"/>
  <c r="E179" i="18"/>
  <c r="F179" i="18"/>
  <c r="I179" i="18"/>
  <c r="J179" i="18"/>
  <c r="K179" i="18"/>
  <c r="D180" i="18"/>
  <c r="E180" i="18"/>
  <c r="F180" i="18"/>
  <c r="I180" i="18"/>
  <c r="J180" i="18"/>
  <c r="K180" i="18"/>
  <c r="D181" i="18"/>
  <c r="E181" i="18"/>
  <c r="F181" i="18"/>
  <c r="I181" i="18"/>
  <c r="J181" i="18"/>
  <c r="K181" i="18"/>
  <c r="D182" i="18"/>
  <c r="E182" i="18"/>
  <c r="F182" i="18"/>
  <c r="I182" i="18"/>
  <c r="J182" i="18"/>
  <c r="K182" i="18"/>
  <c r="D183" i="18"/>
  <c r="E183" i="18"/>
  <c r="F183" i="18"/>
  <c r="I183" i="18"/>
  <c r="J183" i="18"/>
  <c r="K183" i="18"/>
  <c r="D184" i="18"/>
  <c r="E184" i="18"/>
  <c r="F184" i="18"/>
  <c r="I184" i="18"/>
  <c r="J184" i="18"/>
  <c r="K184" i="18"/>
  <c r="D185" i="18"/>
  <c r="E185" i="18"/>
  <c r="F185" i="18"/>
  <c r="I185" i="18"/>
  <c r="J185" i="18"/>
  <c r="K185" i="18"/>
  <c r="D186" i="18"/>
  <c r="E186" i="18"/>
  <c r="F186" i="18"/>
  <c r="I186" i="18"/>
  <c r="J186" i="18"/>
  <c r="K186" i="18"/>
  <c r="D187" i="18"/>
  <c r="E187" i="18"/>
  <c r="F187" i="18"/>
  <c r="I187" i="18"/>
  <c r="J187" i="18"/>
  <c r="K187" i="18"/>
  <c r="D188" i="18"/>
  <c r="E188" i="18"/>
  <c r="F188" i="18"/>
  <c r="I188" i="18"/>
  <c r="J188" i="18"/>
  <c r="K188" i="18"/>
  <c r="D189" i="18"/>
  <c r="E189" i="18"/>
  <c r="F189" i="18"/>
  <c r="I189" i="18"/>
  <c r="J189" i="18"/>
  <c r="K189" i="18"/>
  <c r="D190" i="18"/>
  <c r="E190" i="18"/>
  <c r="F190" i="18"/>
  <c r="I190" i="18"/>
  <c r="J190" i="18"/>
  <c r="K190" i="18"/>
  <c r="D191" i="18"/>
  <c r="E191" i="18"/>
  <c r="F191" i="18"/>
  <c r="I191" i="18"/>
  <c r="J191" i="18"/>
  <c r="K191" i="18"/>
  <c r="D192" i="18"/>
  <c r="E192" i="18"/>
  <c r="F192" i="18"/>
  <c r="I192" i="18"/>
  <c r="J192" i="18"/>
  <c r="K192" i="18"/>
  <c r="D193" i="18"/>
  <c r="E193" i="18"/>
  <c r="F193" i="18"/>
  <c r="I193" i="18"/>
  <c r="J193" i="18"/>
  <c r="K193" i="18"/>
  <c r="D194" i="18"/>
  <c r="E194" i="18"/>
  <c r="F194" i="18"/>
  <c r="I194" i="18"/>
  <c r="J194" i="18"/>
  <c r="K194" i="18"/>
  <c r="D195" i="18"/>
  <c r="E195" i="18"/>
  <c r="F195" i="18"/>
  <c r="I195" i="18"/>
  <c r="J195" i="18"/>
  <c r="K195" i="18"/>
  <c r="D196" i="18"/>
  <c r="E196" i="18"/>
  <c r="F196" i="18"/>
  <c r="I196" i="18"/>
  <c r="J196" i="18"/>
  <c r="K196" i="18"/>
  <c r="D197" i="18"/>
  <c r="E197" i="18"/>
  <c r="F197" i="18"/>
  <c r="I197" i="18"/>
  <c r="J197" i="18"/>
  <c r="K197" i="18"/>
  <c r="D198" i="18"/>
  <c r="E198" i="18"/>
  <c r="F198" i="18"/>
  <c r="I198" i="18"/>
  <c r="J198" i="18"/>
  <c r="K198" i="18"/>
  <c r="D199" i="18"/>
  <c r="E199" i="18"/>
  <c r="F199" i="18"/>
  <c r="I199" i="18"/>
  <c r="J199" i="18"/>
  <c r="K199" i="18"/>
  <c r="D200" i="18"/>
  <c r="E200" i="18"/>
  <c r="F200" i="18"/>
  <c r="I200" i="18"/>
  <c r="J200" i="18"/>
  <c r="K200" i="18"/>
  <c r="D201" i="18"/>
  <c r="E201" i="18"/>
  <c r="F201" i="18"/>
  <c r="I201" i="18"/>
  <c r="J201" i="18"/>
  <c r="K201" i="18"/>
  <c r="D202" i="18"/>
  <c r="E202" i="18"/>
  <c r="F202" i="18"/>
  <c r="I202" i="18"/>
  <c r="J202" i="18"/>
  <c r="K202" i="18"/>
  <c r="D203" i="18"/>
  <c r="E203" i="18"/>
  <c r="F203" i="18"/>
  <c r="I203" i="18"/>
  <c r="J203" i="18"/>
  <c r="K203" i="18"/>
  <c r="D204" i="18"/>
  <c r="E204" i="18"/>
  <c r="F204" i="18"/>
  <c r="I204" i="18"/>
  <c r="J204" i="18"/>
  <c r="K204" i="18"/>
  <c r="D205" i="18"/>
  <c r="E205" i="18"/>
  <c r="F205" i="18"/>
  <c r="I205" i="18"/>
  <c r="J205" i="18"/>
  <c r="K205" i="18"/>
  <c r="D206" i="18"/>
  <c r="E206" i="18"/>
  <c r="F206" i="18"/>
  <c r="I206" i="18"/>
  <c r="J206" i="18"/>
  <c r="K206" i="18"/>
  <c r="D207" i="18"/>
  <c r="E207" i="18"/>
  <c r="F207" i="18"/>
  <c r="I207" i="18"/>
  <c r="J207" i="18"/>
  <c r="K207" i="18"/>
  <c r="D208" i="18"/>
  <c r="E208" i="18"/>
  <c r="F208" i="18"/>
  <c r="I208" i="18"/>
  <c r="J208" i="18"/>
  <c r="K208" i="18"/>
  <c r="D209" i="18"/>
  <c r="E209" i="18"/>
  <c r="F209" i="18"/>
  <c r="I209" i="18"/>
  <c r="J209" i="18"/>
  <c r="K209" i="18"/>
  <c r="D210" i="18"/>
  <c r="E210" i="18"/>
  <c r="F210" i="18"/>
  <c r="I210" i="18"/>
  <c r="J210" i="18"/>
  <c r="K210" i="18"/>
  <c r="D211" i="18"/>
  <c r="E211" i="18"/>
  <c r="F211" i="18"/>
  <c r="I211" i="18"/>
  <c r="J211" i="18"/>
  <c r="K211" i="18"/>
  <c r="D212" i="18"/>
  <c r="E212" i="18"/>
  <c r="F212" i="18"/>
  <c r="I212" i="18"/>
  <c r="J212" i="18"/>
  <c r="K212" i="18"/>
  <c r="D213" i="18"/>
  <c r="E213" i="18"/>
  <c r="F213" i="18"/>
  <c r="I213" i="18"/>
  <c r="J213" i="18"/>
  <c r="K213" i="18"/>
  <c r="D214" i="18"/>
  <c r="E214" i="18"/>
  <c r="F214" i="18"/>
  <c r="I214" i="18"/>
  <c r="J214" i="18"/>
  <c r="K214" i="18"/>
  <c r="D215" i="18"/>
  <c r="E215" i="18"/>
  <c r="F215" i="18"/>
  <c r="I215" i="18"/>
  <c r="J215" i="18"/>
  <c r="K215" i="18"/>
  <c r="D216" i="18"/>
  <c r="E216" i="18"/>
  <c r="F216" i="18"/>
  <c r="I216" i="18"/>
  <c r="J216" i="18"/>
  <c r="K216" i="18"/>
  <c r="D217" i="18"/>
  <c r="E217" i="18"/>
  <c r="F217" i="18"/>
  <c r="I217" i="18"/>
  <c r="J217" i="18"/>
  <c r="K217" i="18"/>
  <c r="D218" i="18"/>
  <c r="E218" i="18"/>
  <c r="F218" i="18"/>
  <c r="I218" i="18"/>
  <c r="J218" i="18"/>
  <c r="K218" i="18"/>
  <c r="D219" i="18"/>
  <c r="E219" i="18"/>
  <c r="F219" i="18"/>
  <c r="I219" i="18"/>
  <c r="J219" i="18"/>
  <c r="K219" i="18"/>
  <c r="D220" i="18"/>
  <c r="E220" i="18"/>
  <c r="F220" i="18"/>
  <c r="I220" i="18"/>
  <c r="J220" i="18"/>
  <c r="K220" i="18"/>
  <c r="D221" i="18"/>
  <c r="E221" i="18"/>
  <c r="F221" i="18"/>
  <c r="I221" i="18"/>
  <c r="J221" i="18"/>
  <c r="K221" i="18"/>
  <c r="D222" i="18"/>
  <c r="E222" i="18"/>
  <c r="F222" i="18"/>
  <c r="I222" i="18"/>
  <c r="J222" i="18"/>
  <c r="K222" i="18"/>
  <c r="D223" i="18"/>
  <c r="E223" i="18"/>
  <c r="F223" i="18"/>
  <c r="I223" i="18"/>
  <c r="J223" i="18"/>
  <c r="K223" i="18"/>
  <c r="D224" i="18"/>
  <c r="E224" i="18"/>
  <c r="F224" i="18"/>
  <c r="I224" i="18"/>
  <c r="J224" i="18"/>
  <c r="K224" i="18"/>
  <c r="D225" i="18"/>
  <c r="E225" i="18"/>
  <c r="F225" i="18"/>
  <c r="I225" i="18"/>
  <c r="J225" i="18"/>
  <c r="K225" i="18"/>
  <c r="D226" i="18"/>
  <c r="E226" i="18"/>
  <c r="F226" i="18"/>
  <c r="I226" i="18"/>
  <c r="J226" i="18"/>
  <c r="K226" i="18"/>
  <c r="D227" i="18"/>
  <c r="E227" i="18"/>
  <c r="F227" i="18"/>
  <c r="I227" i="18"/>
  <c r="J227" i="18"/>
  <c r="K227" i="18"/>
  <c r="D228" i="18"/>
  <c r="E228" i="18"/>
  <c r="F228" i="18"/>
  <c r="I228" i="18"/>
  <c r="J228" i="18"/>
  <c r="K228" i="18"/>
  <c r="D229" i="18"/>
  <c r="E229" i="18"/>
  <c r="F229" i="18"/>
  <c r="I229" i="18"/>
  <c r="J229" i="18"/>
  <c r="K229" i="18"/>
  <c r="D230" i="18"/>
  <c r="E230" i="18"/>
  <c r="F230" i="18"/>
  <c r="I230" i="18"/>
  <c r="J230" i="18"/>
  <c r="K230" i="18"/>
  <c r="D231" i="18"/>
  <c r="E231" i="18"/>
  <c r="F231" i="18"/>
  <c r="I231" i="18"/>
  <c r="J231" i="18"/>
  <c r="K231" i="18"/>
  <c r="D232" i="18"/>
  <c r="E232" i="18"/>
  <c r="F232" i="18"/>
  <c r="I232" i="18"/>
  <c r="J232" i="18"/>
  <c r="K232" i="18"/>
  <c r="D233" i="18"/>
  <c r="E233" i="18"/>
  <c r="F233" i="18"/>
  <c r="I233" i="18"/>
  <c r="J233" i="18"/>
  <c r="K233" i="18"/>
  <c r="D234" i="18"/>
  <c r="E234" i="18"/>
  <c r="F234" i="18"/>
  <c r="I234" i="18"/>
  <c r="J234" i="18"/>
  <c r="K234" i="18"/>
  <c r="D235" i="18"/>
  <c r="E235" i="18"/>
  <c r="F235" i="18"/>
  <c r="I235" i="18"/>
  <c r="J235" i="18"/>
  <c r="K235" i="18"/>
  <c r="D236" i="18"/>
  <c r="E236" i="18"/>
  <c r="F236" i="18"/>
  <c r="I236" i="18"/>
  <c r="J236" i="18"/>
  <c r="K236" i="18"/>
  <c r="D237" i="18"/>
  <c r="E237" i="18"/>
  <c r="F237" i="18"/>
  <c r="I237" i="18"/>
  <c r="J237" i="18"/>
  <c r="K237" i="18"/>
  <c r="D238" i="18"/>
  <c r="E238" i="18"/>
  <c r="F238" i="18"/>
  <c r="I238" i="18"/>
  <c r="J238" i="18"/>
  <c r="K238" i="18"/>
  <c r="D239" i="18"/>
  <c r="E239" i="18"/>
  <c r="F239" i="18"/>
  <c r="I239" i="18"/>
  <c r="J239" i="18"/>
  <c r="K239" i="18"/>
  <c r="D240" i="18"/>
  <c r="E240" i="18"/>
  <c r="F240" i="18"/>
  <c r="I240" i="18"/>
  <c r="J240" i="18"/>
  <c r="K240" i="18"/>
  <c r="D241" i="18"/>
  <c r="E241" i="18"/>
  <c r="F241" i="18"/>
  <c r="I241" i="18"/>
  <c r="J241" i="18"/>
  <c r="K241" i="18"/>
  <c r="D242" i="18"/>
  <c r="E242" i="18"/>
  <c r="F242" i="18"/>
  <c r="I242" i="18"/>
  <c r="J242" i="18"/>
  <c r="K242" i="18"/>
  <c r="D243" i="18"/>
  <c r="E243" i="18"/>
  <c r="F243" i="18"/>
  <c r="I243" i="18"/>
  <c r="J243" i="18"/>
  <c r="K243" i="18"/>
  <c r="D244" i="18"/>
  <c r="E244" i="18"/>
  <c r="F244" i="18"/>
  <c r="I244" i="18"/>
  <c r="J244" i="18"/>
  <c r="K244" i="18"/>
  <c r="D245" i="18"/>
  <c r="E245" i="18"/>
  <c r="F245" i="18"/>
  <c r="I245" i="18"/>
  <c r="J245" i="18"/>
  <c r="K245" i="18"/>
  <c r="D246" i="18"/>
  <c r="E246" i="18"/>
  <c r="F246" i="18"/>
  <c r="I246" i="18"/>
  <c r="J246" i="18"/>
  <c r="K246" i="18"/>
  <c r="D247" i="18"/>
  <c r="E247" i="18"/>
  <c r="F247" i="18"/>
  <c r="I247" i="18"/>
  <c r="J247" i="18"/>
  <c r="K247" i="18"/>
  <c r="D248" i="18"/>
  <c r="E248" i="18"/>
  <c r="F248" i="18"/>
  <c r="I248" i="18"/>
  <c r="J248" i="18"/>
  <c r="K248" i="18"/>
  <c r="D249" i="18"/>
  <c r="E249" i="18"/>
  <c r="F249" i="18"/>
  <c r="I249" i="18"/>
  <c r="J249" i="18"/>
  <c r="K249" i="18"/>
  <c r="D250" i="18"/>
  <c r="E250" i="18"/>
  <c r="F250" i="18"/>
  <c r="I250" i="18"/>
  <c r="J250" i="18"/>
  <c r="K250" i="18"/>
  <c r="D251" i="18"/>
  <c r="E251" i="18"/>
  <c r="F251" i="18"/>
  <c r="I251" i="18"/>
  <c r="J251" i="18"/>
  <c r="K251" i="18"/>
  <c r="D252" i="18"/>
  <c r="E252" i="18"/>
  <c r="F252" i="18"/>
  <c r="I252" i="18"/>
  <c r="J252" i="18"/>
  <c r="K252" i="18"/>
  <c r="D253" i="18"/>
  <c r="E253" i="18"/>
  <c r="F253" i="18"/>
  <c r="I253" i="18"/>
  <c r="J253" i="18"/>
  <c r="K253" i="18"/>
  <c r="D254" i="18"/>
  <c r="E254" i="18"/>
  <c r="F254" i="18"/>
  <c r="I254" i="18"/>
  <c r="J254" i="18"/>
  <c r="K254" i="18"/>
  <c r="D255" i="18"/>
  <c r="E255" i="18"/>
  <c r="F255" i="18"/>
  <c r="I255" i="18"/>
  <c r="J255" i="18"/>
  <c r="K255" i="18"/>
  <c r="D256" i="18"/>
  <c r="E256" i="18"/>
  <c r="F256" i="18"/>
  <c r="I256" i="18"/>
  <c r="J256" i="18"/>
  <c r="K256" i="18"/>
  <c r="D257" i="18"/>
  <c r="E257" i="18"/>
  <c r="F257" i="18"/>
  <c r="I257" i="18"/>
  <c r="J257" i="18"/>
  <c r="K257" i="18"/>
  <c r="D258" i="18"/>
  <c r="E258" i="18"/>
  <c r="F258" i="18"/>
  <c r="I258" i="18"/>
  <c r="J258" i="18"/>
  <c r="K258" i="18"/>
  <c r="D259" i="18"/>
  <c r="E259" i="18"/>
  <c r="F259" i="18"/>
  <c r="I259" i="18"/>
  <c r="J259" i="18"/>
  <c r="K259" i="18"/>
  <c r="D260" i="18"/>
  <c r="E260" i="18"/>
  <c r="F260" i="18"/>
  <c r="I260" i="18"/>
  <c r="J260" i="18"/>
  <c r="K260" i="18"/>
  <c r="D261" i="18"/>
  <c r="E261" i="18"/>
  <c r="F261" i="18"/>
  <c r="I261" i="18"/>
  <c r="J261" i="18"/>
  <c r="K261" i="18"/>
  <c r="D262" i="18"/>
  <c r="E262" i="18"/>
  <c r="F262" i="18"/>
  <c r="I262" i="18"/>
  <c r="J262" i="18"/>
  <c r="K262" i="18"/>
  <c r="D263" i="18"/>
  <c r="E263" i="18"/>
  <c r="F263" i="18"/>
  <c r="I263" i="18"/>
  <c r="J263" i="18"/>
  <c r="K263" i="18"/>
  <c r="D264" i="18"/>
  <c r="E264" i="18"/>
  <c r="F264" i="18"/>
  <c r="I264" i="18"/>
  <c r="J264" i="18"/>
  <c r="K264" i="18"/>
  <c r="D265" i="18"/>
  <c r="E265" i="18"/>
  <c r="F265" i="18"/>
  <c r="I265" i="18"/>
  <c r="J265" i="18"/>
  <c r="K265" i="18"/>
  <c r="D266" i="18"/>
  <c r="E266" i="18"/>
  <c r="F266" i="18"/>
  <c r="I266" i="18"/>
  <c r="J266" i="18"/>
  <c r="K266" i="18"/>
  <c r="D267" i="18"/>
  <c r="E267" i="18"/>
  <c r="F267" i="18"/>
  <c r="I267" i="18"/>
  <c r="J267" i="18"/>
  <c r="K267" i="18"/>
  <c r="D268" i="18"/>
  <c r="E268" i="18"/>
  <c r="F268" i="18"/>
  <c r="I268" i="18"/>
  <c r="J268" i="18"/>
  <c r="K268" i="18"/>
  <c r="D269" i="18"/>
  <c r="E269" i="18"/>
  <c r="F269" i="18"/>
  <c r="I269" i="18"/>
  <c r="J269" i="18"/>
  <c r="K269" i="18"/>
  <c r="D270" i="18"/>
  <c r="E270" i="18"/>
  <c r="F270" i="18"/>
  <c r="I270" i="18"/>
  <c r="J270" i="18"/>
  <c r="K270" i="18"/>
  <c r="D271" i="18"/>
  <c r="E271" i="18"/>
  <c r="F271" i="18"/>
  <c r="I271" i="18"/>
  <c r="J271" i="18"/>
  <c r="K271" i="18"/>
  <c r="D272" i="18"/>
  <c r="E272" i="18"/>
  <c r="F272" i="18"/>
  <c r="I272" i="18"/>
  <c r="J272" i="18"/>
  <c r="K272" i="18"/>
  <c r="D273" i="18"/>
  <c r="E273" i="18"/>
  <c r="F273" i="18"/>
  <c r="I273" i="18"/>
  <c r="J273" i="18"/>
  <c r="K273" i="18"/>
  <c r="D274" i="18"/>
  <c r="E274" i="18"/>
  <c r="F274" i="18"/>
  <c r="I274" i="18"/>
  <c r="J274" i="18"/>
  <c r="K274" i="18"/>
  <c r="D275" i="18"/>
  <c r="E275" i="18"/>
  <c r="F275" i="18"/>
  <c r="I275" i="18"/>
  <c r="J275" i="18"/>
  <c r="K275" i="18"/>
  <c r="D276" i="18"/>
  <c r="E276" i="18"/>
  <c r="F276" i="18"/>
  <c r="I276" i="18"/>
  <c r="J276" i="18"/>
  <c r="K276" i="18"/>
  <c r="D277" i="18"/>
  <c r="E277" i="18"/>
  <c r="F277" i="18"/>
  <c r="I277" i="18"/>
  <c r="J277" i="18"/>
  <c r="K277" i="18"/>
  <c r="D278" i="18"/>
  <c r="E278" i="18"/>
  <c r="F278" i="18"/>
  <c r="I278" i="18"/>
  <c r="J278" i="18"/>
  <c r="K278" i="18"/>
  <c r="D279" i="18"/>
  <c r="E279" i="18"/>
  <c r="F279" i="18"/>
  <c r="I279" i="18"/>
  <c r="J279" i="18"/>
  <c r="K279" i="18"/>
  <c r="D280" i="18"/>
  <c r="E280" i="18"/>
  <c r="F280" i="18"/>
  <c r="I280" i="18"/>
  <c r="J280" i="18"/>
  <c r="K280" i="18"/>
  <c r="K32" i="18"/>
  <c r="J32" i="18"/>
  <c r="I32" i="18"/>
  <c r="F32" i="18"/>
  <c r="E32" i="18"/>
  <c r="D32" i="18"/>
  <c r="K31" i="18"/>
  <c r="J31" i="18"/>
  <c r="I31" i="18"/>
  <c r="F31" i="18"/>
  <c r="E31" i="18"/>
  <c r="D31" i="18"/>
  <c r="E30" i="15"/>
  <c r="F30" i="15"/>
  <c r="D40" i="15"/>
  <c r="E40" i="15"/>
  <c r="F40" i="15"/>
  <c r="D41" i="15"/>
  <c r="E41" i="15"/>
  <c r="F41" i="15"/>
  <c r="D42" i="15"/>
  <c r="E42" i="15"/>
  <c r="F42" i="15"/>
  <c r="D43" i="15"/>
  <c r="E43" i="15"/>
  <c r="F43" i="15"/>
  <c r="D44" i="15"/>
  <c r="E44" i="15"/>
  <c r="F44" i="15"/>
  <c r="D45" i="15"/>
  <c r="E45" i="15"/>
  <c r="F45" i="15"/>
  <c r="E39" i="15"/>
  <c r="F39" i="15"/>
  <c r="D39" i="15"/>
  <c r="G745" i="11"/>
  <c r="G22" i="17"/>
  <c r="L35" i="15" l="1"/>
  <c r="V41" i="15"/>
  <c r="V40" i="15"/>
  <c r="V44" i="15"/>
  <c r="V39" i="15"/>
  <c r="V42" i="15"/>
  <c r="I33" i="15"/>
  <c r="L41" i="15"/>
  <c r="L44" i="15"/>
  <c r="L42" i="15"/>
  <c r="L39" i="15"/>
  <c r="L40" i="15"/>
  <c r="K30" i="18"/>
  <c r="J30" i="18"/>
  <c r="L31" i="15"/>
  <c r="L33" i="15"/>
  <c r="L30" i="15"/>
  <c r="N15" i="15"/>
  <c r="P15" i="15"/>
  <c r="O15" i="15"/>
  <c r="N16" i="15"/>
  <c r="P16" i="15"/>
  <c r="O16" i="15"/>
  <c r="N17" i="15"/>
  <c r="P17" i="15"/>
  <c r="O17" i="15"/>
  <c r="N18" i="15"/>
  <c r="P18" i="15"/>
  <c r="O18" i="15"/>
  <c r="N19" i="15"/>
  <c r="P19" i="15"/>
  <c r="O19" i="15"/>
  <c r="N20" i="15"/>
  <c r="P20" i="15"/>
  <c r="O20" i="15"/>
  <c r="N21" i="15"/>
  <c r="P21" i="15"/>
  <c r="O21" i="15"/>
  <c r="P14" i="15"/>
  <c r="O14" i="15"/>
  <c r="N14" i="15"/>
  <c r="P13" i="15"/>
  <c r="O13" i="15"/>
  <c r="N13" i="15"/>
  <c r="D30" i="15"/>
  <c r="AL753" i="11"/>
  <c r="AL751" i="11"/>
  <c r="AL749" i="11"/>
  <c r="C16" i="15" l="1"/>
  <c r="J13" i="15"/>
  <c r="I13" i="15"/>
  <c r="C13" i="15"/>
  <c r="F10" i="15"/>
  <c r="G41" i="2" l="1"/>
  <c r="AI361" i="11" l="1"/>
  <c r="AH361" i="11"/>
  <c r="AG361" i="11"/>
  <c r="BD306" i="11"/>
  <c r="BC306" i="11"/>
  <c r="BB306" i="11"/>
  <c r="BD276" i="11"/>
  <c r="BC276" i="11"/>
  <c r="BB276" i="11"/>
  <c r="AT219" i="11"/>
  <c r="AS219" i="11"/>
  <c r="AR219" i="11"/>
  <c r="AQ219" i="11"/>
  <c r="E194" i="11"/>
  <c r="J79" i="7" l="1"/>
  <c r="M26" i="14" l="1"/>
  <c r="J26" i="14"/>
  <c r="H26" i="14"/>
  <c r="E302" i="14"/>
  <c r="E303" i="14"/>
  <c r="E304" i="14"/>
  <c r="E305" i="14"/>
  <c r="E306" i="14"/>
  <c r="E307" i="14"/>
  <c r="E308" i="14"/>
  <c r="E309" i="14"/>
  <c r="E310" i="14"/>
  <c r="E311" i="14"/>
  <c r="E312" i="14"/>
  <c r="M32" i="14"/>
  <c r="M14" i="14" s="1"/>
  <c r="J32" i="14"/>
  <c r="J14" i="14" s="1"/>
  <c r="H32" i="14"/>
  <c r="L14" i="14"/>
  <c r="H14" i="14"/>
  <c r="L13" i="14"/>
  <c r="G10" i="14"/>
  <c r="S3" i="9"/>
  <c r="S3" i="14" l="1"/>
  <c r="F45" i="12"/>
  <c r="F46" i="12"/>
  <c r="F47" i="12"/>
  <c r="F48" i="12"/>
  <c r="F49" i="12"/>
  <c r="F50" i="12"/>
  <c r="F51" i="12"/>
  <c r="F52" i="12"/>
  <c r="F53" i="12"/>
  <c r="F54" i="12"/>
  <c r="F55" i="12"/>
  <c r="F56" i="12"/>
  <c r="F57" i="12"/>
  <c r="F58" i="12"/>
  <c r="F44" i="12"/>
  <c r="F16" i="12"/>
  <c r="F17" i="12"/>
  <c r="F18" i="12"/>
  <c r="F19" i="12"/>
  <c r="F20" i="12"/>
  <c r="F21" i="12"/>
  <c r="F22" i="12"/>
  <c r="F23" i="12"/>
  <c r="F24" i="12"/>
  <c r="F25" i="12"/>
  <c r="F26" i="12"/>
  <c r="F27" i="12"/>
  <c r="F28" i="12"/>
  <c r="F29" i="12"/>
  <c r="F30" i="12"/>
  <c r="F31" i="12"/>
  <c r="F32" i="12"/>
  <c r="F33" i="12"/>
  <c r="F34" i="12"/>
  <c r="F35" i="12"/>
  <c r="F36" i="12"/>
  <c r="F15" i="12"/>
  <c r="F101" i="13"/>
  <c r="F102" i="13"/>
  <c r="F103" i="13"/>
  <c r="F104" i="13"/>
  <c r="F105" i="13"/>
  <c r="F106" i="13"/>
  <c r="F107" i="13"/>
  <c r="F108" i="13"/>
  <c r="F109" i="13"/>
  <c r="F100" i="13"/>
  <c r="F84" i="13"/>
  <c r="F85" i="13"/>
  <c r="F86" i="13"/>
  <c r="F87" i="13"/>
  <c r="F88" i="13"/>
  <c r="F89" i="13"/>
  <c r="F90" i="13"/>
  <c r="F91" i="13"/>
  <c r="F92" i="13"/>
  <c r="F83" i="13"/>
  <c r="F52" i="13"/>
  <c r="F53" i="13"/>
  <c r="F54" i="13"/>
  <c r="F55" i="13"/>
  <c r="F56" i="13"/>
  <c r="F57" i="13"/>
  <c r="F58" i="13"/>
  <c r="F59" i="13"/>
  <c r="F60" i="13"/>
  <c r="F61" i="13"/>
  <c r="F62" i="13"/>
  <c r="F63" i="13"/>
  <c r="F64" i="13"/>
  <c r="F65" i="13"/>
  <c r="F66" i="13"/>
  <c r="F67" i="13"/>
  <c r="F68" i="13"/>
  <c r="F69" i="13"/>
  <c r="F70" i="13"/>
  <c r="F51" i="13"/>
  <c r="F24" i="13"/>
  <c r="F25" i="13"/>
  <c r="F26" i="13"/>
  <c r="F27" i="13"/>
  <c r="F28" i="13"/>
  <c r="F29" i="13"/>
  <c r="F30" i="13"/>
  <c r="F31" i="13"/>
  <c r="F32" i="13"/>
  <c r="F33" i="13"/>
  <c r="F34" i="13"/>
  <c r="F35" i="13"/>
  <c r="F36" i="13"/>
  <c r="F37" i="13"/>
  <c r="F38" i="13"/>
  <c r="F39" i="13"/>
  <c r="F40" i="13"/>
  <c r="F41" i="13"/>
  <c r="F42" i="13"/>
  <c r="F43" i="13"/>
  <c r="F44" i="13"/>
  <c r="F23" i="13"/>
  <c r="F16" i="4"/>
  <c r="F17" i="4"/>
  <c r="F18" i="4"/>
  <c r="F19" i="4"/>
  <c r="F20" i="4"/>
  <c r="F21" i="4"/>
  <c r="F22" i="4"/>
  <c r="F23" i="4"/>
  <c r="F24" i="4"/>
  <c r="F25" i="4"/>
  <c r="F26" i="4"/>
  <c r="F27" i="4"/>
  <c r="F28" i="4"/>
  <c r="F29" i="4"/>
  <c r="F30" i="4"/>
  <c r="F31" i="4"/>
  <c r="F32" i="4"/>
  <c r="F33" i="4"/>
  <c r="F34" i="4"/>
  <c r="F35" i="4"/>
  <c r="F36" i="4"/>
  <c r="F15" i="4"/>
  <c r="F50" i="4"/>
  <c r="F51" i="4"/>
  <c r="F52" i="4"/>
  <c r="F53" i="4"/>
  <c r="F54" i="4"/>
  <c r="F55" i="4"/>
  <c r="F56" i="4"/>
  <c r="F57" i="4"/>
  <c r="F58" i="4"/>
  <c r="F49" i="4"/>
  <c r="F19" i="5"/>
  <c r="F20" i="5"/>
  <c r="F21" i="5"/>
  <c r="F22" i="5"/>
  <c r="F23" i="5"/>
  <c r="F24" i="5"/>
  <c r="F25" i="5"/>
  <c r="F26" i="5"/>
  <c r="F27" i="5"/>
  <c r="F28" i="5"/>
  <c r="F29" i="5"/>
  <c r="F30" i="5"/>
  <c r="F31" i="5"/>
  <c r="F32" i="5"/>
  <c r="F18" i="5"/>
  <c r="L14" i="9"/>
  <c r="L13" i="9"/>
  <c r="M19" i="5" l="1"/>
  <c r="M20" i="5"/>
  <c r="M21" i="5"/>
  <c r="M22" i="5"/>
  <c r="M23" i="5"/>
  <c r="M24" i="5"/>
  <c r="M25" i="5"/>
  <c r="M26" i="5"/>
  <c r="M27" i="5"/>
  <c r="M28" i="5"/>
  <c r="M29" i="5"/>
  <c r="M30" i="5"/>
  <c r="M31" i="5"/>
  <c r="M32" i="5"/>
  <c r="H50" i="4"/>
  <c r="N50" i="4" s="1"/>
  <c r="K50" i="4"/>
  <c r="H51" i="4"/>
  <c r="N51" i="4" s="1"/>
  <c r="K51" i="4"/>
  <c r="H52" i="4"/>
  <c r="N52" i="4" s="1"/>
  <c r="K52" i="4"/>
  <c r="H53" i="4"/>
  <c r="N53" i="4" s="1"/>
  <c r="K53" i="4"/>
  <c r="H54" i="4"/>
  <c r="N54" i="4" s="1"/>
  <c r="K54" i="4"/>
  <c r="H55" i="4"/>
  <c r="N55" i="4" s="1"/>
  <c r="K55" i="4"/>
  <c r="H56" i="4"/>
  <c r="N56" i="4" s="1"/>
  <c r="K56" i="4"/>
  <c r="H57" i="4"/>
  <c r="N57" i="4" s="1"/>
  <c r="K57" i="4"/>
  <c r="H58" i="4"/>
  <c r="N58" i="4" s="1"/>
  <c r="K58" i="4"/>
  <c r="K49" i="4"/>
  <c r="H49" i="4"/>
  <c r="N49" i="4" s="1"/>
  <c r="H16" i="4"/>
  <c r="O16" i="4" s="1"/>
  <c r="H17" i="4"/>
  <c r="O17" i="4" s="1"/>
  <c r="H18" i="4"/>
  <c r="O18" i="4" s="1"/>
  <c r="H19" i="4"/>
  <c r="O19" i="4" s="1"/>
  <c r="H20" i="4"/>
  <c r="O20" i="4" s="1"/>
  <c r="H21" i="4"/>
  <c r="O21" i="4" s="1"/>
  <c r="H22" i="4"/>
  <c r="O22" i="4" s="1"/>
  <c r="H23" i="4"/>
  <c r="O23" i="4" s="1"/>
  <c r="H24" i="4"/>
  <c r="O24" i="4" s="1"/>
  <c r="H25" i="4"/>
  <c r="O25" i="4" s="1"/>
  <c r="H26" i="4"/>
  <c r="O26" i="4" s="1"/>
  <c r="H27" i="4"/>
  <c r="O27" i="4" s="1"/>
  <c r="H28" i="4"/>
  <c r="O28" i="4" s="1"/>
  <c r="H29" i="4"/>
  <c r="O29" i="4" s="1"/>
  <c r="H30" i="4"/>
  <c r="O30" i="4" s="1"/>
  <c r="H31" i="4"/>
  <c r="O31" i="4" s="1"/>
  <c r="H32" i="4"/>
  <c r="O32" i="4" s="1"/>
  <c r="H33" i="4"/>
  <c r="O33" i="4" s="1"/>
  <c r="H34" i="4"/>
  <c r="O34" i="4" s="1"/>
  <c r="H35" i="4"/>
  <c r="O35" i="4" s="1"/>
  <c r="H36" i="4"/>
  <c r="O36" i="4" s="1"/>
  <c r="H15" i="4"/>
  <c r="O15" i="4" s="1"/>
  <c r="R109" i="13"/>
  <c r="Q109" i="13"/>
  <c r="P109" i="13"/>
  <c r="R108" i="13"/>
  <c r="Q108" i="13"/>
  <c r="P108" i="13"/>
  <c r="R107" i="13"/>
  <c r="Q107" i="13"/>
  <c r="P107" i="13"/>
  <c r="R106" i="13"/>
  <c r="Q106" i="13"/>
  <c r="P106" i="13"/>
  <c r="R105" i="13"/>
  <c r="Q105" i="13"/>
  <c r="P105" i="13"/>
  <c r="R104" i="13"/>
  <c r="Q104" i="13"/>
  <c r="P104" i="13"/>
  <c r="R103" i="13"/>
  <c r="Q103" i="13"/>
  <c r="P103" i="13"/>
  <c r="R102" i="13"/>
  <c r="Q102" i="13"/>
  <c r="P102" i="13"/>
  <c r="R101" i="13"/>
  <c r="Q101" i="13"/>
  <c r="P101" i="13"/>
  <c r="R92" i="13"/>
  <c r="Q92" i="13"/>
  <c r="P92" i="13"/>
  <c r="R91" i="13"/>
  <c r="Q91" i="13"/>
  <c r="P91" i="13"/>
  <c r="R90" i="13"/>
  <c r="Q90" i="13"/>
  <c r="P90" i="13"/>
  <c r="R89" i="13"/>
  <c r="Q89" i="13"/>
  <c r="P89" i="13"/>
  <c r="R88" i="13"/>
  <c r="Q88" i="13"/>
  <c r="P88" i="13"/>
  <c r="R87" i="13"/>
  <c r="Q87" i="13"/>
  <c r="P87" i="13"/>
  <c r="R86" i="13"/>
  <c r="Q86" i="13"/>
  <c r="P86" i="13"/>
  <c r="R85" i="13"/>
  <c r="Q85" i="13"/>
  <c r="P85" i="13"/>
  <c r="R84" i="13"/>
  <c r="Q84" i="13"/>
  <c r="P84" i="13"/>
  <c r="AF361" i="11"/>
  <c r="AE361" i="11"/>
  <c r="AD361" i="11"/>
  <c r="AC361" i="11"/>
  <c r="AB361" i="11"/>
  <c r="AA361" i="11"/>
  <c r="Z361" i="11"/>
  <c r="Y361" i="11"/>
  <c r="X361" i="11"/>
  <c r="W361" i="11"/>
  <c r="V361" i="11"/>
  <c r="U361" i="11"/>
  <c r="T361" i="11"/>
  <c r="S361" i="11"/>
  <c r="R361" i="11"/>
  <c r="Q361" i="11"/>
  <c r="P361" i="11"/>
  <c r="O361" i="11"/>
  <c r="N361" i="11"/>
  <c r="M361" i="11"/>
  <c r="L361" i="11"/>
  <c r="K361" i="11"/>
  <c r="J361" i="11"/>
  <c r="I361" i="11"/>
  <c r="H361" i="11"/>
  <c r="G361" i="11"/>
  <c r="F361" i="11"/>
  <c r="E361" i="11"/>
  <c r="D361" i="11"/>
  <c r="C361" i="11"/>
  <c r="E337" i="11"/>
  <c r="E336" i="11"/>
  <c r="E335" i="11"/>
  <c r="E334" i="11"/>
  <c r="E333" i="11"/>
  <c r="E332" i="11"/>
  <c r="E331" i="11"/>
  <c r="E330" i="11"/>
  <c r="E329" i="11"/>
  <c r="E328" i="11"/>
  <c r="E327" i="11"/>
  <c r="E326" i="11"/>
  <c r="E325" i="11"/>
  <c r="E324" i="11"/>
  <c r="E323" i="11"/>
  <c r="E322" i="11"/>
  <c r="E321" i="11"/>
  <c r="E320" i="11"/>
  <c r="E319" i="11"/>
  <c r="E318" i="11"/>
  <c r="E317" i="11"/>
  <c r="E316" i="11"/>
  <c r="E315" i="11"/>
  <c r="E314" i="11"/>
  <c r="E313" i="11"/>
  <c r="E312" i="11"/>
  <c r="E311" i="11"/>
  <c r="E310" i="11"/>
  <c r="E309" i="11"/>
  <c r="E308" i="11"/>
  <c r="E307" i="11"/>
  <c r="BA306" i="11"/>
  <c r="AZ306" i="11"/>
  <c r="AY306" i="11"/>
  <c r="AX306" i="11"/>
  <c r="AW306" i="11"/>
  <c r="AV306" i="11"/>
  <c r="AU306" i="11"/>
  <c r="AT306" i="11"/>
  <c r="AS306" i="11"/>
  <c r="AR306" i="11"/>
  <c r="AQ306" i="11"/>
  <c r="AP306" i="11"/>
  <c r="AO306" i="11"/>
  <c r="AN306" i="11"/>
  <c r="AM306" i="11"/>
  <c r="AL306" i="11"/>
  <c r="AK306" i="11"/>
  <c r="AJ306" i="11"/>
  <c r="AI306" i="11"/>
  <c r="AH306" i="11"/>
  <c r="AG306" i="11"/>
  <c r="AF306" i="11"/>
  <c r="AE306" i="11"/>
  <c r="AD306" i="11"/>
  <c r="AC306" i="11"/>
  <c r="AB306" i="11"/>
  <c r="AA306" i="11"/>
  <c r="Z306" i="11"/>
  <c r="Y306" i="11"/>
  <c r="X306" i="11"/>
  <c r="W306" i="11"/>
  <c r="V306" i="11"/>
  <c r="U306" i="11"/>
  <c r="T306" i="11"/>
  <c r="S306" i="11"/>
  <c r="R306" i="11"/>
  <c r="Q306" i="11"/>
  <c r="P306" i="11"/>
  <c r="O306" i="11"/>
  <c r="N306" i="11"/>
  <c r="M306" i="11"/>
  <c r="L306" i="11"/>
  <c r="K306" i="11"/>
  <c r="J306" i="11"/>
  <c r="I306" i="11"/>
  <c r="H306" i="11"/>
  <c r="G306" i="11"/>
  <c r="F306" i="11"/>
  <c r="N28" i="9" l="1"/>
  <c r="T768" i="11" s="1"/>
  <c r="M18" i="5"/>
  <c r="N59" i="4"/>
  <c r="S105" i="13"/>
  <c r="S106" i="13"/>
  <c r="S109" i="13"/>
  <c r="S101" i="13"/>
  <c r="S102" i="13"/>
  <c r="S103" i="13"/>
  <c r="S104" i="13"/>
  <c r="S86" i="13"/>
  <c r="S90" i="13"/>
  <c r="S108" i="13"/>
  <c r="S107" i="13"/>
  <c r="S92" i="13"/>
  <c r="S85" i="13"/>
  <c r="S84" i="13"/>
  <c r="S88" i="13"/>
  <c r="S89" i="13"/>
  <c r="S87" i="13"/>
  <c r="S91" i="13"/>
  <c r="E281" i="11"/>
  <c r="E280" i="11"/>
  <c r="E279" i="11"/>
  <c r="E278" i="11"/>
  <c r="E277" i="11"/>
  <c r="BA276" i="11"/>
  <c r="AZ276" i="11"/>
  <c r="AY276" i="11"/>
  <c r="AX276" i="11"/>
  <c r="AW276" i="11"/>
  <c r="AV276" i="11"/>
  <c r="AU276" i="11"/>
  <c r="AT276" i="11"/>
  <c r="AS276" i="11"/>
  <c r="AR276" i="11"/>
  <c r="AQ276" i="11"/>
  <c r="AP276" i="11"/>
  <c r="AO276" i="11"/>
  <c r="AN276" i="11"/>
  <c r="AM276" i="11"/>
  <c r="AL276" i="11"/>
  <c r="AK276" i="11"/>
  <c r="AJ276" i="11"/>
  <c r="AI276" i="11"/>
  <c r="AH276" i="11"/>
  <c r="AG276" i="11"/>
  <c r="AF276" i="11"/>
  <c r="AE276" i="11"/>
  <c r="AD276" i="11"/>
  <c r="AC276" i="11"/>
  <c r="AB276" i="11"/>
  <c r="AA276" i="11"/>
  <c r="Z276" i="11"/>
  <c r="Y276" i="11"/>
  <c r="X276" i="11"/>
  <c r="W276" i="11"/>
  <c r="V276" i="11"/>
  <c r="U276" i="11"/>
  <c r="T276" i="11"/>
  <c r="S276" i="11"/>
  <c r="R276" i="11"/>
  <c r="Q276" i="11"/>
  <c r="P276" i="11"/>
  <c r="O276" i="11"/>
  <c r="N276" i="11"/>
  <c r="M276" i="11"/>
  <c r="L276" i="11"/>
  <c r="K276" i="11"/>
  <c r="J276" i="11"/>
  <c r="I276" i="11"/>
  <c r="H276" i="11"/>
  <c r="G276" i="11"/>
  <c r="P25" i="13" l="1"/>
  <c r="Q25" i="13"/>
  <c r="R25" i="13"/>
  <c r="P26" i="13"/>
  <c r="Q26" i="13"/>
  <c r="R26" i="13"/>
  <c r="P27" i="13"/>
  <c r="Q27" i="13"/>
  <c r="R27" i="13"/>
  <c r="P28" i="13"/>
  <c r="Q28" i="13"/>
  <c r="R28" i="13"/>
  <c r="P29" i="13"/>
  <c r="Q29" i="13"/>
  <c r="R29" i="13"/>
  <c r="P30" i="13"/>
  <c r="Q30" i="13"/>
  <c r="R30" i="13"/>
  <c r="P31" i="13"/>
  <c r="Q31" i="13"/>
  <c r="R31" i="13"/>
  <c r="P32" i="13"/>
  <c r="Q32" i="13"/>
  <c r="R32" i="13"/>
  <c r="P33" i="13"/>
  <c r="Q33" i="13"/>
  <c r="R33" i="13"/>
  <c r="P34" i="13"/>
  <c r="Q34" i="13"/>
  <c r="R34" i="13"/>
  <c r="P35" i="13"/>
  <c r="Q35" i="13"/>
  <c r="R35" i="13"/>
  <c r="P36" i="13"/>
  <c r="Q36" i="13"/>
  <c r="R36" i="13"/>
  <c r="P37" i="13"/>
  <c r="Q37" i="13"/>
  <c r="R37" i="13"/>
  <c r="P38" i="13"/>
  <c r="Q38" i="13"/>
  <c r="R38" i="13"/>
  <c r="P39" i="13"/>
  <c r="Q39" i="13"/>
  <c r="R39" i="13"/>
  <c r="P40" i="13"/>
  <c r="Q40" i="13"/>
  <c r="R40" i="13"/>
  <c r="P41" i="13"/>
  <c r="Q41" i="13"/>
  <c r="R41" i="13"/>
  <c r="P42" i="13"/>
  <c r="Q42" i="13"/>
  <c r="R42" i="13"/>
  <c r="P43" i="13"/>
  <c r="Q43" i="13"/>
  <c r="R43" i="13"/>
  <c r="P44" i="13"/>
  <c r="Q44" i="13"/>
  <c r="R44" i="13"/>
  <c r="C219" i="11"/>
  <c r="D219" i="11"/>
  <c r="E219" i="11"/>
  <c r="F219" i="11"/>
  <c r="G219" i="11"/>
  <c r="H219" i="11"/>
  <c r="I219" i="11"/>
  <c r="J219" i="11"/>
  <c r="K219" i="11"/>
  <c r="L219" i="11"/>
  <c r="M219" i="11"/>
  <c r="N219" i="11"/>
  <c r="O219" i="11"/>
  <c r="P219" i="11"/>
  <c r="Q219" i="11"/>
  <c r="R219" i="11"/>
  <c r="S219" i="11"/>
  <c r="T219" i="11"/>
  <c r="U219" i="11"/>
  <c r="V219" i="11"/>
  <c r="W219" i="11"/>
  <c r="X219" i="11"/>
  <c r="Y219" i="11"/>
  <c r="Z219" i="11"/>
  <c r="AA219" i="11"/>
  <c r="AB219" i="11"/>
  <c r="AC219" i="11"/>
  <c r="AD219" i="11"/>
  <c r="AE219" i="11"/>
  <c r="AF219" i="11"/>
  <c r="AG219" i="11"/>
  <c r="AH219" i="11"/>
  <c r="AI219" i="11"/>
  <c r="AJ219" i="11"/>
  <c r="AK219" i="11"/>
  <c r="AL219" i="11"/>
  <c r="AM219" i="11"/>
  <c r="AN219" i="11"/>
  <c r="AO219" i="11"/>
  <c r="AP219" i="11"/>
  <c r="S71" i="13" l="1"/>
  <c r="S42" i="13"/>
  <c r="S38" i="13"/>
  <c r="S34" i="13"/>
  <c r="S30" i="13"/>
  <c r="S26" i="13"/>
  <c r="S43" i="13"/>
  <c r="S39" i="13"/>
  <c r="S35" i="13"/>
  <c r="S31" i="13"/>
  <c r="S27" i="13"/>
  <c r="S44" i="13"/>
  <c r="S40" i="13"/>
  <c r="S36" i="13"/>
  <c r="S32" i="13"/>
  <c r="S28" i="13"/>
  <c r="S41" i="13"/>
  <c r="S37" i="13"/>
  <c r="S33" i="13"/>
  <c r="S29" i="13"/>
  <c r="S25" i="13"/>
  <c r="E195" i="11"/>
  <c r="E193" i="11"/>
  <c r="E192" i="11"/>
  <c r="E191" i="11"/>
  <c r="E190" i="11"/>
  <c r="E189" i="11"/>
  <c r="E188" i="11"/>
  <c r="E187" i="11"/>
  <c r="E186" i="11"/>
  <c r="E185" i="11"/>
  <c r="E184" i="11"/>
  <c r="E183" i="11"/>
  <c r="E182" i="11"/>
  <c r="E181" i="11"/>
  <c r="E180" i="11"/>
  <c r="E179" i="11"/>
  <c r="E178" i="11"/>
  <c r="E177" i="11"/>
  <c r="E176" i="11"/>
  <c r="E175" i="11"/>
  <c r="E174" i="11"/>
  <c r="E173" i="11"/>
  <c r="E172" i="11"/>
  <c r="E171" i="11"/>
  <c r="E170" i="11"/>
  <c r="E169" i="11"/>
  <c r="E168" i="11"/>
  <c r="E167" i="11"/>
  <c r="E166" i="11"/>
  <c r="E165" i="11"/>
  <c r="E164" i="11"/>
  <c r="E163" i="11"/>
  <c r="E162" i="11"/>
  <c r="E161" i="11"/>
  <c r="E160" i="11"/>
  <c r="E159" i="11"/>
  <c r="E158" i="11"/>
  <c r="E157" i="11"/>
  <c r="E156" i="11"/>
  <c r="E155" i="11"/>
  <c r="O17" i="12"/>
  <c r="P17" i="12"/>
  <c r="Q17" i="12"/>
  <c r="O18" i="12"/>
  <c r="P18" i="12"/>
  <c r="Q18" i="12"/>
  <c r="O19" i="12"/>
  <c r="P19" i="12"/>
  <c r="Q19" i="12"/>
  <c r="O20" i="12"/>
  <c r="P20" i="12"/>
  <c r="Q20" i="12"/>
  <c r="O22" i="12"/>
  <c r="P22" i="12"/>
  <c r="Q22" i="12"/>
  <c r="O23" i="12"/>
  <c r="P23" i="12"/>
  <c r="Q23" i="12"/>
  <c r="O24" i="12"/>
  <c r="P24" i="12"/>
  <c r="Q24" i="12"/>
  <c r="O25" i="12"/>
  <c r="P25" i="12"/>
  <c r="Q25" i="12"/>
  <c r="O26" i="12"/>
  <c r="P26" i="12"/>
  <c r="Q26" i="12"/>
  <c r="O27" i="12"/>
  <c r="P27" i="12"/>
  <c r="Q27" i="12"/>
  <c r="O28" i="12"/>
  <c r="P28" i="12"/>
  <c r="Q28" i="12"/>
  <c r="O31" i="12"/>
  <c r="P31" i="12"/>
  <c r="Q31" i="12"/>
  <c r="O32" i="12"/>
  <c r="P32" i="12"/>
  <c r="Q32" i="12"/>
  <c r="O33" i="12"/>
  <c r="P33" i="12"/>
  <c r="Q33" i="12"/>
  <c r="O34" i="12"/>
  <c r="P34" i="12"/>
  <c r="Q34" i="12"/>
  <c r="O35" i="12"/>
  <c r="P35" i="12"/>
  <c r="Q35" i="12"/>
  <c r="L45" i="12"/>
  <c r="L46" i="12"/>
  <c r="L47" i="12"/>
  <c r="L48" i="12"/>
  <c r="L49" i="12"/>
  <c r="L50" i="12"/>
  <c r="L51" i="12"/>
  <c r="L52" i="12"/>
  <c r="L53" i="12"/>
  <c r="L54" i="12"/>
  <c r="L55" i="12"/>
  <c r="L56" i="12"/>
  <c r="L57" i="12"/>
  <c r="L58" i="12"/>
  <c r="L44" i="12"/>
  <c r="R28" i="12" l="1"/>
  <c r="R20" i="12"/>
  <c r="R35" i="12"/>
  <c r="R31" i="12"/>
  <c r="R27" i="12"/>
  <c r="R23" i="12"/>
  <c r="R19" i="12"/>
  <c r="R32" i="12"/>
  <c r="R24" i="12"/>
  <c r="R33" i="12"/>
  <c r="R25" i="12"/>
  <c r="R22" i="12"/>
  <c r="R17" i="12"/>
  <c r="R34" i="12"/>
  <c r="R26" i="12"/>
  <c r="R18" i="12"/>
  <c r="L59" i="12"/>
  <c r="J98" i="7" l="1"/>
  <c r="J97" i="7"/>
  <c r="J96" i="7"/>
  <c r="J95" i="7"/>
  <c r="J94" i="7"/>
  <c r="J93" i="7"/>
  <c r="J92" i="7"/>
  <c r="J91" i="7"/>
  <c r="J90" i="7"/>
  <c r="J89" i="7"/>
  <c r="J88" i="7"/>
  <c r="J87" i="7"/>
  <c r="J86" i="7"/>
  <c r="J85" i="7"/>
  <c r="J84" i="7"/>
  <c r="J83" i="7"/>
  <c r="J82" i="7"/>
  <c r="J81" i="7"/>
  <c r="J80" i="7"/>
  <c r="J95" i="6"/>
  <c r="J94" i="6"/>
  <c r="J93" i="6"/>
  <c r="J92" i="6"/>
  <c r="J91" i="6"/>
  <c r="J90" i="6"/>
  <c r="J89" i="6"/>
  <c r="J88" i="6"/>
  <c r="J87" i="6"/>
  <c r="J86" i="6"/>
  <c r="J85" i="6"/>
  <c r="J84" i="6"/>
  <c r="J83" i="6"/>
  <c r="J82" i="6"/>
  <c r="J81" i="6"/>
  <c r="J80" i="6"/>
  <c r="J79" i="6"/>
  <c r="J78" i="6"/>
  <c r="J77" i="6"/>
  <c r="J76" i="6"/>
  <c r="J96" i="6" l="1"/>
  <c r="N33" i="9" s="1"/>
  <c r="J99" i="7"/>
  <c r="N31" i="14" s="1"/>
  <c r="C768" i="11" s="1"/>
  <c r="Q768" i="11" l="1"/>
  <c r="J51" i="7"/>
  <c r="K51" i="7" s="1"/>
  <c r="J52" i="7"/>
  <c r="K52" i="7" s="1"/>
  <c r="J53" i="7"/>
  <c r="K53" i="7" s="1"/>
  <c r="J54" i="7"/>
  <c r="K54" i="7" s="1"/>
  <c r="J55" i="7"/>
  <c r="K55" i="7" s="1"/>
  <c r="J56" i="7"/>
  <c r="K56" i="7" s="1"/>
  <c r="J57" i="7"/>
  <c r="K57" i="7" s="1"/>
  <c r="J58" i="7"/>
  <c r="K58" i="7" s="1"/>
  <c r="J59" i="7"/>
  <c r="K59" i="7" s="1"/>
  <c r="J60" i="7"/>
  <c r="K60" i="7" s="1"/>
  <c r="J61" i="7"/>
  <c r="K61" i="7" s="1"/>
  <c r="J62" i="7"/>
  <c r="K62" i="7" s="1"/>
  <c r="J63" i="7"/>
  <c r="K63" i="7" s="1"/>
  <c r="J64" i="7"/>
  <c r="K64" i="7" s="1"/>
  <c r="J65" i="7"/>
  <c r="K65" i="7" s="1"/>
  <c r="J66" i="7"/>
  <c r="K66" i="7" s="1"/>
  <c r="J67" i="7"/>
  <c r="K67" i="7" s="1"/>
  <c r="J68" i="7"/>
  <c r="K68" i="7" s="1"/>
  <c r="I22" i="7"/>
  <c r="I23" i="7"/>
  <c r="J23" i="7" s="1"/>
  <c r="I24" i="7"/>
  <c r="J24" i="7" s="1"/>
  <c r="I25" i="7"/>
  <c r="J25" i="7" s="1"/>
  <c r="I26" i="7"/>
  <c r="J26" i="7" s="1"/>
  <c r="I27" i="7"/>
  <c r="J27" i="7" s="1"/>
  <c r="I28" i="7"/>
  <c r="J28" i="7" s="1"/>
  <c r="I29" i="7"/>
  <c r="J29" i="7" s="1"/>
  <c r="I30" i="7"/>
  <c r="J30" i="7" s="1"/>
  <c r="I31" i="7"/>
  <c r="J31" i="7" s="1"/>
  <c r="I33" i="7"/>
  <c r="J33" i="7" s="1"/>
  <c r="I34" i="7"/>
  <c r="J34" i="7" s="1"/>
  <c r="I35" i="7"/>
  <c r="J35" i="7" s="1"/>
  <c r="I36" i="7"/>
  <c r="I37" i="7"/>
  <c r="J37" i="7" s="1"/>
  <c r="I38" i="7"/>
  <c r="J38" i="7" s="1"/>
  <c r="J22" i="7"/>
  <c r="J49" i="6"/>
  <c r="K49" i="6" s="1"/>
  <c r="J50" i="6"/>
  <c r="K50" i="6" s="1"/>
  <c r="J51" i="6"/>
  <c r="K51" i="6" s="1"/>
  <c r="J52" i="6"/>
  <c r="K52" i="6" s="1"/>
  <c r="J53" i="6"/>
  <c r="K53" i="6" s="1"/>
  <c r="J54" i="6"/>
  <c r="K54" i="6" s="1"/>
  <c r="J55" i="6"/>
  <c r="K55" i="6" s="1"/>
  <c r="J56" i="6"/>
  <c r="K56" i="6" s="1"/>
  <c r="J57" i="6"/>
  <c r="K57" i="6" s="1"/>
  <c r="J58" i="6"/>
  <c r="K58" i="6" s="1"/>
  <c r="J59" i="6"/>
  <c r="K59" i="6" s="1"/>
  <c r="J60" i="6"/>
  <c r="K60" i="6" s="1"/>
  <c r="J61" i="6"/>
  <c r="K61" i="6" s="1"/>
  <c r="J62" i="6"/>
  <c r="K62" i="6" s="1"/>
  <c r="J63" i="6"/>
  <c r="K63" i="6" s="1"/>
  <c r="J64" i="6"/>
  <c r="K64" i="6" s="1"/>
  <c r="J65" i="6"/>
  <c r="K65" i="6" s="1"/>
  <c r="J66" i="6"/>
  <c r="K66" i="6" s="1"/>
  <c r="J67" i="6"/>
  <c r="K67" i="6" s="1"/>
  <c r="I20" i="6"/>
  <c r="J20" i="6" s="1"/>
  <c r="I21" i="6"/>
  <c r="J21" i="6" s="1"/>
  <c r="I22" i="6"/>
  <c r="J22" i="6" s="1"/>
  <c r="I23" i="6"/>
  <c r="J23" i="6" s="1"/>
  <c r="I24" i="6"/>
  <c r="J24" i="6" s="1"/>
  <c r="I25" i="6"/>
  <c r="J25" i="6" s="1"/>
  <c r="I26" i="6"/>
  <c r="J26" i="6" s="1"/>
  <c r="I27" i="6"/>
  <c r="J27" i="6" s="1"/>
  <c r="I28" i="6"/>
  <c r="J28" i="6" s="1"/>
  <c r="I29" i="6"/>
  <c r="J29" i="6" s="1"/>
  <c r="I30" i="6"/>
  <c r="J30" i="6" s="1"/>
  <c r="I31" i="6"/>
  <c r="J31" i="6" s="1"/>
  <c r="I32" i="6"/>
  <c r="J32" i="6" s="1"/>
  <c r="I33" i="6"/>
  <c r="J33" i="6" s="1"/>
  <c r="I34" i="6"/>
  <c r="J34" i="6" s="1"/>
  <c r="I35" i="6"/>
  <c r="J35" i="6" s="1"/>
  <c r="I36" i="6"/>
  <c r="J36" i="6" s="1"/>
  <c r="I37" i="6"/>
  <c r="J37" i="6" s="1"/>
  <c r="I38" i="6"/>
  <c r="J38" i="6" s="1"/>
  <c r="I39" i="6"/>
  <c r="J39" i="6" s="1"/>
  <c r="K16" i="4"/>
  <c r="K17" i="4"/>
  <c r="K18" i="4"/>
  <c r="K19" i="4"/>
  <c r="K20" i="4"/>
  <c r="K21" i="4"/>
  <c r="K22" i="4"/>
  <c r="K23" i="4"/>
  <c r="K24" i="4"/>
  <c r="K25" i="4"/>
  <c r="K26" i="4"/>
  <c r="K27" i="4"/>
  <c r="K28" i="4"/>
  <c r="K29" i="4"/>
  <c r="K30" i="4"/>
  <c r="K31" i="4"/>
  <c r="K32" i="4"/>
  <c r="K33" i="4"/>
  <c r="K34" i="4"/>
  <c r="K35" i="4"/>
  <c r="K36" i="4"/>
  <c r="K15" i="4"/>
  <c r="C792" i="11" l="1"/>
  <c r="E53" i="14" s="1"/>
  <c r="C793" i="11"/>
  <c r="E54" i="14" s="1"/>
  <c r="C794" i="11"/>
  <c r="E55" i="14" s="1"/>
  <c r="C795" i="11"/>
  <c r="E56" i="14" s="1"/>
  <c r="C796" i="11"/>
  <c r="E57" i="14" s="1"/>
  <c r="C797" i="11"/>
  <c r="E58" i="14" s="1"/>
  <c r="C798" i="11"/>
  <c r="E59" i="14" s="1"/>
  <c r="C799" i="11"/>
  <c r="E60" i="14" s="1"/>
  <c r="C800" i="11"/>
  <c r="E61" i="14" s="1"/>
  <c r="C801" i="11"/>
  <c r="E62" i="14" s="1"/>
  <c r="C802" i="11"/>
  <c r="E63" i="14" s="1"/>
  <c r="C803" i="11"/>
  <c r="E64" i="14" s="1"/>
  <c r="C804" i="11"/>
  <c r="E65" i="14" s="1"/>
  <c r="C805" i="11"/>
  <c r="E66" i="14" s="1"/>
  <c r="C806" i="11"/>
  <c r="E67" i="14" s="1"/>
  <c r="C807" i="11"/>
  <c r="E68" i="14" s="1"/>
  <c r="C808" i="11"/>
  <c r="E69" i="14" s="1"/>
  <c r="C809" i="11"/>
  <c r="E70" i="14" s="1"/>
  <c r="C810" i="11"/>
  <c r="E71" i="14" s="1"/>
  <c r="C811" i="11"/>
  <c r="E72" i="14" s="1"/>
  <c r="C812" i="11"/>
  <c r="E73" i="14" s="1"/>
  <c r="C813" i="11"/>
  <c r="E74" i="14" s="1"/>
  <c r="C814" i="11"/>
  <c r="E75" i="14" s="1"/>
  <c r="C815" i="11"/>
  <c r="E76" i="14" s="1"/>
  <c r="C816" i="11"/>
  <c r="E77" i="14" s="1"/>
  <c r="C817" i="11"/>
  <c r="E78" i="14" s="1"/>
  <c r="C818" i="11"/>
  <c r="E79" i="14" s="1"/>
  <c r="C819" i="11"/>
  <c r="E80" i="14" s="1"/>
  <c r="C820" i="11"/>
  <c r="E81" i="14" s="1"/>
  <c r="C821" i="11"/>
  <c r="E82" i="14" s="1"/>
  <c r="C822" i="11"/>
  <c r="E83" i="14" s="1"/>
  <c r="C823" i="11"/>
  <c r="E84" i="14" s="1"/>
  <c r="C824" i="11"/>
  <c r="E85" i="14" s="1"/>
  <c r="C825" i="11"/>
  <c r="E86" i="14" s="1"/>
  <c r="C826" i="11"/>
  <c r="E87" i="14" s="1"/>
  <c r="C827" i="11"/>
  <c r="E88" i="14" s="1"/>
  <c r="C828" i="11"/>
  <c r="E89" i="14" s="1"/>
  <c r="C829" i="11"/>
  <c r="E90" i="14" s="1"/>
  <c r="C830" i="11"/>
  <c r="E91" i="14" s="1"/>
  <c r="C831" i="11"/>
  <c r="E92" i="14" s="1"/>
  <c r="C832" i="11"/>
  <c r="E93" i="14" s="1"/>
  <c r="C833" i="11"/>
  <c r="E94" i="14" s="1"/>
  <c r="C834" i="11"/>
  <c r="E95" i="14" s="1"/>
  <c r="C835" i="11"/>
  <c r="E96" i="14" s="1"/>
  <c r="C836" i="11"/>
  <c r="E97" i="14" s="1"/>
  <c r="C837" i="11"/>
  <c r="E98" i="14" s="1"/>
  <c r="C838" i="11"/>
  <c r="E99" i="14" s="1"/>
  <c r="C839" i="11"/>
  <c r="E100" i="14" s="1"/>
  <c r="C840" i="11"/>
  <c r="E101" i="14" s="1"/>
  <c r="C841" i="11"/>
  <c r="E102" i="14" s="1"/>
  <c r="C842" i="11"/>
  <c r="E103" i="14" s="1"/>
  <c r="C843" i="11"/>
  <c r="E104" i="14" s="1"/>
  <c r="C844" i="11"/>
  <c r="E105" i="14" s="1"/>
  <c r="C845" i="11"/>
  <c r="E106" i="14" s="1"/>
  <c r="C846" i="11"/>
  <c r="E107" i="14" s="1"/>
  <c r="C847" i="11"/>
  <c r="E108" i="14" s="1"/>
  <c r="C848" i="11"/>
  <c r="E109" i="14" s="1"/>
  <c r="C849" i="11"/>
  <c r="E110" i="14" s="1"/>
  <c r="C850" i="11"/>
  <c r="E111" i="14" s="1"/>
  <c r="C851" i="11"/>
  <c r="E112" i="14" s="1"/>
  <c r="C852" i="11"/>
  <c r="E113" i="14" s="1"/>
  <c r="C853" i="11"/>
  <c r="E114" i="14" s="1"/>
  <c r="C854" i="11"/>
  <c r="E115" i="14" s="1"/>
  <c r="C855" i="11"/>
  <c r="E116" i="14" s="1"/>
  <c r="C856" i="11"/>
  <c r="E117" i="14" s="1"/>
  <c r="C857" i="11"/>
  <c r="E118" i="14" s="1"/>
  <c r="C858" i="11"/>
  <c r="E119" i="14" s="1"/>
  <c r="C859" i="11"/>
  <c r="E120" i="14" s="1"/>
  <c r="C860" i="11"/>
  <c r="E121" i="14" s="1"/>
  <c r="C861" i="11"/>
  <c r="E122" i="14" s="1"/>
  <c r="C862" i="11"/>
  <c r="E123" i="14" s="1"/>
  <c r="C863" i="11"/>
  <c r="E124" i="14" s="1"/>
  <c r="C864" i="11"/>
  <c r="E125" i="14" s="1"/>
  <c r="C865" i="11"/>
  <c r="E126" i="14" s="1"/>
  <c r="C866" i="11"/>
  <c r="E127" i="14" s="1"/>
  <c r="C867" i="11"/>
  <c r="E128" i="14" s="1"/>
  <c r="C868" i="11"/>
  <c r="E129" i="14" s="1"/>
  <c r="C869" i="11"/>
  <c r="E130" i="14" s="1"/>
  <c r="C870" i="11"/>
  <c r="E131" i="14" s="1"/>
  <c r="C871" i="11"/>
  <c r="E132" i="14" s="1"/>
  <c r="C872" i="11"/>
  <c r="E133" i="14" s="1"/>
  <c r="C873" i="11"/>
  <c r="E134" i="14" s="1"/>
  <c r="C874" i="11"/>
  <c r="E135" i="14" s="1"/>
  <c r="C875" i="11"/>
  <c r="E136" i="14" s="1"/>
  <c r="C876" i="11"/>
  <c r="E137" i="14" s="1"/>
  <c r="C877" i="11"/>
  <c r="E138" i="14" s="1"/>
  <c r="C878" i="11"/>
  <c r="E139" i="14" s="1"/>
  <c r="C879" i="11"/>
  <c r="E140" i="14" s="1"/>
  <c r="C880" i="11"/>
  <c r="E141" i="14" s="1"/>
  <c r="C881" i="11"/>
  <c r="E142" i="14" s="1"/>
  <c r="C882" i="11"/>
  <c r="E143" i="14" s="1"/>
  <c r="C883" i="11"/>
  <c r="E144" i="14" s="1"/>
  <c r="C884" i="11"/>
  <c r="E145" i="14" s="1"/>
  <c r="C885" i="11"/>
  <c r="E146" i="14" s="1"/>
  <c r="C886" i="11"/>
  <c r="E147" i="14" s="1"/>
  <c r="C887" i="11"/>
  <c r="E148" i="14" s="1"/>
  <c r="C888" i="11"/>
  <c r="E149" i="14" s="1"/>
  <c r="C889" i="11"/>
  <c r="E150" i="14" s="1"/>
  <c r="C890" i="11"/>
  <c r="E151" i="14" s="1"/>
  <c r="C891" i="11"/>
  <c r="E152" i="14" s="1"/>
  <c r="C892" i="11"/>
  <c r="E153" i="14" s="1"/>
  <c r="C893" i="11"/>
  <c r="E154" i="14" s="1"/>
  <c r="C894" i="11"/>
  <c r="E155" i="14" s="1"/>
  <c r="C895" i="11"/>
  <c r="E156" i="14" s="1"/>
  <c r="C896" i="11"/>
  <c r="E157" i="14" s="1"/>
  <c r="C897" i="11"/>
  <c r="E158" i="14" s="1"/>
  <c r="C898" i="11"/>
  <c r="E159" i="14" s="1"/>
  <c r="C899" i="11"/>
  <c r="E160" i="14" s="1"/>
  <c r="C900" i="11"/>
  <c r="E161" i="14" s="1"/>
  <c r="C901" i="11"/>
  <c r="E162" i="14" s="1"/>
  <c r="C902" i="11"/>
  <c r="E163" i="14" s="1"/>
  <c r="C903" i="11"/>
  <c r="E164" i="14" s="1"/>
  <c r="C904" i="11"/>
  <c r="E165" i="14" s="1"/>
  <c r="C905" i="11"/>
  <c r="E166" i="14" s="1"/>
  <c r="C906" i="11"/>
  <c r="E167" i="14" s="1"/>
  <c r="C907" i="11"/>
  <c r="E168" i="14" s="1"/>
  <c r="C908" i="11"/>
  <c r="E169" i="14" s="1"/>
  <c r="C909" i="11"/>
  <c r="E170" i="14" s="1"/>
  <c r="C910" i="11"/>
  <c r="E171" i="14" s="1"/>
  <c r="C911" i="11"/>
  <c r="E172" i="14" s="1"/>
  <c r="C912" i="11"/>
  <c r="E173" i="14" s="1"/>
  <c r="C913" i="11"/>
  <c r="E174" i="14" s="1"/>
  <c r="C914" i="11"/>
  <c r="E175" i="14" s="1"/>
  <c r="C915" i="11"/>
  <c r="E176" i="14" s="1"/>
  <c r="C916" i="11"/>
  <c r="E177" i="14" s="1"/>
  <c r="C917" i="11"/>
  <c r="E178" i="14" s="1"/>
  <c r="C918" i="11"/>
  <c r="E179" i="14" s="1"/>
  <c r="C919" i="11"/>
  <c r="E180" i="14" s="1"/>
  <c r="C920" i="11"/>
  <c r="E181" i="14" s="1"/>
  <c r="C921" i="11"/>
  <c r="E182" i="14" s="1"/>
  <c r="C922" i="11"/>
  <c r="E183" i="14" s="1"/>
  <c r="C923" i="11"/>
  <c r="E184" i="14" s="1"/>
  <c r="C924" i="11"/>
  <c r="E185" i="14" s="1"/>
  <c r="C925" i="11"/>
  <c r="E186" i="14" s="1"/>
  <c r="C926" i="11"/>
  <c r="E187" i="14" s="1"/>
  <c r="C927" i="11"/>
  <c r="E188" i="14" s="1"/>
  <c r="C928" i="11"/>
  <c r="E189" i="14" s="1"/>
  <c r="C929" i="11"/>
  <c r="E190" i="14" s="1"/>
  <c r="C930" i="11"/>
  <c r="E191" i="14" s="1"/>
  <c r="C931" i="11"/>
  <c r="E192" i="14" s="1"/>
  <c r="C932" i="11"/>
  <c r="E193" i="14" s="1"/>
  <c r="C933" i="11"/>
  <c r="E194" i="14" s="1"/>
  <c r="C934" i="11"/>
  <c r="E195" i="14" s="1"/>
  <c r="C935" i="11"/>
  <c r="E196" i="14" s="1"/>
  <c r="C936" i="11"/>
  <c r="E197" i="14" s="1"/>
  <c r="C937" i="11"/>
  <c r="E198" i="14" s="1"/>
  <c r="C938" i="11"/>
  <c r="E199" i="14" s="1"/>
  <c r="C939" i="11"/>
  <c r="E200" i="14" s="1"/>
  <c r="C940" i="11"/>
  <c r="E201" i="14" s="1"/>
  <c r="C941" i="11"/>
  <c r="E202" i="14" s="1"/>
  <c r="C942" i="11"/>
  <c r="E203" i="14" s="1"/>
  <c r="C943" i="11"/>
  <c r="E204" i="14" s="1"/>
  <c r="C944" i="11"/>
  <c r="E205" i="14" s="1"/>
  <c r="C945" i="11"/>
  <c r="E206" i="14" s="1"/>
  <c r="C946" i="11"/>
  <c r="E207" i="14" s="1"/>
  <c r="C947" i="11"/>
  <c r="E208" i="14" s="1"/>
  <c r="C948" i="11"/>
  <c r="E209" i="14" s="1"/>
  <c r="C949" i="11"/>
  <c r="E210" i="14" s="1"/>
  <c r="C950" i="11"/>
  <c r="E211" i="14" s="1"/>
  <c r="C951" i="11"/>
  <c r="E212" i="14" s="1"/>
  <c r="C952" i="11"/>
  <c r="E213" i="14" s="1"/>
  <c r="C953" i="11"/>
  <c r="E214" i="14" s="1"/>
  <c r="C954" i="11"/>
  <c r="E215" i="14" s="1"/>
  <c r="C955" i="11"/>
  <c r="E216" i="14" s="1"/>
  <c r="C956" i="11"/>
  <c r="E217" i="14" s="1"/>
  <c r="C957" i="11"/>
  <c r="E218" i="14" s="1"/>
  <c r="C958" i="11"/>
  <c r="E219" i="14" s="1"/>
  <c r="C959" i="11"/>
  <c r="E220" i="14" s="1"/>
  <c r="C960" i="11"/>
  <c r="E221" i="14" s="1"/>
  <c r="C961" i="11"/>
  <c r="E222" i="14" s="1"/>
  <c r="C962" i="11"/>
  <c r="E223" i="14" s="1"/>
  <c r="C963" i="11"/>
  <c r="E224" i="14" s="1"/>
  <c r="C964" i="11"/>
  <c r="E225" i="14" s="1"/>
  <c r="C965" i="11"/>
  <c r="E226" i="14" s="1"/>
  <c r="C966" i="11"/>
  <c r="E227" i="14" s="1"/>
  <c r="C967" i="11"/>
  <c r="E228" i="14" s="1"/>
  <c r="C968" i="11"/>
  <c r="E229" i="14" s="1"/>
  <c r="C969" i="11"/>
  <c r="E230" i="14" s="1"/>
  <c r="C970" i="11"/>
  <c r="E231" i="14" s="1"/>
  <c r="C971" i="11"/>
  <c r="E232" i="14" s="1"/>
  <c r="C972" i="11"/>
  <c r="E233" i="14" s="1"/>
  <c r="C973" i="11"/>
  <c r="E234" i="14" s="1"/>
  <c r="C974" i="11"/>
  <c r="E235" i="14" s="1"/>
  <c r="C975" i="11"/>
  <c r="E236" i="14" s="1"/>
  <c r="C976" i="11"/>
  <c r="E237" i="14" s="1"/>
  <c r="C977" i="11"/>
  <c r="E238" i="14" s="1"/>
  <c r="C978" i="11"/>
  <c r="E239" i="14" s="1"/>
  <c r="C979" i="11"/>
  <c r="E240" i="14" s="1"/>
  <c r="C980" i="11"/>
  <c r="E241" i="14" s="1"/>
  <c r="C981" i="11"/>
  <c r="E242" i="14" s="1"/>
  <c r="C982" i="11"/>
  <c r="E243" i="14" s="1"/>
  <c r="C983" i="11"/>
  <c r="E244" i="14" s="1"/>
  <c r="C984" i="11"/>
  <c r="E245" i="14" s="1"/>
  <c r="C985" i="11"/>
  <c r="E246" i="14" s="1"/>
  <c r="C986" i="11"/>
  <c r="E247" i="14" s="1"/>
  <c r="C987" i="11"/>
  <c r="E248" i="14" s="1"/>
  <c r="C988" i="11"/>
  <c r="E249" i="14" s="1"/>
  <c r="C989" i="11"/>
  <c r="E250" i="14" s="1"/>
  <c r="C990" i="11"/>
  <c r="E251" i="14" s="1"/>
  <c r="C991" i="11"/>
  <c r="E252" i="14" s="1"/>
  <c r="C992" i="11"/>
  <c r="E253" i="14" s="1"/>
  <c r="C993" i="11"/>
  <c r="E254" i="14" s="1"/>
  <c r="C994" i="11"/>
  <c r="E255" i="14" s="1"/>
  <c r="C995" i="11"/>
  <c r="E256" i="14" s="1"/>
  <c r="C996" i="11"/>
  <c r="E257" i="14" s="1"/>
  <c r="C997" i="11"/>
  <c r="E258" i="14" s="1"/>
  <c r="C998" i="11"/>
  <c r="E259" i="14" s="1"/>
  <c r="C999" i="11"/>
  <c r="E260" i="14" s="1"/>
  <c r="C1000" i="11"/>
  <c r="E261" i="14" s="1"/>
  <c r="C1001" i="11"/>
  <c r="E262" i="14" s="1"/>
  <c r="C1002" i="11"/>
  <c r="E263" i="14" s="1"/>
  <c r="C1003" i="11"/>
  <c r="E264" i="14" s="1"/>
  <c r="C1004" i="11"/>
  <c r="E265" i="14" s="1"/>
  <c r="C1005" i="11"/>
  <c r="E266" i="14" s="1"/>
  <c r="C1006" i="11"/>
  <c r="E267" i="14" s="1"/>
  <c r="C1007" i="11"/>
  <c r="E268" i="14" s="1"/>
  <c r="C1008" i="11"/>
  <c r="E269" i="14" s="1"/>
  <c r="C1009" i="11"/>
  <c r="E270" i="14" s="1"/>
  <c r="C1010" i="11"/>
  <c r="E271" i="14" s="1"/>
  <c r="C1011" i="11"/>
  <c r="E272" i="14" s="1"/>
  <c r="C1012" i="11"/>
  <c r="E273" i="14" s="1"/>
  <c r="C1013" i="11"/>
  <c r="E274" i="14" s="1"/>
  <c r="C1014" i="11"/>
  <c r="E275" i="14" s="1"/>
  <c r="C1015" i="11"/>
  <c r="E276" i="14" s="1"/>
  <c r="C1016" i="11"/>
  <c r="E277" i="14" s="1"/>
  <c r="C1017" i="11"/>
  <c r="E278" i="14" s="1"/>
  <c r="C1018" i="11"/>
  <c r="E279" i="14" s="1"/>
  <c r="C1019" i="11"/>
  <c r="E280" i="14" s="1"/>
  <c r="C1020" i="11"/>
  <c r="E281" i="14" s="1"/>
  <c r="C1021" i="11"/>
  <c r="E282" i="14" s="1"/>
  <c r="C1022" i="11"/>
  <c r="E283" i="14" s="1"/>
  <c r="C1023" i="11"/>
  <c r="E284" i="14" s="1"/>
  <c r="C1024" i="11"/>
  <c r="E285" i="14" s="1"/>
  <c r="C1025" i="11"/>
  <c r="E286" i="14" s="1"/>
  <c r="C1026" i="11"/>
  <c r="E287" i="14" s="1"/>
  <c r="C1027" i="11"/>
  <c r="E288" i="14" s="1"/>
  <c r="C1028" i="11"/>
  <c r="E289" i="14" s="1"/>
  <c r="C1029" i="11"/>
  <c r="E290" i="14" s="1"/>
  <c r="C1030" i="11"/>
  <c r="E291" i="14" s="1"/>
  <c r="C1031" i="11"/>
  <c r="E292" i="14" s="1"/>
  <c r="C1032" i="11"/>
  <c r="E293" i="14" s="1"/>
  <c r="C1033" i="11"/>
  <c r="E294" i="14" s="1"/>
  <c r="C1034" i="11"/>
  <c r="E295" i="14" s="1"/>
  <c r="C1035" i="11"/>
  <c r="E296" i="14" s="1"/>
  <c r="C1036" i="11"/>
  <c r="E297" i="14" s="1"/>
  <c r="C1037" i="11"/>
  <c r="E298" i="14" s="1"/>
  <c r="C1038" i="11"/>
  <c r="E299" i="14" s="1"/>
  <c r="C1039" i="11"/>
  <c r="E300" i="14" s="1"/>
  <c r="C1040" i="11"/>
  <c r="E301" i="14" s="1"/>
  <c r="C791" i="11"/>
  <c r="E52" i="14" s="1"/>
  <c r="G52" i="14" l="1"/>
  <c r="G53" i="14" s="1"/>
  <c r="O52" i="14"/>
  <c r="I52" i="14"/>
  <c r="I53" i="14" s="1"/>
  <c r="I54" i="14" s="1"/>
  <c r="P52" i="14"/>
  <c r="P53" i="14" s="1"/>
  <c r="H52" i="14"/>
  <c r="H53" i="14" s="1"/>
  <c r="N52" i="14"/>
  <c r="D825" i="11"/>
  <c r="D1017" i="11"/>
  <c r="D1001" i="11"/>
  <c r="D962" i="11"/>
  <c r="D981" i="11"/>
  <c r="D919" i="11"/>
  <c r="D1033" i="11"/>
  <c r="D1029" i="11"/>
  <c r="D997" i="11"/>
  <c r="D873" i="11"/>
  <c r="D817" i="11"/>
  <c r="D985" i="11"/>
  <c r="D971" i="11"/>
  <c r="D857" i="11"/>
  <c r="D801" i="11"/>
  <c r="D1013" i="11"/>
  <c r="D841" i="11"/>
  <c r="D970" i="11"/>
  <c r="D905" i="11"/>
  <c r="D1037" i="11"/>
  <c r="D1021" i="11"/>
  <c r="D1005" i="11"/>
  <c r="D989" i="11"/>
  <c r="D973" i="11"/>
  <c r="D809" i="11"/>
  <c r="D913" i="11"/>
  <c r="D887" i="11"/>
  <c r="D865" i="11"/>
  <c r="D833" i="11"/>
  <c r="D972" i="11"/>
  <c r="D957" i="11"/>
  <c r="D1025" i="11"/>
  <c r="D1009" i="11"/>
  <c r="D993" i="11"/>
  <c r="D977" i="11"/>
  <c r="D966" i="11"/>
  <c r="D945" i="11"/>
  <c r="D849" i="11"/>
  <c r="D1012" i="11"/>
  <c r="D959" i="11"/>
  <c r="D949" i="11"/>
  <c r="D942" i="11"/>
  <c r="D930" i="11"/>
  <c r="D904" i="11"/>
  <c r="D879" i="11"/>
  <c r="D859" i="11"/>
  <c r="D840" i="11"/>
  <c r="D821" i="11"/>
  <c r="D811" i="11"/>
  <c r="D808" i="11"/>
  <c r="D805" i="11"/>
  <c r="D795" i="11"/>
  <c r="D1038" i="11"/>
  <c r="D1035" i="11"/>
  <c r="D1030" i="11"/>
  <c r="D1027" i="11"/>
  <c r="D1022" i="11"/>
  <c r="D1019" i="11"/>
  <c r="D1014" i="11"/>
  <c r="D1011" i="11"/>
  <c r="D1006" i="11"/>
  <c r="D1003" i="11"/>
  <c r="D998" i="11"/>
  <c r="D995" i="11"/>
  <c r="D990" i="11"/>
  <c r="D987" i="11"/>
  <c r="D982" i="11"/>
  <c r="D979" i="11"/>
  <c r="D974" i="11"/>
  <c r="D967" i="11"/>
  <c r="D964" i="11"/>
  <c r="D958" i="11"/>
  <c r="D955" i="11"/>
  <c r="D951" i="11"/>
  <c r="D948" i="11"/>
  <c r="D941" i="11"/>
  <c r="D937" i="11"/>
  <c r="D933" i="11"/>
  <c r="D929" i="11"/>
  <c r="D925" i="11"/>
  <c r="D922" i="11"/>
  <c r="D916" i="11"/>
  <c r="D910" i="11"/>
  <c r="D906" i="11"/>
  <c r="D903" i="11"/>
  <c r="D899" i="11"/>
  <c r="D895" i="11"/>
  <c r="D892" i="11"/>
  <c r="D888" i="11"/>
  <c r="D885" i="11"/>
  <c r="D881" i="11"/>
  <c r="D878" i="11"/>
  <c r="D874" i="11"/>
  <c r="D871" i="11"/>
  <c r="D868" i="11"/>
  <c r="D862" i="11"/>
  <c r="D858" i="11"/>
  <c r="D855" i="11"/>
  <c r="D852" i="11"/>
  <c r="D846" i="11"/>
  <c r="D842" i="11"/>
  <c r="D839" i="11"/>
  <c r="D836" i="11"/>
  <c r="D830" i="11"/>
  <c r="D826" i="11"/>
  <c r="D823" i="11"/>
  <c r="D814" i="11"/>
  <c r="D810" i="11"/>
  <c r="D807" i="11"/>
  <c r="D804" i="11"/>
  <c r="D798" i="11"/>
  <c r="D1036" i="11"/>
  <c r="D1028" i="11"/>
  <c r="D1020" i="11"/>
  <c r="D996" i="11"/>
  <c r="D988" i="11"/>
  <c r="D980" i="11"/>
  <c r="D952" i="11"/>
  <c r="D938" i="11"/>
  <c r="D923" i="11"/>
  <c r="D896" i="11"/>
  <c r="D886" i="11"/>
  <c r="D875" i="11"/>
  <c r="D869" i="11"/>
  <c r="D853" i="11"/>
  <c r="D843" i="11"/>
  <c r="D827" i="11"/>
  <c r="D992" i="11"/>
  <c r="D984" i="11"/>
  <c r="D976" i="11"/>
  <c r="D969" i="11"/>
  <c r="D961" i="11"/>
  <c r="D954" i="11"/>
  <c r="D947" i="11"/>
  <c r="D944" i="11"/>
  <c r="D940" i="11"/>
  <c r="D936" i="11"/>
  <c r="D932" i="11"/>
  <c r="D928" i="11"/>
  <c r="D921" i="11"/>
  <c r="D918" i="11"/>
  <c r="D915" i="11"/>
  <c r="D912" i="11"/>
  <c r="D909" i="11"/>
  <c r="D902" i="11"/>
  <c r="D898" i="11"/>
  <c r="D894" i="11"/>
  <c r="D891" i="11"/>
  <c r="D884" i="11"/>
  <c r="D877" i="11"/>
  <c r="D867" i="11"/>
  <c r="D864" i="11"/>
  <c r="D861" i="11"/>
  <c r="D851" i="11"/>
  <c r="D848" i="11"/>
  <c r="D845" i="11"/>
  <c r="D835" i="11"/>
  <c r="D832" i="11"/>
  <c r="D829" i="11"/>
  <c r="D819" i="11"/>
  <c r="D816" i="11"/>
  <c r="D813" i="11"/>
  <c r="D803" i="11"/>
  <c r="D800" i="11"/>
  <c r="D797" i="11"/>
  <c r="D1004" i="11"/>
  <c r="D965" i="11"/>
  <c r="D956" i="11"/>
  <c r="D934" i="11"/>
  <c r="D926" i="11"/>
  <c r="D907" i="11"/>
  <c r="D900" i="11"/>
  <c r="D889" i="11"/>
  <c r="D882" i="11"/>
  <c r="D872" i="11"/>
  <c r="D856" i="11"/>
  <c r="D837" i="11"/>
  <c r="D824" i="11"/>
  <c r="D1032" i="11"/>
  <c r="D1024" i="11"/>
  <c r="D1016" i="11"/>
  <c r="D1008" i="11"/>
  <c r="D1000" i="11"/>
  <c r="D1034" i="11"/>
  <c r="D1031" i="11"/>
  <c r="D1026" i="11"/>
  <c r="D1023" i="11"/>
  <c r="D1018" i="11"/>
  <c r="D1015" i="11"/>
  <c r="D1010" i="11"/>
  <c r="D1007" i="11"/>
  <c r="D1002" i="11"/>
  <c r="D999" i="11"/>
  <c r="D994" i="11"/>
  <c r="D991" i="11"/>
  <c r="D986" i="11"/>
  <c r="D983" i="11"/>
  <c r="D978" i="11"/>
  <c r="D975" i="11"/>
  <c r="D968" i="11"/>
  <c r="D963" i="11"/>
  <c r="D960" i="11"/>
  <c r="D953" i="11"/>
  <c r="D950" i="11"/>
  <c r="D946" i="11"/>
  <c r="D943" i="11"/>
  <c r="D939" i="11"/>
  <c r="D935" i="11"/>
  <c r="D931" i="11"/>
  <c r="D927" i="11"/>
  <c r="D924" i="11"/>
  <c r="D920" i="11"/>
  <c r="D917" i="11"/>
  <c r="D914" i="11"/>
  <c r="D911" i="11"/>
  <c r="D908" i="11"/>
  <c r="D901" i="11"/>
  <c r="D897" i="11"/>
  <c r="D893" i="11"/>
  <c r="D890" i="11"/>
  <c r="D883" i="11"/>
  <c r="D880" i="11"/>
  <c r="D876" i="11"/>
  <c r="D870" i="11"/>
  <c r="D866" i="11"/>
  <c r="D863" i="11"/>
  <c r="D860" i="11"/>
  <c r="D854" i="11"/>
  <c r="D850" i="11"/>
  <c r="D847" i="11"/>
  <c r="D844" i="11"/>
  <c r="D838" i="11"/>
  <c r="D834" i="11"/>
  <c r="D831" i="11"/>
  <c r="D828" i="11"/>
  <c r="D822" i="11"/>
  <c r="D818" i="11"/>
  <c r="D815" i="11"/>
  <c r="D812" i="11"/>
  <c r="D806" i="11"/>
  <c r="D802" i="11"/>
  <c r="D799" i="11"/>
  <c r="D796" i="11"/>
  <c r="D1039" i="11"/>
  <c r="D1040" i="11"/>
  <c r="D820" i="11"/>
  <c r="D792" i="11"/>
  <c r="D794" i="11"/>
  <c r="D793" i="11"/>
  <c r="D791" i="11"/>
  <c r="G54" i="14" l="1"/>
  <c r="H54" i="14"/>
  <c r="I55" i="14"/>
  <c r="I56" i="14" s="1"/>
  <c r="N53" i="14"/>
  <c r="N54" i="14" s="1"/>
  <c r="O53" i="14"/>
  <c r="P54" i="14"/>
  <c r="P55" i="14" s="1"/>
  <c r="I57" i="14"/>
  <c r="I58" i="14" s="1"/>
  <c r="I59" i="14" s="1"/>
  <c r="I60" i="14" s="1"/>
  <c r="E791" i="11"/>
  <c r="H55" i="14" l="1"/>
  <c r="H56" i="14" s="1"/>
  <c r="G55" i="14"/>
  <c r="I61" i="14"/>
  <c r="I62" i="14" s="1"/>
  <c r="I63" i="14" s="1"/>
  <c r="O54" i="14"/>
  <c r="N55" i="14"/>
  <c r="N56" i="14" s="1"/>
  <c r="P56" i="14"/>
  <c r="P57" i="14" s="1"/>
  <c r="E54" i="9"/>
  <c r="D53" i="15"/>
  <c r="E792" i="11"/>
  <c r="F791" i="11"/>
  <c r="G56" i="14" l="1"/>
  <c r="H57" i="14"/>
  <c r="I64" i="14"/>
  <c r="I65" i="14" s="1"/>
  <c r="I66" i="14" s="1"/>
  <c r="I67" i="14" s="1"/>
  <c r="I68" i="14" s="1"/>
  <c r="I69" i="14" s="1"/>
  <c r="I70" i="14" s="1"/>
  <c r="I71" i="14" s="1"/>
  <c r="I72" i="14" s="1"/>
  <c r="I73" i="14" s="1"/>
  <c r="I74" i="14" s="1"/>
  <c r="I75" i="14" s="1"/>
  <c r="I76" i="14" s="1"/>
  <c r="I77" i="14" s="1"/>
  <c r="I78" i="14" s="1"/>
  <c r="I79" i="14" s="1"/>
  <c r="I80" i="14" s="1"/>
  <c r="I81" i="14" s="1"/>
  <c r="I82" i="14" s="1"/>
  <c r="I83" i="14" s="1"/>
  <c r="I84" i="14" s="1"/>
  <c r="I85" i="14" s="1"/>
  <c r="I86" i="14" s="1"/>
  <c r="I87" i="14" s="1"/>
  <c r="I88" i="14" s="1"/>
  <c r="I89" i="14" s="1"/>
  <c r="I90" i="14" s="1"/>
  <c r="I91" i="14" s="1"/>
  <c r="I92" i="14" s="1"/>
  <c r="I93" i="14" s="1"/>
  <c r="I94" i="14" s="1"/>
  <c r="I95" i="14" s="1"/>
  <c r="I96" i="14" s="1"/>
  <c r="I97" i="14" s="1"/>
  <c r="I98" i="14" s="1"/>
  <c r="I99" i="14" s="1"/>
  <c r="I100" i="14" s="1"/>
  <c r="I101" i="14" s="1"/>
  <c r="I102" i="14" s="1"/>
  <c r="I103" i="14" s="1"/>
  <c r="I104" i="14" s="1"/>
  <c r="I105" i="14" s="1"/>
  <c r="I106" i="14" s="1"/>
  <c r="I107" i="14" s="1"/>
  <c r="I108" i="14" s="1"/>
  <c r="I109" i="14" s="1"/>
  <c r="I110" i="14" s="1"/>
  <c r="I111" i="14" s="1"/>
  <c r="I112" i="14" s="1"/>
  <c r="I113" i="14" s="1"/>
  <c r="I114" i="14" s="1"/>
  <c r="I115" i="14" s="1"/>
  <c r="I116" i="14" s="1"/>
  <c r="I117" i="14" s="1"/>
  <c r="I118" i="14" s="1"/>
  <c r="I119" i="14" s="1"/>
  <c r="I120" i="14" s="1"/>
  <c r="I121" i="14" s="1"/>
  <c r="I122" i="14" s="1"/>
  <c r="I123" i="14" s="1"/>
  <c r="I124" i="14" s="1"/>
  <c r="I125" i="14" s="1"/>
  <c r="I126" i="14" s="1"/>
  <c r="I127" i="14" s="1"/>
  <c r="I128" i="14" s="1"/>
  <c r="I129" i="14" s="1"/>
  <c r="I130" i="14" s="1"/>
  <c r="I131" i="14" s="1"/>
  <c r="I132" i="14" s="1"/>
  <c r="I133" i="14" s="1"/>
  <c r="I134" i="14" s="1"/>
  <c r="I135" i="14" s="1"/>
  <c r="I136" i="14" s="1"/>
  <c r="I137" i="14" s="1"/>
  <c r="I138" i="14" s="1"/>
  <c r="I139" i="14" s="1"/>
  <c r="I140" i="14" s="1"/>
  <c r="I141" i="14" s="1"/>
  <c r="I142" i="14" s="1"/>
  <c r="I143" i="14" s="1"/>
  <c r="I144" i="14" s="1"/>
  <c r="I145" i="14" s="1"/>
  <c r="I146" i="14" s="1"/>
  <c r="I147" i="14" s="1"/>
  <c r="I148" i="14" s="1"/>
  <c r="I149" i="14" s="1"/>
  <c r="I150" i="14" s="1"/>
  <c r="I151" i="14" s="1"/>
  <c r="I152" i="14" s="1"/>
  <c r="I153" i="14" s="1"/>
  <c r="I154" i="14" s="1"/>
  <c r="I155" i="14" s="1"/>
  <c r="I156" i="14" s="1"/>
  <c r="I157" i="14" s="1"/>
  <c r="I158" i="14" s="1"/>
  <c r="I159" i="14" s="1"/>
  <c r="I160" i="14" s="1"/>
  <c r="I161" i="14" s="1"/>
  <c r="I162" i="14" s="1"/>
  <c r="I163" i="14" s="1"/>
  <c r="I164" i="14" s="1"/>
  <c r="I165" i="14" s="1"/>
  <c r="I166" i="14" s="1"/>
  <c r="I167" i="14" s="1"/>
  <c r="I168" i="14" s="1"/>
  <c r="I169" i="14" s="1"/>
  <c r="I170" i="14" s="1"/>
  <c r="I171" i="14" s="1"/>
  <c r="I172" i="14" s="1"/>
  <c r="I173" i="14" s="1"/>
  <c r="I174" i="14" s="1"/>
  <c r="I175" i="14" s="1"/>
  <c r="I176" i="14" s="1"/>
  <c r="I177" i="14" s="1"/>
  <c r="I178" i="14" s="1"/>
  <c r="I179" i="14" s="1"/>
  <c r="I180" i="14" s="1"/>
  <c r="I181" i="14" s="1"/>
  <c r="I182" i="14" s="1"/>
  <c r="I183" i="14" s="1"/>
  <c r="I184" i="14" s="1"/>
  <c r="I185" i="14" s="1"/>
  <c r="I186" i="14" s="1"/>
  <c r="I187" i="14" s="1"/>
  <c r="I188" i="14" s="1"/>
  <c r="I189" i="14" s="1"/>
  <c r="I190" i="14" s="1"/>
  <c r="I191" i="14" s="1"/>
  <c r="I192" i="14" s="1"/>
  <c r="I193" i="14" s="1"/>
  <c r="I194" i="14" s="1"/>
  <c r="I195" i="14" s="1"/>
  <c r="I196" i="14" s="1"/>
  <c r="I197" i="14" s="1"/>
  <c r="I198" i="14" s="1"/>
  <c r="I199" i="14" s="1"/>
  <c r="I200" i="14" s="1"/>
  <c r="I201" i="14" s="1"/>
  <c r="I202" i="14" s="1"/>
  <c r="I203" i="14" s="1"/>
  <c r="I204" i="14" s="1"/>
  <c r="I205" i="14" s="1"/>
  <c r="I206" i="14" s="1"/>
  <c r="I207" i="14" s="1"/>
  <c r="I208" i="14" s="1"/>
  <c r="I209" i="14" s="1"/>
  <c r="I210" i="14" s="1"/>
  <c r="I211" i="14" s="1"/>
  <c r="I212" i="14" s="1"/>
  <c r="I213" i="14" s="1"/>
  <c r="I214" i="14" s="1"/>
  <c r="I215" i="14" s="1"/>
  <c r="I216" i="14" s="1"/>
  <c r="I217" i="14" s="1"/>
  <c r="I218" i="14" s="1"/>
  <c r="I219" i="14" s="1"/>
  <c r="I220" i="14" s="1"/>
  <c r="I221" i="14" s="1"/>
  <c r="I222" i="14" s="1"/>
  <c r="I223" i="14" s="1"/>
  <c r="I224" i="14" s="1"/>
  <c r="I225" i="14" s="1"/>
  <c r="I226" i="14" s="1"/>
  <c r="I227" i="14" s="1"/>
  <c r="I228" i="14" s="1"/>
  <c r="I229" i="14" s="1"/>
  <c r="I230" i="14" s="1"/>
  <c r="I231" i="14" s="1"/>
  <c r="I232" i="14" s="1"/>
  <c r="I233" i="14" s="1"/>
  <c r="I234" i="14" s="1"/>
  <c r="I235" i="14" s="1"/>
  <c r="I236" i="14" s="1"/>
  <c r="I237" i="14" s="1"/>
  <c r="I238" i="14" s="1"/>
  <c r="I239" i="14" s="1"/>
  <c r="I240" i="14" s="1"/>
  <c r="I241" i="14" s="1"/>
  <c r="I242" i="14" s="1"/>
  <c r="I243" i="14" s="1"/>
  <c r="I244" i="14" s="1"/>
  <c r="I245" i="14" s="1"/>
  <c r="I246" i="14" s="1"/>
  <c r="I247" i="14" s="1"/>
  <c r="I248" i="14" s="1"/>
  <c r="I249" i="14" s="1"/>
  <c r="I250" i="14" s="1"/>
  <c r="I251" i="14" s="1"/>
  <c r="I252" i="14" s="1"/>
  <c r="I253" i="14" s="1"/>
  <c r="I254" i="14" s="1"/>
  <c r="I255" i="14" s="1"/>
  <c r="I256" i="14" s="1"/>
  <c r="I257" i="14" s="1"/>
  <c r="I258" i="14" s="1"/>
  <c r="I259" i="14" s="1"/>
  <c r="I260" i="14" s="1"/>
  <c r="I261" i="14" s="1"/>
  <c r="I262" i="14" s="1"/>
  <c r="I263" i="14" s="1"/>
  <c r="I264" i="14" s="1"/>
  <c r="I265" i="14" s="1"/>
  <c r="I266" i="14" s="1"/>
  <c r="I267" i="14" s="1"/>
  <c r="I268" i="14" s="1"/>
  <c r="I269" i="14" s="1"/>
  <c r="I270" i="14" s="1"/>
  <c r="I271" i="14" s="1"/>
  <c r="I272" i="14" s="1"/>
  <c r="I273" i="14" s="1"/>
  <c r="I274" i="14" s="1"/>
  <c r="I275" i="14" s="1"/>
  <c r="I276" i="14" s="1"/>
  <c r="I277" i="14" s="1"/>
  <c r="I278" i="14" s="1"/>
  <c r="I279" i="14" s="1"/>
  <c r="I280" i="14" s="1"/>
  <c r="I281" i="14" s="1"/>
  <c r="I282" i="14" s="1"/>
  <c r="I283" i="14" s="1"/>
  <c r="I284" i="14" s="1"/>
  <c r="I285" i="14" s="1"/>
  <c r="I286" i="14" s="1"/>
  <c r="I287" i="14" s="1"/>
  <c r="I288" i="14" s="1"/>
  <c r="I289" i="14" s="1"/>
  <c r="I290" i="14" s="1"/>
  <c r="I291" i="14" s="1"/>
  <c r="I292" i="14" s="1"/>
  <c r="I293" i="14" s="1"/>
  <c r="I294" i="14" s="1"/>
  <c r="I295" i="14" s="1"/>
  <c r="I296" i="14" s="1"/>
  <c r="I297" i="14" s="1"/>
  <c r="I298" i="14" s="1"/>
  <c r="I299" i="14" s="1"/>
  <c r="I300" i="14" s="1"/>
  <c r="I301" i="14" s="1"/>
  <c r="I302" i="14" s="1"/>
  <c r="I303" i="14" s="1"/>
  <c r="I304" i="14" s="1"/>
  <c r="I305" i="14" s="1"/>
  <c r="I306" i="14" s="1"/>
  <c r="I307" i="14" s="1"/>
  <c r="I308" i="14" s="1"/>
  <c r="I309" i="14" s="1"/>
  <c r="I310" i="14" s="1"/>
  <c r="I311" i="14" s="1"/>
  <c r="I312" i="14" s="1"/>
  <c r="O55" i="14"/>
  <c r="F53" i="15"/>
  <c r="K53" i="15"/>
  <c r="I53" i="15"/>
  <c r="G53" i="15"/>
  <c r="H53" i="15"/>
  <c r="J53" i="15"/>
  <c r="P54" i="9"/>
  <c r="S53" i="15" s="1"/>
  <c r="O54" i="9"/>
  <c r="I54" i="9"/>
  <c r="O53" i="15" s="1"/>
  <c r="P58" i="14"/>
  <c r="N57" i="14"/>
  <c r="X791" i="11"/>
  <c r="AD791" i="11"/>
  <c r="K54" i="9" s="1"/>
  <c r="P53" i="15" s="1"/>
  <c r="AC791" i="11"/>
  <c r="AB791" i="11"/>
  <c r="AA791" i="11"/>
  <c r="W53" i="15"/>
  <c r="Y53" i="15"/>
  <c r="X53" i="15"/>
  <c r="V53" i="15"/>
  <c r="E55" i="9"/>
  <c r="D54" i="15"/>
  <c r="W791" i="11"/>
  <c r="Z791" i="11"/>
  <c r="H54" i="9" s="1"/>
  <c r="Y791" i="11"/>
  <c r="E793" i="11"/>
  <c r="F792" i="11"/>
  <c r="G57" i="14" l="1"/>
  <c r="H58" i="14"/>
  <c r="X792" i="11"/>
  <c r="P59" i="14"/>
  <c r="O56" i="14"/>
  <c r="J54" i="15"/>
  <c r="H54" i="15"/>
  <c r="I54" i="15"/>
  <c r="K54" i="15"/>
  <c r="G54" i="15"/>
  <c r="F54" i="15"/>
  <c r="N58" i="14"/>
  <c r="N59" i="14" s="1"/>
  <c r="O55" i="9"/>
  <c r="P55" i="9"/>
  <c r="S54" i="15" s="1"/>
  <c r="I55" i="9"/>
  <c r="O54" i="15" s="1"/>
  <c r="AB792" i="11"/>
  <c r="AC792" i="11"/>
  <c r="AD792" i="11"/>
  <c r="AA792" i="11"/>
  <c r="N53" i="15"/>
  <c r="D55" i="15"/>
  <c r="E56" i="9"/>
  <c r="X54" i="15"/>
  <c r="W54" i="15"/>
  <c r="Y54" i="15"/>
  <c r="V54" i="15"/>
  <c r="F793" i="11"/>
  <c r="Z793" i="11" s="1"/>
  <c r="Z792" i="11"/>
  <c r="W792" i="11"/>
  <c r="Y792" i="11"/>
  <c r="E794" i="11"/>
  <c r="H59" i="14" l="1"/>
  <c r="H60" i="14" s="1"/>
  <c r="H61" i="14" s="1"/>
  <c r="H62" i="14" s="1"/>
  <c r="H63" i="14" s="1"/>
  <c r="H64" i="14" s="1"/>
  <c r="H65" i="14" s="1"/>
  <c r="H66" i="14" s="1"/>
  <c r="H67" i="14" s="1"/>
  <c r="H68" i="14" s="1"/>
  <c r="H69" i="14" s="1"/>
  <c r="H70" i="14" s="1"/>
  <c r="H71" i="14" s="1"/>
  <c r="H72" i="14" s="1"/>
  <c r="H73" i="14" s="1"/>
  <c r="H74" i="14" s="1"/>
  <c r="H75" i="14" s="1"/>
  <c r="H76" i="14" s="1"/>
  <c r="H77" i="14" s="1"/>
  <c r="H78" i="14" s="1"/>
  <c r="H79" i="14" s="1"/>
  <c r="H80" i="14" s="1"/>
  <c r="H81" i="14" s="1"/>
  <c r="H82" i="14" s="1"/>
  <c r="H83" i="14" s="1"/>
  <c r="H84" i="14" s="1"/>
  <c r="H85" i="14" s="1"/>
  <c r="H86" i="14" s="1"/>
  <c r="H87" i="14" s="1"/>
  <c r="H88" i="14" s="1"/>
  <c r="H89" i="14" s="1"/>
  <c r="H90" i="14" s="1"/>
  <c r="H91" i="14" s="1"/>
  <c r="H92" i="14" s="1"/>
  <c r="H93" i="14" s="1"/>
  <c r="H94" i="14" s="1"/>
  <c r="H95" i="14" s="1"/>
  <c r="H96" i="14" s="1"/>
  <c r="H97" i="14" s="1"/>
  <c r="H98" i="14" s="1"/>
  <c r="H99" i="14" s="1"/>
  <c r="H100" i="14" s="1"/>
  <c r="H101" i="14" s="1"/>
  <c r="H102" i="14" s="1"/>
  <c r="H103" i="14" s="1"/>
  <c r="H104" i="14" s="1"/>
  <c r="H105" i="14" s="1"/>
  <c r="H106" i="14" s="1"/>
  <c r="H107" i="14" s="1"/>
  <c r="H108" i="14" s="1"/>
  <c r="H109" i="14" s="1"/>
  <c r="H110" i="14" s="1"/>
  <c r="H111" i="14" s="1"/>
  <c r="H112" i="14" s="1"/>
  <c r="H113" i="14" s="1"/>
  <c r="H114" i="14" s="1"/>
  <c r="H115" i="14" s="1"/>
  <c r="H116" i="14" s="1"/>
  <c r="H117" i="14" s="1"/>
  <c r="H118" i="14" s="1"/>
  <c r="H119" i="14" s="1"/>
  <c r="H120" i="14" s="1"/>
  <c r="H121" i="14" s="1"/>
  <c r="H122" i="14" s="1"/>
  <c r="H123" i="14" s="1"/>
  <c r="H124" i="14" s="1"/>
  <c r="H125" i="14" s="1"/>
  <c r="H126" i="14" s="1"/>
  <c r="H127" i="14" s="1"/>
  <c r="H128" i="14" s="1"/>
  <c r="H129" i="14" s="1"/>
  <c r="H130" i="14" s="1"/>
  <c r="H131" i="14" s="1"/>
  <c r="H132" i="14" s="1"/>
  <c r="H133" i="14" s="1"/>
  <c r="H134" i="14" s="1"/>
  <c r="H135" i="14" s="1"/>
  <c r="H136" i="14" s="1"/>
  <c r="H137" i="14" s="1"/>
  <c r="H138" i="14" s="1"/>
  <c r="H139" i="14" s="1"/>
  <c r="H140" i="14" s="1"/>
  <c r="H141" i="14" s="1"/>
  <c r="H142" i="14" s="1"/>
  <c r="H143" i="14" s="1"/>
  <c r="H144" i="14" s="1"/>
  <c r="H145" i="14" s="1"/>
  <c r="H146" i="14" s="1"/>
  <c r="H147" i="14" s="1"/>
  <c r="H148" i="14" s="1"/>
  <c r="H149" i="14" s="1"/>
  <c r="H150" i="14" s="1"/>
  <c r="H151" i="14" s="1"/>
  <c r="H152" i="14" s="1"/>
  <c r="H153" i="14" s="1"/>
  <c r="H154" i="14" s="1"/>
  <c r="H155" i="14" s="1"/>
  <c r="H156" i="14" s="1"/>
  <c r="H157" i="14" s="1"/>
  <c r="H158" i="14" s="1"/>
  <c r="H159" i="14" s="1"/>
  <c r="H160" i="14" s="1"/>
  <c r="H161" i="14" s="1"/>
  <c r="H162" i="14" s="1"/>
  <c r="H163" i="14" s="1"/>
  <c r="H164" i="14" s="1"/>
  <c r="H165" i="14" s="1"/>
  <c r="H166" i="14" s="1"/>
  <c r="H167" i="14" s="1"/>
  <c r="H168" i="14" s="1"/>
  <c r="H169" i="14" s="1"/>
  <c r="H170" i="14" s="1"/>
  <c r="H171" i="14" s="1"/>
  <c r="H172" i="14" s="1"/>
  <c r="H173" i="14" s="1"/>
  <c r="H174" i="14" s="1"/>
  <c r="H175" i="14" s="1"/>
  <c r="H176" i="14" s="1"/>
  <c r="H177" i="14" s="1"/>
  <c r="H178" i="14" s="1"/>
  <c r="H179" i="14" s="1"/>
  <c r="H180" i="14" s="1"/>
  <c r="H181" i="14" s="1"/>
  <c r="H182" i="14" s="1"/>
  <c r="H183" i="14" s="1"/>
  <c r="H184" i="14" s="1"/>
  <c r="H185" i="14" s="1"/>
  <c r="H186" i="14" s="1"/>
  <c r="H187" i="14" s="1"/>
  <c r="H188" i="14" s="1"/>
  <c r="H189" i="14" s="1"/>
  <c r="H190" i="14" s="1"/>
  <c r="H191" i="14" s="1"/>
  <c r="H192" i="14" s="1"/>
  <c r="H193" i="14" s="1"/>
  <c r="H194" i="14" s="1"/>
  <c r="H195" i="14" s="1"/>
  <c r="H196" i="14" s="1"/>
  <c r="H197" i="14" s="1"/>
  <c r="H198" i="14" s="1"/>
  <c r="H199" i="14" s="1"/>
  <c r="H200" i="14" s="1"/>
  <c r="H201" i="14" s="1"/>
  <c r="H202" i="14" s="1"/>
  <c r="H203" i="14" s="1"/>
  <c r="H204" i="14" s="1"/>
  <c r="H205" i="14" s="1"/>
  <c r="H206" i="14" s="1"/>
  <c r="H207" i="14" s="1"/>
  <c r="H208" i="14" s="1"/>
  <c r="H209" i="14" s="1"/>
  <c r="H210" i="14" s="1"/>
  <c r="H211" i="14" s="1"/>
  <c r="H212" i="14" s="1"/>
  <c r="H213" i="14" s="1"/>
  <c r="H214" i="14" s="1"/>
  <c r="H215" i="14" s="1"/>
  <c r="H216" i="14" s="1"/>
  <c r="H217" i="14" s="1"/>
  <c r="H218" i="14" s="1"/>
  <c r="H219" i="14" s="1"/>
  <c r="H220" i="14" s="1"/>
  <c r="H221" i="14" s="1"/>
  <c r="H222" i="14" s="1"/>
  <c r="H223" i="14" s="1"/>
  <c r="H224" i="14" s="1"/>
  <c r="H225" i="14" s="1"/>
  <c r="H226" i="14" s="1"/>
  <c r="H227" i="14" s="1"/>
  <c r="H228" i="14" s="1"/>
  <c r="H229" i="14" s="1"/>
  <c r="H230" i="14" s="1"/>
  <c r="H231" i="14" s="1"/>
  <c r="H232" i="14" s="1"/>
  <c r="H233" i="14" s="1"/>
  <c r="H234" i="14" s="1"/>
  <c r="H235" i="14" s="1"/>
  <c r="H236" i="14" s="1"/>
  <c r="H237" i="14" s="1"/>
  <c r="H238" i="14" s="1"/>
  <c r="H239" i="14" s="1"/>
  <c r="H240" i="14" s="1"/>
  <c r="H241" i="14" s="1"/>
  <c r="H242" i="14" s="1"/>
  <c r="H243" i="14" s="1"/>
  <c r="H244" i="14" s="1"/>
  <c r="H245" i="14" s="1"/>
  <c r="H246" i="14" s="1"/>
  <c r="H247" i="14" s="1"/>
  <c r="H248" i="14" s="1"/>
  <c r="H249" i="14" s="1"/>
  <c r="H250" i="14" s="1"/>
  <c r="H251" i="14" s="1"/>
  <c r="H252" i="14" s="1"/>
  <c r="H253" i="14" s="1"/>
  <c r="H254" i="14" s="1"/>
  <c r="H255" i="14" s="1"/>
  <c r="H256" i="14" s="1"/>
  <c r="H257" i="14" s="1"/>
  <c r="H258" i="14" s="1"/>
  <c r="H259" i="14" s="1"/>
  <c r="H260" i="14" s="1"/>
  <c r="H261" i="14" s="1"/>
  <c r="H262" i="14" s="1"/>
  <c r="H263" i="14" s="1"/>
  <c r="H264" i="14" s="1"/>
  <c r="H265" i="14" s="1"/>
  <c r="H266" i="14" s="1"/>
  <c r="H267" i="14" s="1"/>
  <c r="H268" i="14" s="1"/>
  <c r="H269" i="14" s="1"/>
  <c r="H270" i="14" s="1"/>
  <c r="H271" i="14" s="1"/>
  <c r="H272" i="14" s="1"/>
  <c r="H273" i="14" s="1"/>
  <c r="H274" i="14" s="1"/>
  <c r="H275" i="14" s="1"/>
  <c r="H276" i="14" s="1"/>
  <c r="H277" i="14" s="1"/>
  <c r="H278" i="14" s="1"/>
  <c r="H279" i="14" s="1"/>
  <c r="H280" i="14" s="1"/>
  <c r="H281" i="14" s="1"/>
  <c r="H282" i="14" s="1"/>
  <c r="H283" i="14" s="1"/>
  <c r="H284" i="14" s="1"/>
  <c r="H285" i="14" s="1"/>
  <c r="H286" i="14" s="1"/>
  <c r="H287" i="14" s="1"/>
  <c r="H288" i="14" s="1"/>
  <c r="H289" i="14" s="1"/>
  <c r="H290" i="14" s="1"/>
  <c r="H291" i="14" s="1"/>
  <c r="H292" i="14" s="1"/>
  <c r="H293" i="14" s="1"/>
  <c r="H294" i="14" s="1"/>
  <c r="H295" i="14" s="1"/>
  <c r="H296" i="14" s="1"/>
  <c r="H297" i="14" s="1"/>
  <c r="H298" i="14" s="1"/>
  <c r="H299" i="14" s="1"/>
  <c r="H300" i="14" s="1"/>
  <c r="H301" i="14" s="1"/>
  <c r="H302" i="14" s="1"/>
  <c r="H303" i="14" s="1"/>
  <c r="H304" i="14" s="1"/>
  <c r="H305" i="14" s="1"/>
  <c r="H306" i="14" s="1"/>
  <c r="H307" i="14" s="1"/>
  <c r="H308" i="14" s="1"/>
  <c r="H309" i="14" s="1"/>
  <c r="H310" i="14" s="1"/>
  <c r="H311" i="14" s="1"/>
  <c r="H312" i="14" s="1"/>
  <c r="G58" i="14"/>
  <c r="G59" i="14" s="1"/>
  <c r="G60" i="14" s="1"/>
  <c r="N60" i="14"/>
  <c r="N61" i="14" s="1"/>
  <c r="N62" i="14" s="1"/>
  <c r="N63" i="14" s="1"/>
  <c r="N64" i="14" s="1"/>
  <c r="N65" i="14" s="1"/>
  <c r="N66" i="14" s="1"/>
  <c r="N67" i="14" s="1"/>
  <c r="N68" i="14" s="1"/>
  <c r="N69" i="14" s="1"/>
  <c r="N70" i="14" s="1"/>
  <c r="N71" i="14" s="1"/>
  <c r="N72" i="14" s="1"/>
  <c r="N73" i="14" s="1"/>
  <c r="N74" i="14" s="1"/>
  <c r="N75" i="14" s="1"/>
  <c r="N76" i="14" s="1"/>
  <c r="N77" i="14" s="1"/>
  <c r="N78" i="14" s="1"/>
  <c r="N79" i="14" s="1"/>
  <c r="N80" i="14" s="1"/>
  <c r="N81" i="14" s="1"/>
  <c r="N82" i="14" s="1"/>
  <c r="N83" i="14" s="1"/>
  <c r="N84" i="14" s="1"/>
  <c r="N85" i="14" s="1"/>
  <c r="N86" i="14" s="1"/>
  <c r="N87" i="14" s="1"/>
  <c r="N88" i="14" s="1"/>
  <c r="N89" i="14" s="1"/>
  <c r="N90" i="14" s="1"/>
  <c r="N91" i="14" s="1"/>
  <c r="N92" i="14" s="1"/>
  <c r="N93" i="14" s="1"/>
  <c r="N94" i="14" s="1"/>
  <c r="N95" i="14" s="1"/>
  <c r="N96" i="14" s="1"/>
  <c r="N97" i="14" s="1"/>
  <c r="N98" i="14" s="1"/>
  <c r="N99" i="14" s="1"/>
  <c r="N100" i="14" s="1"/>
  <c r="N101" i="14" s="1"/>
  <c r="N102" i="14" s="1"/>
  <c r="N103" i="14" s="1"/>
  <c r="N104" i="14" s="1"/>
  <c r="N105" i="14" s="1"/>
  <c r="N106" i="14" s="1"/>
  <c r="N107" i="14" s="1"/>
  <c r="N108" i="14" s="1"/>
  <c r="N109" i="14" s="1"/>
  <c r="N110" i="14" s="1"/>
  <c r="N111" i="14" s="1"/>
  <c r="N112" i="14" s="1"/>
  <c r="N113" i="14" s="1"/>
  <c r="N114" i="14" s="1"/>
  <c r="N115" i="14" s="1"/>
  <c r="N116" i="14" s="1"/>
  <c r="N117" i="14" s="1"/>
  <c r="N118" i="14" s="1"/>
  <c r="N119" i="14" s="1"/>
  <c r="N120" i="14" s="1"/>
  <c r="N121" i="14" s="1"/>
  <c r="N122" i="14" s="1"/>
  <c r="N123" i="14" s="1"/>
  <c r="N124" i="14" s="1"/>
  <c r="N125" i="14" s="1"/>
  <c r="N126" i="14" s="1"/>
  <c r="N127" i="14" s="1"/>
  <c r="N128" i="14" s="1"/>
  <c r="N129" i="14" s="1"/>
  <c r="N130" i="14" s="1"/>
  <c r="N131" i="14" s="1"/>
  <c r="N132" i="14" s="1"/>
  <c r="N133" i="14" s="1"/>
  <c r="N134" i="14" s="1"/>
  <c r="N135" i="14" s="1"/>
  <c r="N136" i="14" s="1"/>
  <c r="N137" i="14" s="1"/>
  <c r="N138" i="14" s="1"/>
  <c r="N139" i="14" s="1"/>
  <c r="N140" i="14" s="1"/>
  <c r="N141" i="14" s="1"/>
  <c r="N142" i="14" s="1"/>
  <c r="N143" i="14" s="1"/>
  <c r="N144" i="14" s="1"/>
  <c r="N145" i="14" s="1"/>
  <c r="N146" i="14" s="1"/>
  <c r="N147" i="14" s="1"/>
  <c r="N148" i="14" s="1"/>
  <c r="N149" i="14" s="1"/>
  <c r="N150" i="14" s="1"/>
  <c r="N151" i="14" s="1"/>
  <c r="N152" i="14" s="1"/>
  <c r="N153" i="14" s="1"/>
  <c r="N154" i="14" s="1"/>
  <c r="N155" i="14" s="1"/>
  <c r="N156" i="14" s="1"/>
  <c r="N157" i="14" s="1"/>
  <c r="N158" i="14" s="1"/>
  <c r="N159" i="14" s="1"/>
  <c r="N160" i="14" s="1"/>
  <c r="N161" i="14" s="1"/>
  <c r="N162" i="14" s="1"/>
  <c r="N163" i="14" s="1"/>
  <c r="N164" i="14" s="1"/>
  <c r="N165" i="14" s="1"/>
  <c r="N166" i="14" s="1"/>
  <c r="N167" i="14" s="1"/>
  <c r="N168" i="14" s="1"/>
  <c r="N169" i="14" s="1"/>
  <c r="N170" i="14" s="1"/>
  <c r="N171" i="14" s="1"/>
  <c r="N172" i="14" s="1"/>
  <c r="N173" i="14" s="1"/>
  <c r="N174" i="14" s="1"/>
  <c r="N175" i="14" s="1"/>
  <c r="N176" i="14" s="1"/>
  <c r="N177" i="14" s="1"/>
  <c r="N178" i="14" s="1"/>
  <c r="N179" i="14" s="1"/>
  <c r="N180" i="14" s="1"/>
  <c r="N181" i="14" s="1"/>
  <c r="N182" i="14" s="1"/>
  <c r="N183" i="14" s="1"/>
  <c r="N184" i="14" s="1"/>
  <c r="N185" i="14" s="1"/>
  <c r="N186" i="14" s="1"/>
  <c r="N187" i="14" s="1"/>
  <c r="N188" i="14" s="1"/>
  <c r="N189" i="14" s="1"/>
  <c r="N190" i="14" s="1"/>
  <c r="N191" i="14" s="1"/>
  <c r="N192" i="14" s="1"/>
  <c r="N193" i="14" s="1"/>
  <c r="N194" i="14" s="1"/>
  <c r="N195" i="14" s="1"/>
  <c r="N196" i="14" s="1"/>
  <c r="N197" i="14" s="1"/>
  <c r="N198" i="14" s="1"/>
  <c r="N199" i="14" s="1"/>
  <c r="N200" i="14" s="1"/>
  <c r="N201" i="14" s="1"/>
  <c r="N202" i="14" s="1"/>
  <c r="N203" i="14" s="1"/>
  <c r="N204" i="14" s="1"/>
  <c r="N205" i="14" s="1"/>
  <c r="N206" i="14" s="1"/>
  <c r="N207" i="14" s="1"/>
  <c r="N208" i="14" s="1"/>
  <c r="N209" i="14" s="1"/>
  <c r="N210" i="14" s="1"/>
  <c r="N211" i="14" s="1"/>
  <c r="N212" i="14" s="1"/>
  <c r="N213" i="14" s="1"/>
  <c r="N214" i="14" s="1"/>
  <c r="N215" i="14" s="1"/>
  <c r="N216" i="14" s="1"/>
  <c r="N217" i="14" s="1"/>
  <c r="N218" i="14" s="1"/>
  <c r="N219" i="14" s="1"/>
  <c r="N220" i="14" s="1"/>
  <c r="N221" i="14" s="1"/>
  <c r="N222" i="14" s="1"/>
  <c r="N223" i="14" s="1"/>
  <c r="N224" i="14" s="1"/>
  <c r="N225" i="14" s="1"/>
  <c r="N226" i="14" s="1"/>
  <c r="N227" i="14" s="1"/>
  <c r="N228" i="14" s="1"/>
  <c r="N229" i="14" s="1"/>
  <c r="N230" i="14" s="1"/>
  <c r="N231" i="14" s="1"/>
  <c r="N232" i="14" s="1"/>
  <c r="N233" i="14" s="1"/>
  <c r="N234" i="14" s="1"/>
  <c r="N235" i="14" s="1"/>
  <c r="N236" i="14" s="1"/>
  <c r="N237" i="14" s="1"/>
  <c r="N238" i="14" s="1"/>
  <c r="N239" i="14" s="1"/>
  <c r="N240" i="14" s="1"/>
  <c r="N241" i="14" s="1"/>
  <c r="N242" i="14" s="1"/>
  <c r="N243" i="14" s="1"/>
  <c r="N244" i="14" s="1"/>
  <c r="N245" i="14" s="1"/>
  <c r="N246" i="14" s="1"/>
  <c r="N247" i="14" s="1"/>
  <c r="N248" i="14" s="1"/>
  <c r="N249" i="14" s="1"/>
  <c r="N250" i="14" s="1"/>
  <c r="N251" i="14" s="1"/>
  <c r="N252" i="14" s="1"/>
  <c r="N253" i="14" s="1"/>
  <c r="N254" i="14" s="1"/>
  <c r="N255" i="14" s="1"/>
  <c r="N256" i="14" s="1"/>
  <c r="N257" i="14" s="1"/>
  <c r="N258" i="14" s="1"/>
  <c r="N259" i="14" s="1"/>
  <c r="N260" i="14" s="1"/>
  <c r="N261" i="14" s="1"/>
  <c r="N262" i="14" s="1"/>
  <c r="N263" i="14" s="1"/>
  <c r="N264" i="14" s="1"/>
  <c r="N265" i="14" s="1"/>
  <c r="N266" i="14" s="1"/>
  <c r="N267" i="14" s="1"/>
  <c r="N268" i="14" s="1"/>
  <c r="N269" i="14" s="1"/>
  <c r="N270" i="14" s="1"/>
  <c r="N271" i="14" s="1"/>
  <c r="N272" i="14" s="1"/>
  <c r="N273" i="14" s="1"/>
  <c r="N274" i="14" s="1"/>
  <c r="N275" i="14" s="1"/>
  <c r="N276" i="14" s="1"/>
  <c r="N277" i="14" s="1"/>
  <c r="N278" i="14" s="1"/>
  <c r="N279" i="14" s="1"/>
  <c r="N280" i="14" s="1"/>
  <c r="N281" i="14" s="1"/>
  <c r="N282" i="14" s="1"/>
  <c r="N283" i="14" s="1"/>
  <c r="N284" i="14" s="1"/>
  <c r="N285" i="14" s="1"/>
  <c r="N286" i="14" s="1"/>
  <c r="N287" i="14" s="1"/>
  <c r="N288" i="14" s="1"/>
  <c r="N289" i="14" s="1"/>
  <c r="N290" i="14" s="1"/>
  <c r="N291" i="14" s="1"/>
  <c r="N292" i="14" s="1"/>
  <c r="N293" i="14" s="1"/>
  <c r="N294" i="14" s="1"/>
  <c r="N295" i="14" s="1"/>
  <c r="N296" i="14" s="1"/>
  <c r="N297" i="14" s="1"/>
  <c r="N298" i="14" s="1"/>
  <c r="N299" i="14" s="1"/>
  <c r="N300" i="14" s="1"/>
  <c r="N301" i="14" s="1"/>
  <c r="N302" i="14" s="1"/>
  <c r="N303" i="14" s="1"/>
  <c r="N304" i="14" s="1"/>
  <c r="N305" i="14" s="1"/>
  <c r="N306" i="14" s="1"/>
  <c r="N307" i="14" s="1"/>
  <c r="N308" i="14" s="1"/>
  <c r="N309" i="14" s="1"/>
  <c r="N310" i="14" s="1"/>
  <c r="N311" i="14" s="1"/>
  <c r="N312" i="14" s="1"/>
  <c r="I56" i="9"/>
  <c r="O55" i="15" s="1"/>
  <c r="H56" i="9"/>
  <c r="O56" i="9"/>
  <c r="P56" i="9"/>
  <c r="S55" i="15" s="1"/>
  <c r="O57" i="14"/>
  <c r="O58" i="14" s="1"/>
  <c r="H55" i="15"/>
  <c r="I55" i="15"/>
  <c r="J55" i="15"/>
  <c r="K55" i="15"/>
  <c r="F55" i="15"/>
  <c r="G55" i="15"/>
  <c r="P60" i="14"/>
  <c r="P61" i="14" s="1"/>
  <c r="P62" i="14" s="1"/>
  <c r="P63" i="14" s="1"/>
  <c r="P64" i="14" s="1"/>
  <c r="P65" i="14" s="1"/>
  <c r="P66" i="14" s="1"/>
  <c r="P67" i="14" s="1"/>
  <c r="P68" i="14" s="1"/>
  <c r="P69" i="14" s="1"/>
  <c r="P70" i="14" s="1"/>
  <c r="P71" i="14" s="1"/>
  <c r="P72" i="14" s="1"/>
  <c r="P73" i="14" s="1"/>
  <c r="P74" i="14" s="1"/>
  <c r="P75" i="14" s="1"/>
  <c r="P76" i="14" s="1"/>
  <c r="P77" i="14" s="1"/>
  <c r="P78" i="14" s="1"/>
  <c r="P79" i="14" s="1"/>
  <c r="P80" i="14" s="1"/>
  <c r="P81" i="14" s="1"/>
  <c r="P82" i="14" s="1"/>
  <c r="P83" i="14" s="1"/>
  <c r="P84" i="14" s="1"/>
  <c r="P85" i="14" s="1"/>
  <c r="P86" i="14" s="1"/>
  <c r="P87" i="14" s="1"/>
  <c r="P88" i="14" s="1"/>
  <c r="P89" i="14" s="1"/>
  <c r="P90" i="14" s="1"/>
  <c r="P91" i="14" s="1"/>
  <c r="P92" i="14" s="1"/>
  <c r="P93" i="14" s="1"/>
  <c r="P94" i="14" s="1"/>
  <c r="P95" i="14" s="1"/>
  <c r="P96" i="14" s="1"/>
  <c r="P97" i="14" s="1"/>
  <c r="P98" i="14" s="1"/>
  <c r="P99" i="14" s="1"/>
  <c r="P100" i="14" s="1"/>
  <c r="P101" i="14" s="1"/>
  <c r="P102" i="14" s="1"/>
  <c r="P103" i="14" s="1"/>
  <c r="P104" i="14" s="1"/>
  <c r="P105" i="14" s="1"/>
  <c r="P106" i="14" s="1"/>
  <c r="P107" i="14" s="1"/>
  <c r="P108" i="14" s="1"/>
  <c r="P109" i="14" s="1"/>
  <c r="P110" i="14" s="1"/>
  <c r="P111" i="14" s="1"/>
  <c r="P112" i="14" s="1"/>
  <c r="P113" i="14" s="1"/>
  <c r="P114" i="14" s="1"/>
  <c r="P115" i="14" s="1"/>
  <c r="P116" i="14" s="1"/>
  <c r="P117" i="14" s="1"/>
  <c r="P118" i="14" s="1"/>
  <c r="P119" i="14" s="1"/>
  <c r="P120" i="14" s="1"/>
  <c r="P121" i="14" s="1"/>
  <c r="P122" i="14" s="1"/>
  <c r="P123" i="14" s="1"/>
  <c r="P124" i="14" s="1"/>
  <c r="P125" i="14" s="1"/>
  <c r="P126" i="14" s="1"/>
  <c r="P127" i="14" s="1"/>
  <c r="P128" i="14" s="1"/>
  <c r="P129" i="14" s="1"/>
  <c r="P130" i="14" s="1"/>
  <c r="P131" i="14" s="1"/>
  <c r="P132" i="14" s="1"/>
  <c r="P133" i="14" s="1"/>
  <c r="P134" i="14" s="1"/>
  <c r="P135" i="14" s="1"/>
  <c r="P136" i="14" s="1"/>
  <c r="P137" i="14" s="1"/>
  <c r="P138" i="14" s="1"/>
  <c r="P139" i="14" s="1"/>
  <c r="P140" i="14" s="1"/>
  <c r="P141" i="14" s="1"/>
  <c r="P142" i="14" s="1"/>
  <c r="P143" i="14" s="1"/>
  <c r="P144" i="14" s="1"/>
  <c r="P145" i="14" s="1"/>
  <c r="P146" i="14" s="1"/>
  <c r="P147" i="14" s="1"/>
  <c r="P148" i="14" s="1"/>
  <c r="P149" i="14" s="1"/>
  <c r="P150" i="14" s="1"/>
  <c r="P151" i="14" s="1"/>
  <c r="P152" i="14" s="1"/>
  <c r="P153" i="14" s="1"/>
  <c r="P154" i="14" s="1"/>
  <c r="P155" i="14" s="1"/>
  <c r="P156" i="14" s="1"/>
  <c r="P157" i="14" s="1"/>
  <c r="P158" i="14" s="1"/>
  <c r="P159" i="14" s="1"/>
  <c r="P160" i="14" s="1"/>
  <c r="P161" i="14" s="1"/>
  <c r="P162" i="14" s="1"/>
  <c r="P163" i="14" s="1"/>
  <c r="P164" i="14" s="1"/>
  <c r="P165" i="14" s="1"/>
  <c r="P166" i="14" s="1"/>
  <c r="P167" i="14" s="1"/>
  <c r="P168" i="14" s="1"/>
  <c r="P169" i="14" s="1"/>
  <c r="P170" i="14" s="1"/>
  <c r="P171" i="14" s="1"/>
  <c r="P172" i="14" s="1"/>
  <c r="P173" i="14" s="1"/>
  <c r="P174" i="14" s="1"/>
  <c r="P175" i="14" s="1"/>
  <c r="P176" i="14" s="1"/>
  <c r="P177" i="14" s="1"/>
  <c r="P178" i="14" s="1"/>
  <c r="P179" i="14" s="1"/>
  <c r="P180" i="14" s="1"/>
  <c r="P181" i="14" s="1"/>
  <c r="P182" i="14" s="1"/>
  <c r="P183" i="14" s="1"/>
  <c r="P184" i="14" s="1"/>
  <c r="P185" i="14" s="1"/>
  <c r="P186" i="14" s="1"/>
  <c r="P187" i="14" s="1"/>
  <c r="P188" i="14" s="1"/>
  <c r="P189" i="14" s="1"/>
  <c r="P190" i="14" s="1"/>
  <c r="P191" i="14" s="1"/>
  <c r="P192" i="14" s="1"/>
  <c r="P193" i="14" s="1"/>
  <c r="P194" i="14" s="1"/>
  <c r="P195" i="14" s="1"/>
  <c r="P196" i="14" s="1"/>
  <c r="P197" i="14" s="1"/>
  <c r="P198" i="14" s="1"/>
  <c r="P199" i="14" s="1"/>
  <c r="P200" i="14" s="1"/>
  <c r="P201" i="14" s="1"/>
  <c r="P202" i="14" s="1"/>
  <c r="P203" i="14" s="1"/>
  <c r="P204" i="14" s="1"/>
  <c r="P205" i="14" s="1"/>
  <c r="P206" i="14" s="1"/>
  <c r="P207" i="14" s="1"/>
  <c r="P208" i="14" s="1"/>
  <c r="P209" i="14" s="1"/>
  <c r="P210" i="14" s="1"/>
  <c r="P211" i="14" s="1"/>
  <c r="P212" i="14" s="1"/>
  <c r="P213" i="14" s="1"/>
  <c r="P214" i="14" s="1"/>
  <c r="P215" i="14" s="1"/>
  <c r="P216" i="14" s="1"/>
  <c r="P217" i="14" s="1"/>
  <c r="P218" i="14" s="1"/>
  <c r="P219" i="14" s="1"/>
  <c r="P220" i="14" s="1"/>
  <c r="P221" i="14" s="1"/>
  <c r="P222" i="14" s="1"/>
  <c r="P223" i="14" s="1"/>
  <c r="P224" i="14" s="1"/>
  <c r="P225" i="14" s="1"/>
  <c r="P226" i="14" s="1"/>
  <c r="P227" i="14" s="1"/>
  <c r="P228" i="14" s="1"/>
  <c r="P229" i="14" s="1"/>
  <c r="P230" i="14" s="1"/>
  <c r="P231" i="14" s="1"/>
  <c r="P232" i="14" s="1"/>
  <c r="P233" i="14" s="1"/>
  <c r="P234" i="14" s="1"/>
  <c r="P235" i="14" s="1"/>
  <c r="P236" i="14" s="1"/>
  <c r="P237" i="14" s="1"/>
  <c r="P238" i="14" s="1"/>
  <c r="P239" i="14" s="1"/>
  <c r="P240" i="14" s="1"/>
  <c r="P241" i="14" s="1"/>
  <c r="P242" i="14" s="1"/>
  <c r="P243" i="14" s="1"/>
  <c r="P244" i="14" s="1"/>
  <c r="P245" i="14" s="1"/>
  <c r="P246" i="14" s="1"/>
  <c r="P247" i="14" s="1"/>
  <c r="P248" i="14" s="1"/>
  <c r="P249" i="14" s="1"/>
  <c r="P250" i="14" s="1"/>
  <c r="P251" i="14" s="1"/>
  <c r="P252" i="14" s="1"/>
  <c r="P253" i="14" s="1"/>
  <c r="P254" i="14" s="1"/>
  <c r="P255" i="14" s="1"/>
  <c r="P256" i="14" s="1"/>
  <c r="P257" i="14" s="1"/>
  <c r="P258" i="14" s="1"/>
  <c r="P259" i="14" s="1"/>
  <c r="P260" i="14" s="1"/>
  <c r="P261" i="14" s="1"/>
  <c r="P262" i="14" s="1"/>
  <c r="P263" i="14" s="1"/>
  <c r="P264" i="14" s="1"/>
  <c r="P265" i="14" s="1"/>
  <c r="P266" i="14" s="1"/>
  <c r="P267" i="14" s="1"/>
  <c r="P268" i="14" s="1"/>
  <c r="P269" i="14" s="1"/>
  <c r="P270" i="14" s="1"/>
  <c r="P271" i="14" s="1"/>
  <c r="P272" i="14" s="1"/>
  <c r="P273" i="14" s="1"/>
  <c r="P274" i="14" s="1"/>
  <c r="P275" i="14" s="1"/>
  <c r="P276" i="14" s="1"/>
  <c r="P277" i="14" s="1"/>
  <c r="P278" i="14" s="1"/>
  <c r="P279" i="14" s="1"/>
  <c r="P280" i="14" s="1"/>
  <c r="P281" i="14" s="1"/>
  <c r="P282" i="14" s="1"/>
  <c r="P283" i="14" s="1"/>
  <c r="P284" i="14" s="1"/>
  <c r="P285" i="14" s="1"/>
  <c r="P286" i="14" s="1"/>
  <c r="P287" i="14" s="1"/>
  <c r="P288" i="14" s="1"/>
  <c r="P289" i="14" s="1"/>
  <c r="P290" i="14" s="1"/>
  <c r="P291" i="14" s="1"/>
  <c r="P292" i="14" s="1"/>
  <c r="P293" i="14" s="1"/>
  <c r="P294" i="14" s="1"/>
  <c r="P295" i="14" s="1"/>
  <c r="P296" i="14" s="1"/>
  <c r="P297" i="14" s="1"/>
  <c r="P298" i="14" s="1"/>
  <c r="P299" i="14" s="1"/>
  <c r="P300" i="14" s="1"/>
  <c r="P301" i="14" s="1"/>
  <c r="P302" i="14" s="1"/>
  <c r="P303" i="14" s="1"/>
  <c r="P304" i="14" s="1"/>
  <c r="P305" i="14" s="1"/>
  <c r="P306" i="14" s="1"/>
  <c r="P307" i="14" s="1"/>
  <c r="P308" i="14" s="1"/>
  <c r="P309" i="14" s="1"/>
  <c r="P310" i="14" s="1"/>
  <c r="P311" i="14" s="1"/>
  <c r="P312" i="14" s="1"/>
  <c r="H55" i="9"/>
  <c r="N54" i="15" s="1"/>
  <c r="K55" i="9"/>
  <c r="P54" i="15" s="1"/>
  <c r="Y793" i="11"/>
  <c r="X793" i="11"/>
  <c r="W793" i="11"/>
  <c r="X55" i="15"/>
  <c r="V55" i="15"/>
  <c r="Y55" i="15"/>
  <c r="W55" i="15"/>
  <c r="D56" i="15"/>
  <c r="E57" i="9"/>
  <c r="K56" i="9"/>
  <c r="P55" i="15" s="1"/>
  <c r="N55" i="15"/>
  <c r="E795" i="11"/>
  <c r="F794" i="11"/>
  <c r="G755" i="11"/>
  <c r="F755" i="11"/>
  <c r="E755" i="11"/>
  <c r="D755" i="11"/>
  <c r="G754" i="11"/>
  <c r="F754" i="11"/>
  <c r="E754" i="11"/>
  <c r="D754" i="11"/>
  <c r="G753" i="11"/>
  <c r="G61" i="14" l="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G166" i="14" s="1"/>
  <c r="G167" i="14" s="1"/>
  <c r="G168" i="14" s="1"/>
  <c r="G169" i="14" s="1"/>
  <c r="G170" i="14" s="1"/>
  <c r="G171" i="14" s="1"/>
  <c r="G172" i="14" s="1"/>
  <c r="G173" i="14" s="1"/>
  <c r="G174" i="14" s="1"/>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G202" i="14" s="1"/>
  <c r="G203" i="14" s="1"/>
  <c r="G204" i="14" s="1"/>
  <c r="G205" i="14" s="1"/>
  <c r="G206" i="14" s="1"/>
  <c r="G207" i="14" s="1"/>
  <c r="G208" i="14" s="1"/>
  <c r="G209" i="14" s="1"/>
  <c r="G210" i="14" s="1"/>
  <c r="G211" i="14" s="1"/>
  <c r="G212" i="14" s="1"/>
  <c r="G213" i="14" s="1"/>
  <c r="G214" i="14" s="1"/>
  <c r="G215" i="14" s="1"/>
  <c r="G216" i="14" s="1"/>
  <c r="G217" i="14" s="1"/>
  <c r="G218" i="14" s="1"/>
  <c r="G219" i="14" s="1"/>
  <c r="G220" i="14" s="1"/>
  <c r="G221" i="14" s="1"/>
  <c r="G222" i="14" s="1"/>
  <c r="G223" i="14" s="1"/>
  <c r="G224" i="14" s="1"/>
  <c r="G225" i="14" s="1"/>
  <c r="G226" i="14" s="1"/>
  <c r="G227" i="14" s="1"/>
  <c r="G228" i="14" s="1"/>
  <c r="G229" i="14" s="1"/>
  <c r="G230" i="14" s="1"/>
  <c r="G231" i="14" s="1"/>
  <c r="G232" i="14" s="1"/>
  <c r="G233" i="14" s="1"/>
  <c r="G234" i="14" s="1"/>
  <c r="G235" i="14" s="1"/>
  <c r="G236" i="14" s="1"/>
  <c r="G237" i="14" s="1"/>
  <c r="G238" i="14" s="1"/>
  <c r="G239" i="14" s="1"/>
  <c r="G240" i="14" s="1"/>
  <c r="G241" i="14" s="1"/>
  <c r="G242" i="14" s="1"/>
  <c r="G243" i="14" s="1"/>
  <c r="G244" i="14" s="1"/>
  <c r="G245" i="14" s="1"/>
  <c r="G246" i="14" s="1"/>
  <c r="G247" i="14" s="1"/>
  <c r="G248" i="14" s="1"/>
  <c r="G249" i="14" s="1"/>
  <c r="G250" i="14" s="1"/>
  <c r="G251" i="14" s="1"/>
  <c r="G252" i="14" s="1"/>
  <c r="G253" i="14" s="1"/>
  <c r="G254" i="14" s="1"/>
  <c r="G255" i="14" s="1"/>
  <c r="G256" i="14" s="1"/>
  <c r="G257" i="14" s="1"/>
  <c r="G258" i="14" s="1"/>
  <c r="G259" i="14" s="1"/>
  <c r="G260" i="14" s="1"/>
  <c r="G261" i="14" s="1"/>
  <c r="G262" i="14" s="1"/>
  <c r="G263" i="14" s="1"/>
  <c r="G264" i="14" s="1"/>
  <c r="G265" i="14" s="1"/>
  <c r="G266" i="14" s="1"/>
  <c r="G267" i="14" s="1"/>
  <c r="G268" i="14" s="1"/>
  <c r="G269" i="14" s="1"/>
  <c r="G270" i="14" s="1"/>
  <c r="G271" i="14" s="1"/>
  <c r="G272" i="14" s="1"/>
  <c r="G273" i="14" s="1"/>
  <c r="G274" i="14" s="1"/>
  <c r="G275" i="14" s="1"/>
  <c r="G276" i="14" s="1"/>
  <c r="G277" i="14" s="1"/>
  <c r="G278" i="14" s="1"/>
  <c r="G279" i="14" s="1"/>
  <c r="G280" i="14" s="1"/>
  <c r="G281" i="14" s="1"/>
  <c r="G282" i="14" s="1"/>
  <c r="G283" i="14" s="1"/>
  <c r="G284" i="14" s="1"/>
  <c r="G285" i="14" s="1"/>
  <c r="G286" i="14" s="1"/>
  <c r="G287" i="14" s="1"/>
  <c r="G288" i="14" s="1"/>
  <c r="G289" i="14" s="1"/>
  <c r="G290" i="14" s="1"/>
  <c r="G291" i="14" s="1"/>
  <c r="G292" i="14" s="1"/>
  <c r="G293" i="14" s="1"/>
  <c r="G294" i="14" s="1"/>
  <c r="G295" i="14" s="1"/>
  <c r="G296" i="14" s="1"/>
  <c r="G297" i="14" s="1"/>
  <c r="G298" i="14" s="1"/>
  <c r="G299" i="14" s="1"/>
  <c r="G300" i="14" s="1"/>
  <c r="G301" i="14" s="1"/>
  <c r="G302" i="14" s="1"/>
  <c r="G303" i="14" s="1"/>
  <c r="G304" i="14" s="1"/>
  <c r="G305" i="14" s="1"/>
  <c r="G306" i="14" s="1"/>
  <c r="G307" i="14" s="1"/>
  <c r="G308" i="14" s="1"/>
  <c r="G309" i="14" s="1"/>
  <c r="G310" i="14" s="1"/>
  <c r="G311" i="14" s="1"/>
  <c r="G312" i="14" s="1"/>
  <c r="F57" i="9"/>
  <c r="K57" i="9"/>
  <c r="G57" i="9"/>
  <c r="M56" i="15" s="1"/>
  <c r="H57" i="9"/>
  <c r="N56" i="15" s="1"/>
  <c r="I57" i="9"/>
  <c r="P57" i="9"/>
  <c r="S56" i="15" s="1"/>
  <c r="O57" i="9"/>
  <c r="F56" i="15"/>
  <c r="J56" i="15"/>
  <c r="G56" i="15"/>
  <c r="K56" i="15"/>
  <c r="H56" i="15"/>
  <c r="I56" i="15"/>
  <c r="O59" i="14"/>
  <c r="O60" i="14" s="1"/>
  <c r="X794" i="11"/>
  <c r="O56" i="15"/>
  <c r="P56" i="15"/>
  <c r="D57" i="15"/>
  <c r="E58" i="9"/>
  <c r="W56" i="15"/>
  <c r="X56" i="15"/>
  <c r="Y56" i="15"/>
  <c r="V56" i="15"/>
  <c r="F795" i="11"/>
  <c r="E796" i="11"/>
  <c r="W794" i="11"/>
  <c r="R794" i="11"/>
  <c r="K794" i="11"/>
  <c r="I794" i="11"/>
  <c r="P794" i="11"/>
  <c r="N794" i="11"/>
  <c r="U794" i="11"/>
  <c r="H794" i="11"/>
  <c r="L794" i="11"/>
  <c r="S794" i="11"/>
  <c r="Z794" i="11"/>
  <c r="G794" i="11"/>
  <c r="M794" i="11"/>
  <c r="V794" i="11"/>
  <c r="Y794" i="11"/>
  <c r="J794" i="11"/>
  <c r="O794" i="11"/>
  <c r="Q794" i="11"/>
  <c r="T794" i="11"/>
  <c r="R780" i="11"/>
  <c r="T777" i="11" s="1"/>
  <c r="T779" i="11"/>
  <c r="R779" i="11"/>
  <c r="V778" i="11" s="1"/>
  <c r="T759" i="11"/>
  <c r="S759" i="11"/>
  <c r="R759" i="11"/>
  <c r="U752" i="11"/>
  <c r="U758" i="11" s="1"/>
  <c r="T752" i="11"/>
  <c r="T758" i="11" s="1"/>
  <c r="S752" i="11"/>
  <c r="S770" i="11" s="1"/>
  <c r="R752" i="11"/>
  <c r="R770" i="11" s="1"/>
  <c r="D780" i="11"/>
  <c r="F777" i="11" s="1"/>
  <c r="F779" i="11"/>
  <c r="D779" i="11"/>
  <c r="H778" i="11" s="1"/>
  <c r="F759" i="11"/>
  <c r="E759" i="11"/>
  <c r="D759" i="11"/>
  <c r="G752" i="11"/>
  <c r="G770" i="11" s="1"/>
  <c r="F752" i="11"/>
  <c r="E752" i="11"/>
  <c r="E770" i="11" s="1"/>
  <c r="D752" i="11"/>
  <c r="D758" i="11" s="1"/>
  <c r="E747" i="11"/>
  <c r="F2" i="11"/>
  <c r="G10" i="9"/>
  <c r="G16" i="5"/>
  <c r="G5" i="14"/>
  <c r="G3" i="14"/>
  <c r="AI474" i="11"/>
  <c r="AI476" i="11"/>
  <c r="AH473" i="11"/>
  <c r="AI704" i="11"/>
  <c r="AH474" i="11"/>
  <c r="AH478" i="11"/>
  <c r="AI477" i="11"/>
  <c r="AH476" i="11"/>
  <c r="AI475" i="11"/>
  <c r="AH475" i="11"/>
  <c r="AI478" i="11"/>
  <c r="AH477" i="11"/>
  <c r="AI479" i="11"/>
  <c r="AH479" i="11"/>
  <c r="AI473" i="11"/>
  <c r="G58" i="9" l="1"/>
  <c r="M57" i="15" s="1"/>
  <c r="H58" i="9"/>
  <c r="F58" i="9"/>
  <c r="P58" i="9"/>
  <c r="I58" i="9"/>
  <c r="O57" i="15" s="1"/>
  <c r="K58" i="9"/>
  <c r="O58" i="9"/>
  <c r="H57" i="15"/>
  <c r="I57" i="15"/>
  <c r="F57" i="15"/>
  <c r="G57" i="15"/>
  <c r="J57" i="15"/>
  <c r="K57" i="15"/>
  <c r="O61" i="14"/>
  <c r="O62" i="14" s="1"/>
  <c r="O63" i="14" s="1"/>
  <c r="O64" i="14" s="1"/>
  <c r="O65" i="14" s="1"/>
  <c r="O66" i="14" s="1"/>
  <c r="O67" i="14" s="1"/>
  <c r="O68" i="14" s="1"/>
  <c r="O69" i="14" s="1"/>
  <c r="O70" i="14" s="1"/>
  <c r="O71" i="14" s="1"/>
  <c r="O72" i="14" s="1"/>
  <c r="O73" i="14" s="1"/>
  <c r="O74" i="14" s="1"/>
  <c r="O75" i="14" s="1"/>
  <c r="O76" i="14" s="1"/>
  <c r="O77" i="14" s="1"/>
  <c r="O78" i="14" s="1"/>
  <c r="O79" i="14" s="1"/>
  <c r="O80" i="14" s="1"/>
  <c r="O81" i="14" s="1"/>
  <c r="O82" i="14" s="1"/>
  <c r="O83" i="14" s="1"/>
  <c r="O84" i="14" s="1"/>
  <c r="O85" i="14" s="1"/>
  <c r="O86" i="14" s="1"/>
  <c r="O87" i="14" s="1"/>
  <c r="O88" i="14" s="1"/>
  <c r="O89" i="14" s="1"/>
  <c r="O90" i="14" s="1"/>
  <c r="O91" i="14" s="1"/>
  <c r="O92" i="14" s="1"/>
  <c r="O93" i="14" s="1"/>
  <c r="O94" i="14" s="1"/>
  <c r="O95" i="14" s="1"/>
  <c r="O96" i="14" s="1"/>
  <c r="O97" i="14" s="1"/>
  <c r="O98" i="14" s="1"/>
  <c r="O99" i="14" s="1"/>
  <c r="O100" i="14" s="1"/>
  <c r="O101" i="14" s="1"/>
  <c r="O102" i="14" s="1"/>
  <c r="O103" i="14" s="1"/>
  <c r="O104" i="14" s="1"/>
  <c r="O105" i="14" s="1"/>
  <c r="O106" i="14" s="1"/>
  <c r="O107" i="14" s="1"/>
  <c r="O108" i="14" s="1"/>
  <c r="O109" i="14" s="1"/>
  <c r="O110" i="14" s="1"/>
  <c r="O111" i="14" s="1"/>
  <c r="O112" i="14" s="1"/>
  <c r="O113" i="14" s="1"/>
  <c r="O114" i="14" s="1"/>
  <c r="O115" i="14" s="1"/>
  <c r="O116" i="14" s="1"/>
  <c r="O117" i="14" s="1"/>
  <c r="O118" i="14" s="1"/>
  <c r="O119" i="14" s="1"/>
  <c r="O120" i="14" s="1"/>
  <c r="O121" i="14" s="1"/>
  <c r="O122" i="14" s="1"/>
  <c r="O123" i="14" s="1"/>
  <c r="O124" i="14" s="1"/>
  <c r="O125" i="14" s="1"/>
  <c r="O126" i="14" s="1"/>
  <c r="O127" i="14" s="1"/>
  <c r="O128" i="14" s="1"/>
  <c r="O129" i="14" s="1"/>
  <c r="O130" i="14" s="1"/>
  <c r="O131" i="14" s="1"/>
  <c r="O132" i="14" s="1"/>
  <c r="O133" i="14" s="1"/>
  <c r="O134" i="14" s="1"/>
  <c r="O135" i="14" s="1"/>
  <c r="O136" i="14" s="1"/>
  <c r="O137" i="14" s="1"/>
  <c r="O138" i="14" s="1"/>
  <c r="O139" i="14" s="1"/>
  <c r="O140" i="14" s="1"/>
  <c r="O141" i="14" s="1"/>
  <c r="O142" i="14" s="1"/>
  <c r="O143" i="14" s="1"/>
  <c r="O144" i="14" s="1"/>
  <c r="O145" i="14" s="1"/>
  <c r="O146" i="14" s="1"/>
  <c r="O147" i="14" s="1"/>
  <c r="O148" i="14" s="1"/>
  <c r="O149" i="14" s="1"/>
  <c r="O150" i="14" s="1"/>
  <c r="O151" i="14" s="1"/>
  <c r="O152" i="14" s="1"/>
  <c r="O153" i="14" s="1"/>
  <c r="O154" i="14" s="1"/>
  <c r="O155" i="14" s="1"/>
  <c r="O156" i="14" s="1"/>
  <c r="O157" i="14" s="1"/>
  <c r="O158" i="14" s="1"/>
  <c r="O159" i="14" s="1"/>
  <c r="O160" i="14" s="1"/>
  <c r="O161" i="14" s="1"/>
  <c r="O162" i="14" s="1"/>
  <c r="O163" i="14" s="1"/>
  <c r="O164" i="14" s="1"/>
  <c r="O165" i="14" s="1"/>
  <c r="O166" i="14" s="1"/>
  <c r="O167" i="14" s="1"/>
  <c r="O168" i="14" s="1"/>
  <c r="O169" i="14" s="1"/>
  <c r="O170" i="14" s="1"/>
  <c r="O171" i="14" s="1"/>
  <c r="O172" i="14" s="1"/>
  <c r="O173" i="14" s="1"/>
  <c r="O174" i="14" s="1"/>
  <c r="O175" i="14" s="1"/>
  <c r="O176" i="14" s="1"/>
  <c r="O177" i="14" s="1"/>
  <c r="O178" i="14" s="1"/>
  <c r="O179" i="14" s="1"/>
  <c r="O180" i="14" s="1"/>
  <c r="O181" i="14" s="1"/>
  <c r="O182" i="14" s="1"/>
  <c r="O183" i="14" s="1"/>
  <c r="O184" i="14" s="1"/>
  <c r="O185" i="14" s="1"/>
  <c r="O186" i="14" s="1"/>
  <c r="O187" i="14" s="1"/>
  <c r="O188" i="14" s="1"/>
  <c r="O189" i="14" s="1"/>
  <c r="O190" i="14" s="1"/>
  <c r="O191" i="14" s="1"/>
  <c r="O192" i="14" s="1"/>
  <c r="O193" i="14" s="1"/>
  <c r="O194" i="14" s="1"/>
  <c r="O195" i="14" s="1"/>
  <c r="O196" i="14" s="1"/>
  <c r="O197" i="14" s="1"/>
  <c r="O198" i="14" s="1"/>
  <c r="O199" i="14" s="1"/>
  <c r="O200" i="14" s="1"/>
  <c r="O201" i="14" s="1"/>
  <c r="O202" i="14" s="1"/>
  <c r="O203" i="14" s="1"/>
  <c r="O204" i="14" s="1"/>
  <c r="O205" i="14" s="1"/>
  <c r="O206" i="14" s="1"/>
  <c r="O207" i="14" s="1"/>
  <c r="O208" i="14" s="1"/>
  <c r="O209" i="14" s="1"/>
  <c r="O210" i="14" s="1"/>
  <c r="O211" i="14" s="1"/>
  <c r="O212" i="14" s="1"/>
  <c r="O213" i="14" s="1"/>
  <c r="O214" i="14" s="1"/>
  <c r="O215" i="14" s="1"/>
  <c r="O216" i="14" s="1"/>
  <c r="O217" i="14" s="1"/>
  <c r="O218" i="14" s="1"/>
  <c r="O219" i="14" s="1"/>
  <c r="O220" i="14" s="1"/>
  <c r="O221" i="14" s="1"/>
  <c r="O222" i="14" s="1"/>
  <c r="O223" i="14" s="1"/>
  <c r="O224" i="14" s="1"/>
  <c r="O225" i="14" s="1"/>
  <c r="O226" i="14" s="1"/>
  <c r="O227" i="14" s="1"/>
  <c r="O228" i="14" s="1"/>
  <c r="O229" i="14" s="1"/>
  <c r="O230" i="14" s="1"/>
  <c r="O231" i="14" s="1"/>
  <c r="O232" i="14" s="1"/>
  <c r="O233" i="14" s="1"/>
  <c r="O234" i="14" s="1"/>
  <c r="O235" i="14" s="1"/>
  <c r="O236" i="14" s="1"/>
  <c r="O237" i="14" s="1"/>
  <c r="O238" i="14" s="1"/>
  <c r="O239" i="14" s="1"/>
  <c r="O240" i="14" s="1"/>
  <c r="O241" i="14" s="1"/>
  <c r="O242" i="14" s="1"/>
  <c r="O243" i="14" s="1"/>
  <c r="O244" i="14" s="1"/>
  <c r="O245" i="14" s="1"/>
  <c r="O246" i="14" s="1"/>
  <c r="O247" i="14" s="1"/>
  <c r="O248" i="14" s="1"/>
  <c r="O249" i="14" s="1"/>
  <c r="O250" i="14" s="1"/>
  <c r="O251" i="14" s="1"/>
  <c r="O252" i="14" s="1"/>
  <c r="O253" i="14" s="1"/>
  <c r="O254" i="14" s="1"/>
  <c r="O255" i="14" s="1"/>
  <c r="O256" i="14" s="1"/>
  <c r="O257" i="14" s="1"/>
  <c r="O258" i="14" s="1"/>
  <c r="O259" i="14" s="1"/>
  <c r="O260" i="14" s="1"/>
  <c r="O261" i="14" s="1"/>
  <c r="O262" i="14" s="1"/>
  <c r="O263" i="14" s="1"/>
  <c r="O264" i="14" s="1"/>
  <c r="O265" i="14" s="1"/>
  <c r="O266" i="14" s="1"/>
  <c r="O267" i="14" s="1"/>
  <c r="O268" i="14" s="1"/>
  <c r="O269" i="14" s="1"/>
  <c r="O270" i="14" s="1"/>
  <c r="O271" i="14" s="1"/>
  <c r="O272" i="14" s="1"/>
  <c r="O273" i="14" s="1"/>
  <c r="O274" i="14" s="1"/>
  <c r="O275" i="14" s="1"/>
  <c r="O276" i="14" s="1"/>
  <c r="O277" i="14" s="1"/>
  <c r="O278" i="14" s="1"/>
  <c r="O279" i="14" s="1"/>
  <c r="O280" i="14" s="1"/>
  <c r="O281" i="14" s="1"/>
  <c r="O282" i="14" s="1"/>
  <c r="O283" i="14" s="1"/>
  <c r="O284" i="14" s="1"/>
  <c r="O285" i="14" s="1"/>
  <c r="O286" i="14" s="1"/>
  <c r="O287" i="14" s="1"/>
  <c r="O288" i="14" s="1"/>
  <c r="O289" i="14" s="1"/>
  <c r="O290" i="14" s="1"/>
  <c r="O291" i="14" s="1"/>
  <c r="O292" i="14" s="1"/>
  <c r="O293" i="14" s="1"/>
  <c r="O294" i="14" s="1"/>
  <c r="O295" i="14" s="1"/>
  <c r="O296" i="14" s="1"/>
  <c r="O297" i="14" s="1"/>
  <c r="O298" i="14" s="1"/>
  <c r="O299" i="14" s="1"/>
  <c r="O300" i="14" s="1"/>
  <c r="O301" i="14" s="1"/>
  <c r="O302" i="14" s="1"/>
  <c r="O303" i="14" s="1"/>
  <c r="O304" i="14" s="1"/>
  <c r="O305" i="14" s="1"/>
  <c r="O306" i="14" s="1"/>
  <c r="O307" i="14" s="1"/>
  <c r="O308" i="14" s="1"/>
  <c r="O309" i="14" s="1"/>
  <c r="O310" i="14" s="1"/>
  <c r="O311" i="14" s="1"/>
  <c r="O312" i="14" s="1"/>
  <c r="N57" i="15"/>
  <c r="P57" i="15"/>
  <c r="S57" i="15"/>
  <c r="Q57" i="9"/>
  <c r="T56" i="15" s="1"/>
  <c r="R56" i="15"/>
  <c r="D58" i="15"/>
  <c r="E59" i="9"/>
  <c r="V57" i="15"/>
  <c r="W57" i="15"/>
  <c r="X57" i="15"/>
  <c r="Y57" i="15"/>
  <c r="L56" i="15"/>
  <c r="M57" i="9"/>
  <c r="E797" i="11"/>
  <c r="W795" i="11"/>
  <c r="U795" i="11"/>
  <c r="N795" i="11"/>
  <c r="V795" i="11"/>
  <c r="P795" i="11"/>
  <c r="O795" i="11"/>
  <c r="Y795" i="11"/>
  <c r="Q795" i="11"/>
  <c r="H795" i="11"/>
  <c r="Z795" i="11"/>
  <c r="S795" i="11"/>
  <c r="R795" i="11"/>
  <c r="G795" i="11"/>
  <c r="X795" i="11"/>
  <c r="L795" i="11"/>
  <c r="M795" i="11"/>
  <c r="I795" i="11"/>
  <c r="T795" i="11"/>
  <c r="J795" i="11"/>
  <c r="K795" i="11"/>
  <c r="F796" i="11"/>
  <c r="J101" i="13"/>
  <c r="K102" i="13"/>
  <c r="L103" i="13"/>
  <c r="K101" i="13"/>
  <c r="L102" i="13"/>
  <c r="J104" i="13"/>
  <c r="K105" i="13"/>
  <c r="L106" i="13"/>
  <c r="J108" i="13"/>
  <c r="K109" i="13"/>
  <c r="J100" i="13"/>
  <c r="K84" i="13"/>
  <c r="L85" i="13"/>
  <c r="J87" i="13"/>
  <c r="K88" i="13"/>
  <c r="L89" i="13"/>
  <c r="J91" i="13"/>
  <c r="K92" i="13"/>
  <c r="J83" i="13"/>
  <c r="J24" i="13"/>
  <c r="P24" i="13" s="1"/>
  <c r="K25" i="13"/>
  <c r="L26" i="13"/>
  <c r="J28" i="13"/>
  <c r="K29" i="13"/>
  <c r="L30" i="13"/>
  <c r="J32" i="13"/>
  <c r="K33" i="13"/>
  <c r="L34" i="13"/>
  <c r="J36" i="13"/>
  <c r="K37" i="13"/>
  <c r="L38" i="13"/>
  <c r="J40" i="13"/>
  <c r="K41" i="13"/>
  <c r="L42" i="13"/>
  <c r="J44" i="13"/>
  <c r="K23" i="13"/>
  <c r="K103" i="13"/>
  <c r="J106" i="13"/>
  <c r="K107" i="13"/>
  <c r="L100" i="13"/>
  <c r="L87" i="13"/>
  <c r="K90" i="13"/>
  <c r="L83" i="13"/>
  <c r="R83" i="13" s="1"/>
  <c r="J26" i="13"/>
  <c r="L28" i="13"/>
  <c r="K31" i="13"/>
  <c r="J34" i="13"/>
  <c r="L36" i="13"/>
  <c r="K39" i="13"/>
  <c r="J42" i="13"/>
  <c r="L44" i="13"/>
  <c r="K106" i="13"/>
  <c r="L107" i="13"/>
  <c r="K100" i="13"/>
  <c r="L86" i="13"/>
  <c r="L90" i="13"/>
  <c r="K83" i="13"/>
  <c r="K26" i="13"/>
  <c r="J29" i="13"/>
  <c r="L31" i="13"/>
  <c r="K34" i="13"/>
  <c r="J37" i="13"/>
  <c r="L39" i="13"/>
  <c r="K42" i="13"/>
  <c r="L23" i="13"/>
  <c r="L101" i="13"/>
  <c r="J103" i="13"/>
  <c r="K104" i="13"/>
  <c r="L105" i="13"/>
  <c r="J107" i="13"/>
  <c r="K108" i="13"/>
  <c r="L109" i="13"/>
  <c r="L84" i="13"/>
  <c r="J86" i="13"/>
  <c r="K87" i="13"/>
  <c r="L88" i="13"/>
  <c r="J90" i="13"/>
  <c r="K91" i="13"/>
  <c r="L92" i="13"/>
  <c r="K24" i="13"/>
  <c r="Q24" i="13" s="1"/>
  <c r="L25" i="13"/>
  <c r="J27" i="13"/>
  <c r="K28" i="13"/>
  <c r="L29" i="13"/>
  <c r="J31" i="13"/>
  <c r="K32" i="13"/>
  <c r="L33" i="13"/>
  <c r="J35" i="13"/>
  <c r="K36" i="13"/>
  <c r="L37" i="13"/>
  <c r="J39" i="13"/>
  <c r="K40" i="13"/>
  <c r="L41" i="13"/>
  <c r="J43" i="13"/>
  <c r="K44" i="13"/>
  <c r="J23" i="13"/>
  <c r="J102" i="13"/>
  <c r="L104" i="13"/>
  <c r="L108" i="13"/>
  <c r="J85" i="13"/>
  <c r="K86" i="13"/>
  <c r="J89" i="13"/>
  <c r="L91" i="13"/>
  <c r="L24" i="13"/>
  <c r="R24" i="13" s="1"/>
  <c r="K27" i="13"/>
  <c r="J30" i="13"/>
  <c r="L32" i="13"/>
  <c r="K35" i="13"/>
  <c r="J38" i="13"/>
  <c r="L40" i="13"/>
  <c r="K43" i="13"/>
  <c r="J105" i="13"/>
  <c r="J109" i="13"/>
  <c r="J84" i="13"/>
  <c r="K85" i="13"/>
  <c r="J88" i="13"/>
  <c r="K89" i="13"/>
  <c r="J92" i="13"/>
  <c r="J25" i="13"/>
  <c r="L27" i="13"/>
  <c r="K30" i="13"/>
  <c r="J33" i="13"/>
  <c r="L35" i="13"/>
  <c r="K38" i="13"/>
  <c r="J41" i="13"/>
  <c r="L43" i="13"/>
  <c r="I15" i="12"/>
  <c r="I16" i="12"/>
  <c r="J17" i="12"/>
  <c r="K18" i="12"/>
  <c r="I20" i="12"/>
  <c r="J21" i="12"/>
  <c r="K22" i="12"/>
  <c r="I24" i="12"/>
  <c r="J25" i="12"/>
  <c r="K26" i="12"/>
  <c r="I28" i="12"/>
  <c r="J29" i="12"/>
  <c r="K30" i="12"/>
  <c r="I32" i="12"/>
  <c r="J33" i="12"/>
  <c r="K34" i="12"/>
  <c r="I36" i="12"/>
  <c r="J15" i="12"/>
  <c r="J16" i="12"/>
  <c r="K17" i="12"/>
  <c r="I19" i="12"/>
  <c r="J20" i="12"/>
  <c r="K21" i="12"/>
  <c r="I23" i="12"/>
  <c r="J24" i="12"/>
  <c r="K25" i="12"/>
  <c r="I27" i="12"/>
  <c r="J28" i="12"/>
  <c r="K29" i="12"/>
  <c r="I31" i="12"/>
  <c r="J32" i="12"/>
  <c r="K33" i="12"/>
  <c r="I35" i="12"/>
  <c r="J36" i="12"/>
  <c r="K16" i="12"/>
  <c r="I18" i="12"/>
  <c r="J19" i="12"/>
  <c r="K20" i="12"/>
  <c r="I22" i="12"/>
  <c r="J23" i="12"/>
  <c r="K24" i="12"/>
  <c r="I26" i="12"/>
  <c r="J27" i="12"/>
  <c r="K28" i="12"/>
  <c r="I30" i="12"/>
  <c r="J31" i="12"/>
  <c r="K32" i="12"/>
  <c r="I34" i="12"/>
  <c r="J35" i="12"/>
  <c r="K36" i="12"/>
  <c r="I17" i="12"/>
  <c r="J18" i="12"/>
  <c r="K19" i="12"/>
  <c r="I21" i="12"/>
  <c r="J22" i="12"/>
  <c r="K23" i="12"/>
  <c r="I25" i="12"/>
  <c r="J26" i="12"/>
  <c r="K27" i="12"/>
  <c r="I29" i="12"/>
  <c r="J30" i="12"/>
  <c r="K31" i="12"/>
  <c r="I33" i="12"/>
  <c r="J34" i="12"/>
  <c r="K35" i="12"/>
  <c r="K15" i="12"/>
  <c r="Q15" i="12" s="1"/>
  <c r="F770" i="11"/>
  <c r="Q100" i="13"/>
  <c r="R100" i="13"/>
  <c r="P100" i="13"/>
  <c r="Q83" i="13"/>
  <c r="P83" i="13"/>
  <c r="P23" i="13"/>
  <c r="R23" i="13"/>
  <c r="Q23" i="13"/>
  <c r="P16" i="12"/>
  <c r="Q21" i="12"/>
  <c r="Q16" i="12"/>
  <c r="O30" i="12"/>
  <c r="Q36" i="12"/>
  <c r="P29" i="12"/>
  <c r="O21" i="12"/>
  <c r="O29" i="12"/>
  <c r="P30" i="12"/>
  <c r="P15" i="12"/>
  <c r="O16" i="12"/>
  <c r="P21" i="12"/>
  <c r="Q30" i="12"/>
  <c r="O36" i="12"/>
  <c r="Q29" i="12"/>
  <c r="P36" i="12"/>
  <c r="O15" i="12"/>
  <c r="F778" i="11"/>
  <c r="T778" i="11"/>
  <c r="G758" i="11"/>
  <c r="U770" i="11"/>
  <c r="E758" i="11"/>
  <c r="D770" i="11"/>
  <c r="G5" i="9"/>
  <c r="D481" i="11"/>
  <c r="D484" i="11" s="1"/>
  <c r="J48" i="6" s="1"/>
  <c r="K48" i="6" s="1"/>
  <c r="K68" i="6" s="1"/>
  <c r="F758" i="11"/>
  <c r="R758" i="11"/>
  <c r="S758" i="11"/>
  <c r="T770" i="11"/>
  <c r="H59" i="9" l="1"/>
  <c r="N58" i="15" s="1"/>
  <c r="K59" i="9"/>
  <c r="P58" i="15" s="1"/>
  <c r="P59" i="9"/>
  <c r="I59" i="9"/>
  <c r="F59" i="9"/>
  <c r="O59" i="9"/>
  <c r="G59" i="9"/>
  <c r="M58" i="15" s="1"/>
  <c r="F58" i="15"/>
  <c r="J58" i="15"/>
  <c r="G58" i="15"/>
  <c r="K58" i="15"/>
  <c r="H58" i="15"/>
  <c r="I58" i="15"/>
  <c r="E798" i="11"/>
  <c r="E799" i="11" s="1"/>
  <c r="D59" i="15"/>
  <c r="E60" i="9"/>
  <c r="O58" i="15"/>
  <c r="S58" i="15"/>
  <c r="Q58" i="9"/>
  <c r="R57" i="15"/>
  <c r="W58" i="15"/>
  <c r="X58" i="15"/>
  <c r="Y58" i="15"/>
  <c r="V58" i="15"/>
  <c r="S57" i="9"/>
  <c r="U56" i="15" s="1"/>
  <c r="Q56" i="15"/>
  <c r="M58" i="9"/>
  <c r="Q57" i="15" s="1"/>
  <c r="L57" i="15"/>
  <c r="S24" i="13"/>
  <c r="F797" i="11"/>
  <c r="Z797" i="11" s="1"/>
  <c r="W796" i="11"/>
  <c r="S796" i="11"/>
  <c r="P796" i="11"/>
  <c r="L796" i="11"/>
  <c r="J796" i="11"/>
  <c r="X796" i="11"/>
  <c r="T796" i="11"/>
  <c r="Q796" i="11"/>
  <c r="M796" i="11"/>
  <c r="G796" i="11"/>
  <c r="Y796" i="11"/>
  <c r="U796" i="11"/>
  <c r="R796" i="11"/>
  <c r="N796" i="11"/>
  <c r="H796" i="11"/>
  <c r="Z796" i="11"/>
  <c r="V796" i="11"/>
  <c r="O796" i="11"/>
  <c r="I796" i="11"/>
  <c r="K796" i="11"/>
  <c r="H791" i="11"/>
  <c r="H792" i="11" s="1"/>
  <c r="H793" i="11" s="1"/>
  <c r="I791" i="11"/>
  <c r="I792" i="11" s="1"/>
  <c r="I793" i="11" s="1"/>
  <c r="G791" i="11"/>
  <c r="G792" i="11" s="1"/>
  <c r="R21" i="12"/>
  <c r="M791" i="11"/>
  <c r="M792" i="11" s="1"/>
  <c r="K791" i="11"/>
  <c r="K792" i="11" s="1"/>
  <c r="U791" i="11"/>
  <c r="R16" i="12"/>
  <c r="G793" i="11"/>
  <c r="T791" i="11"/>
  <c r="T792" i="11" s="1"/>
  <c r="L791" i="11"/>
  <c r="L792" i="11" s="1"/>
  <c r="S791" i="11"/>
  <c r="S792" i="11" s="1"/>
  <c r="S793" i="11" s="1"/>
  <c r="O791" i="11"/>
  <c r="Q791" i="11"/>
  <c r="P791" i="11"/>
  <c r="R36" i="12"/>
  <c r="R30" i="12"/>
  <c r="M23" i="14"/>
  <c r="H23" i="14"/>
  <c r="J23" i="14"/>
  <c r="J24" i="14"/>
  <c r="J22" i="14"/>
  <c r="H24" i="14"/>
  <c r="M22" i="14"/>
  <c r="H22" i="14"/>
  <c r="M24" i="14"/>
  <c r="M21" i="14"/>
  <c r="H21" i="14"/>
  <c r="R29" i="12"/>
  <c r="J21" i="14"/>
  <c r="I18" i="6"/>
  <c r="J18" i="6" s="1"/>
  <c r="I19" i="6"/>
  <c r="J19" i="6" s="1"/>
  <c r="S100" i="13"/>
  <c r="S83" i="13"/>
  <c r="S23" i="13"/>
  <c r="R15" i="12"/>
  <c r="AQ136" i="11"/>
  <c r="M33" i="5"/>
  <c r="N26" i="14" s="1"/>
  <c r="F768" i="11" s="1"/>
  <c r="O37" i="4"/>
  <c r="N25" i="14" s="1"/>
  <c r="G768" i="11" s="1"/>
  <c r="U797" i="11" l="1"/>
  <c r="H797" i="11"/>
  <c r="F60" i="9"/>
  <c r="G60" i="9"/>
  <c r="H60" i="9"/>
  <c r="I60" i="9"/>
  <c r="K60" i="9"/>
  <c r="O60" i="9"/>
  <c r="P60" i="9"/>
  <c r="H59" i="15"/>
  <c r="I59" i="15"/>
  <c r="J59" i="15"/>
  <c r="K59" i="15"/>
  <c r="F59" i="15"/>
  <c r="G59" i="15"/>
  <c r="F52" i="14"/>
  <c r="O797" i="11"/>
  <c r="I797" i="11"/>
  <c r="R797" i="11"/>
  <c r="V797" i="11"/>
  <c r="P797" i="11"/>
  <c r="M797" i="11"/>
  <c r="L797" i="11"/>
  <c r="S797" i="11"/>
  <c r="X797" i="11"/>
  <c r="J797" i="11"/>
  <c r="N797" i="11"/>
  <c r="K797" i="11"/>
  <c r="Q797" i="11"/>
  <c r="T797" i="11"/>
  <c r="Y797" i="11"/>
  <c r="G797" i="11"/>
  <c r="D61" i="15"/>
  <c r="E62" i="9"/>
  <c r="F798" i="11"/>
  <c r="W798" i="11" s="1"/>
  <c r="W797" i="11"/>
  <c r="S58" i="9"/>
  <c r="U57" i="15" s="1"/>
  <c r="T57" i="15"/>
  <c r="L59" i="15"/>
  <c r="S59" i="15"/>
  <c r="N59" i="15"/>
  <c r="O59" i="15"/>
  <c r="P59" i="15"/>
  <c r="Q59" i="9"/>
  <c r="T58" i="15" s="1"/>
  <c r="R58" i="15"/>
  <c r="L58" i="15"/>
  <c r="M59" i="9"/>
  <c r="W59" i="15"/>
  <c r="X59" i="15"/>
  <c r="V59" i="15"/>
  <c r="Y59" i="15"/>
  <c r="D60" i="15"/>
  <c r="E61" i="9"/>
  <c r="J791" i="11"/>
  <c r="F799" i="11"/>
  <c r="E800" i="11"/>
  <c r="L793" i="11"/>
  <c r="T793" i="11"/>
  <c r="V791" i="11"/>
  <c r="V792" i="11" s="1"/>
  <c r="V793" i="11" s="1"/>
  <c r="K793" i="11"/>
  <c r="U792" i="11"/>
  <c r="U793" i="11" s="1"/>
  <c r="M793" i="11"/>
  <c r="N791" i="11"/>
  <c r="J27" i="14"/>
  <c r="J13" i="14" s="1"/>
  <c r="M27" i="14"/>
  <c r="M13" i="14" s="1"/>
  <c r="P792" i="11"/>
  <c r="P793" i="11" s="1"/>
  <c r="Q792" i="11"/>
  <c r="Q793" i="11" s="1"/>
  <c r="R791" i="11"/>
  <c r="R792" i="11" s="1"/>
  <c r="O792" i="11"/>
  <c r="O793" i="11" s="1"/>
  <c r="H27" i="14"/>
  <c r="H34" i="14" s="1"/>
  <c r="H16" i="14" s="1"/>
  <c r="S45" i="13"/>
  <c r="N22" i="14" s="1"/>
  <c r="J768" i="11" s="1"/>
  <c r="S93" i="13"/>
  <c r="N23" i="14" s="1"/>
  <c r="I768" i="11" s="1"/>
  <c r="S110" i="13"/>
  <c r="N24" i="14" s="1"/>
  <c r="H768" i="11" s="1"/>
  <c r="R37" i="12"/>
  <c r="N21" i="14" s="1"/>
  <c r="F53" i="14" l="1"/>
  <c r="F54" i="14" s="1"/>
  <c r="F55" i="14" s="1"/>
  <c r="G54" i="9"/>
  <c r="F61" i="9"/>
  <c r="K61" i="9"/>
  <c r="P60" i="15" s="1"/>
  <c r="G61" i="9"/>
  <c r="M60" i="15" s="1"/>
  <c r="P61" i="9"/>
  <c r="H61" i="9"/>
  <c r="O61" i="9"/>
  <c r="I61" i="9"/>
  <c r="O60" i="15" s="1"/>
  <c r="H61" i="15"/>
  <c r="I61" i="15"/>
  <c r="F61" i="15"/>
  <c r="G61" i="15"/>
  <c r="J61" i="15"/>
  <c r="K61" i="15"/>
  <c r="F60" i="15"/>
  <c r="J60" i="15"/>
  <c r="G60" i="15"/>
  <c r="K60" i="15"/>
  <c r="H60" i="15"/>
  <c r="I60" i="15"/>
  <c r="G62" i="9"/>
  <c r="M61" i="15" s="1"/>
  <c r="H62" i="9"/>
  <c r="K62" i="9"/>
  <c r="P61" i="15" s="1"/>
  <c r="F62" i="9"/>
  <c r="I62" i="9"/>
  <c r="O61" i="15" s="1"/>
  <c r="O62" i="9"/>
  <c r="P62" i="9"/>
  <c r="S61" i="15" s="1"/>
  <c r="F54" i="9"/>
  <c r="L53" i="15" s="1"/>
  <c r="G798" i="11"/>
  <c r="Q798" i="11"/>
  <c r="M798" i="11"/>
  <c r="T798" i="11"/>
  <c r="I798" i="11"/>
  <c r="Q55" i="9"/>
  <c r="T54" i="15" s="1"/>
  <c r="J792" i="11"/>
  <c r="O798" i="11"/>
  <c r="Z798" i="11"/>
  <c r="H798" i="11"/>
  <c r="U798" i="11"/>
  <c r="P798" i="11"/>
  <c r="J798" i="11"/>
  <c r="V798" i="11"/>
  <c r="Y798" i="11"/>
  <c r="N798" i="11"/>
  <c r="K798" i="11"/>
  <c r="L798" i="11"/>
  <c r="R798" i="11"/>
  <c r="S798" i="11"/>
  <c r="M53" i="15"/>
  <c r="J793" i="11"/>
  <c r="F56" i="9" s="1"/>
  <c r="S59" i="9"/>
  <c r="U58" i="15" s="1"/>
  <c r="Q58" i="15"/>
  <c r="S60" i="15"/>
  <c r="N60" i="15"/>
  <c r="M60" i="9"/>
  <c r="M59" i="15"/>
  <c r="Q60" i="9"/>
  <c r="T59" i="15" s="1"/>
  <c r="R59" i="15"/>
  <c r="X798" i="11"/>
  <c r="D62" i="15"/>
  <c r="E63" i="9"/>
  <c r="V60" i="15"/>
  <c r="Y60" i="15"/>
  <c r="W60" i="15"/>
  <c r="X60" i="15"/>
  <c r="N61" i="15"/>
  <c r="W799" i="11"/>
  <c r="R53" i="15"/>
  <c r="Q54" i="9"/>
  <c r="T53" i="15" s="1"/>
  <c r="W61" i="15"/>
  <c r="X61" i="15"/>
  <c r="V61" i="15"/>
  <c r="Y61" i="15"/>
  <c r="X799" i="11"/>
  <c r="H799" i="11"/>
  <c r="R799" i="11"/>
  <c r="K799" i="11"/>
  <c r="N799" i="11"/>
  <c r="Y799" i="11"/>
  <c r="V799" i="11"/>
  <c r="I799" i="11"/>
  <c r="U799" i="11"/>
  <c r="G799" i="11"/>
  <c r="L799" i="11"/>
  <c r="T799" i="11"/>
  <c r="O799" i="11"/>
  <c r="Q799" i="11"/>
  <c r="Z799" i="11"/>
  <c r="F800" i="11"/>
  <c r="E801" i="11"/>
  <c r="J799" i="11"/>
  <c r="M799" i="11"/>
  <c r="P799" i="11"/>
  <c r="S799" i="11"/>
  <c r="J34" i="14"/>
  <c r="J16" i="14" s="1"/>
  <c r="M34" i="14"/>
  <c r="M16" i="14" s="1"/>
  <c r="X800" i="11"/>
  <c r="N792" i="11"/>
  <c r="G55" i="9" s="1"/>
  <c r="R793" i="11"/>
  <c r="K52" i="14"/>
  <c r="H13" i="14"/>
  <c r="K53" i="14"/>
  <c r="K768" i="11"/>
  <c r="N27" i="14"/>
  <c r="N13" i="14" s="1"/>
  <c r="J40" i="6"/>
  <c r="N32" i="9" s="1"/>
  <c r="R768" i="11" s="1"/>
  <c r="F57" i="14" l="1"/>
  <c r="F58" i="14" s="1"/>
  <c r="F56" i="14"/>
  <c r="H63" i="9"/>
  <c r="N62" i="15" s="1"/>
  <c r="K63" i="9"/>
  <c r="P62" i="15" s="1"/>
  <c r="F63" i="9"/>
  <c r="G63" i="9"/>
  <c r="M62" i="15" s="1"/>
  <c r="P63" i="9"/>
  <c r="I63" i="9"/>
  <c r="O63" i="9"/>
  <c r="F62" i="15"/>
  <c r="J62" i="15"/>
  <c r="G62" i="15"/>
  <c r="K62" i="15"/>
  <c r="H62" i="15"/>
  <c r="I62" i="15"/>
  <c r="F55" i="9"/>
  <c r="L54" i="15" s="1"/>
  <c r="R54" i="15"/>
  <c r="L55" i="15"/>
  <c r="Q56" i="9"/>
  <c r="T55" i="15" s="1"/>
  <c r="R55" i="15"/>
  <c r="M54" i="9"/>
  <c r="Q53" i="15" s="1"/>
  <c r="S30" i="15"/>
  <c r="U30" i="15" s="1"/>
  <c r="G40" i="14"/>
  <c r="D63" i="15"/>
  <c r="E64" i="9"/>
  <c r="L61" i="15"/>
  <c r="M62" i="9"/>
  <c r="S60" i="9"/>
  <c r="U59" i="15" s="1"/>
  <c r="Q59" i="15"/>
  <c r="W800" i="11"/>
  <c r="Q62" i="9"/>
  <c r="T61" i="15" s="1"/>
  <c r="R61" i="15"/>
  <c r="N793" i="11"/>
  <c r="M54" i="15"/>
  <c r="O62" i="15"/>
  <c r="S62" i="15"/>
  <c r="Q61" i="9"/>
  <c r="T60" i="15" s="1"/>
  <c r="R60" i="15"/>
  <c r="W62" i="15"/>
  <c r="X62" i="15"/>
  <c r="Y62" i="15"/>
  <c r="V62" i="15"/>
  <c r="L60" i="15"/>
  <c r="M61" i="9"/>
  <c r="F801" i="11"/>
  <c r="X801" i="11" s="1"/>
  <c r="D763" i="11"/>
  <c r="M800" i="11"/>
  <c r="G800" i="11"/>
  <c r="Y800" i="11"/>
  <c r="R800" i="11"/>
  <c r="V800" i="11"/>
  <c r="I800" i="11"/>
  <c r="U800" i="11"/>
  <c r="H800" i="11"/>
  <c r="O800" i="11"/>
  <c r="T800" i="11"/>
  <c r="K800" i="11"/>
  <c r="N800" i="11"/>
  <c r="Q800" i="11"/>
  <c r="Z800" i="11"/>
  <c r="E802" i="11"/>
  <c r="J800" i="11"/>
  <c r="L800" i="11"/>
  <c r="P800" i="11"/>
  <c r="S800" i="11"/>
  <c r="N34" i="9"/>
  <c r="AP136" i="11"/>
  <c r="F59" i="14" l="1"/>
  <c r="F60" i="14" s="1"/>
  <c r="F61" i="14" s="1"/>
  <c r="F62" i="14" s="1"/>
  <c r="H801" i="11"/>
  <c r="L801" i="11"/>
  <c r="O801" i="11"/>
  <c r="G56" i="9"/>
  <c r="M55" i="15" s="1"/>
  <c r="G801" i="11"/>
  <c r="V801" i="11"/>
  <c r="U801" i="11"/>
  <c r="H63" i="15"/>
  <c r="I63" i="15"/>
  <c r="J63" i="15"/>
  <c r="K63" i="15"/>
  <c r="F63" i="15"/>
  <c r="G63" i="15"/>
  <c r="F64" i="9"/>
  <c r="L63" i="15" s="1"/>
  <c r="I64" i="9"/>
  <c r="O63" i="15" s="1"/>
  <c r="G64" i="9"/>
  <c r="O64" i="9"/>
  <c r="K64" i="9"/>
  <c r="P64" i="9"/>
  <c r="H64" i="9"/>
  <c r="S54" i="9"/>
  <c r="U53" i="15" s="1"/>
  <c r="M55" i="9"/>
  <c r="S55" i="9" s="1"/>
  <c r="U54" i="15" s="1"/>
  <c r="K801" i="11"/>
  <c r="P801" i="11"/>
  <c r="Y801" i="11"/>
  <c r="Z801" i="11"/>
  <c r="I801" i="11"/>
  <c r="M801" i="11"/>
  <c r="Q801" i="11"/>
  <c r="S801" i="11"/>
  <c r="W801" i="11"/>
  <c r="J801" i="11"/>
  <c r="N801" i="11"/>
  <c r="R801" i="11"/>
  <c r="T801" i="11"/>
  <c r="S61" i="9"/>
  <c r="U60" i="15" s="1"/>
  <c r="Q60" i="15"/>
  <c r="Q61" i="15"/>
  <c r="S62" i="9"/>
  <c r="U61" i="15" s="1"/>
  <c r="D64" i="15"/>
  <c r="E65" i="9"/>
  <c r="Q63" i="9"/>
  <c r="R62" i="15"/>
  <c r="L62" i="15"/>
  <c r="M63" i="9"/>
  <c r="Q62" i="15" s="1"/>
  <c r="S63" i="15"/>
  <c r="N63" i="15"/>
  <c r="P63" i="15"/>
  <c r="W63" i="15"/>
  <c r="X63" i="15"/>
  <c r="V63" i="15"/>
  <c r="Y63" i="15"/>
  <c r="F802" i="11"/>
  <c r="W802" i="11" s="1"/>
  <c r="E803" i="11"/>
  <c r="K54" i="14"/>
  <c r="N14" i="9"/>
  <c r="M56" i="9" l="1"/>
  <c r="F63" i="14"/>
  <c r="F64" i="14" s="1"/>
  <c r="F65" i="14" s="1"/>
  <c r="F65" i="9"/>
  <c r="K65" i="9"/>
  <c r="G65" i="9"/>
  <c r="M64" i="15" s="1"/>
  <c r="H65" i="9"/>
  <c r="I65" i="9"/>
  <c r="O64" i="15" s="1"/>
  <c r="P65" i="9"/>
  <c r="O65" i="9"/>
  <c r="F64" i="15"/>
  <c r="J64" i="15"/>
  <c r="G64" i="15"/>
  <c r="K64" i="15"/>
  <c r="H64" i="15"/>
  <c r="I64" i="15"/>
  <c r="K55" i="14"/>
  <c r="S56" i="9"/>
  <c r="U55" i="15" s="1"/>
  <c r="Q55" i="15"/>
  <c r="Q54" i="15"/>
  <c r="Z802" i="11"/>
  <c r="M64" i="9"/>
  <c r="M63" i="15"/>
  <c r="S763" i="11"/>
  <c r="G44" i="9"/>
  <c r="Q64" i="9"/>
  <c r="T63" i="15" s="1"/>
  <c r="R63" i="15"/>
  <c r="S63" i="9"/>
  <c r="U62" i="15" s="1"/>
  <c r="T62" i="15"/>
  <c r="S64" i="15"/>
  <c r="N64" i="15"/>
  <c r="P64" i="15"/>
  <c r="D65" i="15"/>
  <c r="E66" i="9"/>
  <c r="V64" i="15"/>
  <c r="Y64" i="15"/>
  <c r="W64" i="15"/>
  <c r="X64" i="15"/>
  <c r="K802" i="11"/>
  <c r="P802" i="11"/>
  <c r="S802" i="11"/>
  <c r="M802" i="11"/>
  <c r="G802" i="11"/>
  <c r="R802" i="11"/>
  <c r="Y802" i="11"/>
  <c r="N802" i="11"/>
  <c r="U802" i="11"/>
  <c r="J802" i="11"/>
  <c r="O802" i="11"/>
  <c r="Q802" i="11"/>
  <c r="T802" i="11"/>
  <c r="X802" i="11"/>
  <c r="H802" i="11"/>
  <c r="I802" i="11"/>
  <c r="L802" i="11"/>
  <c r="V802" i="11"/>
  <c r="F803" i="11"/>
  <c r="M803" i="11" s="1"/>
  <c r="E804" i="11"/>
  <c r="K56" i="14"/>
  <c r="F66" i="14" l="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F113" i="14" s="1"/>
  <c r="F114" i="14" s="1"/>
  <c r="F115" i="14" s="1"/>
  <c r="F116" i="14" s="1"/>
  <c r="F117" i="14" s="1"/>
  <c r="F118" i="14" s="1"/>
  <c r="F119" i="14" s="1"/>
  <c r="F120" i="14" s="1"/>
  <c r="F121" i="14" s="1"/>
  <c r="F122" i="14" s="1"/>
  <c r="F123" i="14" s="1"/>
  <c r="F124" i="14" s="1"/>
  <c r="F125" i="14" s="1"/>
  <c r="F126" i="14" s="1"/>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F212" i="14" s="1"/>
  <c r="F213" i="14" s="1"/>
  <c r="F214" i="14" s="1"/>
  <c r="F215" i="14" s="1"/>
  <c r="F216" i="14" s="1"/>
  <c r="F217" i="14" s="1"/>
  <c r="F218" i="14" s="1"/>
  <c r="F219" i="14" s="1"/>
  <c r="F220" i="14" s="1"/>
  <c r="F221" i="14" s="1"/>
  <c r="F222" i="14" s="1"/>
  <c r="F223" i="14" s="1"/>
  <c r="F224" i="14" s="1"/>
  <c r="F225" i="14" s="1"/>
  <c r="F226" i="14" s="1"/>
  <c r="F227" i="14" s="1"/>
  <c r="F228" i="14" s="1"/>
  <c r="F229" i="14" s="1"/>
  <c r="F230" i="14" s="1"/>
  <c r="F231" i="14" s="1"/>
  <c r="F232" i="14" s="1"/>
  <c r="F233" i="14" s="1"/>
  <c r="F234" i="14" s="1"/>
  <c r="F235" i="14" s="1"/>
  <c r="F236" i="14" s="1"/>
  <c r="F237" i="14" s="1"/>
  <c r="F238" i="14" s="1"/>
  <c r="F239" i="14" s="1"/>
  <c r="F240" i="14" s="1"/>
  <c r="F241" i="14" s="1"/>
  <c r="F242" i="14" s="1"/>
  <c r="F243" i="14" s="1"/>
  <c r="F244" i="14" s="1"/>
  <c r="F245" i="14" s="1"/>
  <c r="F246" i="14" s="1"/>
  <c r="F247" i="14" s="1"/>
  <c r="F248" i="14" s="1"/>
  <c r="F249" i="14" s="1"/>
  <c r="F250" i="14" s="1"/>
  <c r="F251" i="14" s="1"/>
  <c r="F252" i="14" s="1"/>
  <c r="F253" i="14" s="1"/>
  <c r="F254" i="14" s="1"/>
  <c r="F255" i="14" s="1"/>
  <c r="F256" i="14" s="1"/>
  <c r="F257" i="14" s="1"/>
  <c r="F258" i="14" s="1"/>
  <c r="F259" i="14" s="1"/>
  <c r="F260" i="14" s="1"/>
  <c r="F261" i="14" s="1"/>
  <c r="F262" i="14" s="1"/>
  <c r="F263" i="14" s="1"/>
  <c r="F264" i="14" s="1"/>
  <c r="F265" i="14" s="1"/>
  <c r="F266" i="14" s="1"/>
  <c r="F267" i="14" s="1"/>
  <c r="F268" i="14" s="1"/>
  <c r="F269" i="14" s="1"/>
  <c r="F270" i="14" s="1"/>
  <c r="F271" i="14" s="1"/>
  <c r="F272" i="14" s="1"/>
  <c r="F273" i="14" s="1"/>
  <c r="F274" i="14" s="1"/>
  <c r="F275" i="14" s="1"/>
  <c r="F276" i="14" s="1"/>
  <c r="F277" i="14" s="1"/>
  <c r="F278" i="14" s="1"/>
  <c r="F279" i="14" s="1"/>
  <c r="F280" i="14" s="1"/>
  <c r="F281" i="14" s="1"/>
  <c r="F282" i="14" s="1"/>
  <c r="F283" i="14" s="1"/>
  <c r="F284" i="14" s="1"/>
  <c r="F285" i="14" s="1"/>
  <c r="F286" i="14" s="1"/>
  <c r="F287" i="14" s="1"/>
  <c r="F288" i="14" s="1"/>
  <c r="F289" i="14" s="1"/>
  <c r="F290" i="14" s="1"/>
  <c r="F291" i="14" s="1"/>
  <c r="F292" i="14" s="1"/>
  <c r="F293" i="14" s="1"/>
  <c r="F294" i="14" s="1"/>
  <c r="F295" i="14" s="1"/>
  <c r="F296" i="14" s="1"/>
  <c r="F297" i="14" s="1"/>
  <c r="F298" i="14" s="1"/>
  <c r="F299" i="14" s="1"/>
  <c r="F300" i="14" s="1"/>
  <c r="F301" i="14" s="1"/>
  <c r="F302" i="14" s="1"/>
  <c r="F303" i="14" s="1"/>
  <c r="F304" i="14" s="1"/>
  <c r="F305" i="14" s="1"/>
  <c r="F306" i="14" s="1"/>
  <c r="F307" i="14" s="1"/>
  <c r="F308" i="14" s="1"/>
  <c r="F309" i="14" s="1"/>
  <c r="F310" i="14" s="1"/>
  <c r="F311" i="14" s="1"/>
  <c r="F312" i="14" s="1"/>
  <c r="G66" i="9"/>
  <c r="M65" i="15" s="1"/>
  <c r="H66" i="9"/>
  <c r="N65" i="15" s="1"/>
  <c r="F66" i="9"/>
  <c r="K66" i="9"/>
  <c r="P65" i="15" s="1"/>
  <c r="P66" i="9"/>
  <c r="S65" i="15" s="1"/>
  <c r="I66" i="9"/>
  <c r="O65" i="15" s="1"/>
  <c r="O66" i="9"/>
  <c r="H65" i="15"/>
  <c r="I65" i="15"/>
  <c r="F65" i="15"/>
  <c r="G65" i="15"/>
  <c r="J65" i="15"/>
  <c r="K65" i="15"/>
  <c r="Z803" i="11"/>
  <c r="T803" i="11"/>
  <c r="D66" i="15"/>
  <c r="E67" i="9"/>
  <c r="Q65" i="9"/>
  <c r="T64" i="15" s="1"/>
  <c r="R64" i="15"/>
  <c r="S64" i="9"/>
  <c r="U63" i="15" s="1"/>
  <c r="Q63" i="15"/>
  <c r="H803" i="11"/>
  <c r="W65" i="15"/>
  <c r="X65" i="15"/>
  <c r="V65" i="15"/>
  <c r="Y65" i="15"/>
  <c r="L64" i="15"/>
  <c r="M65" i="9"/>
  <c r="S803" i="11"/>
  <c r="N803" i="11"/>
  <c r="L803" i="11"/>
  <c r="U803" i="11"/>
  <c r="V803" i="11"/>
  <c r="W803" i="11"/>
  <c r="J803" i="11"/>
  <c r="Q803" i="11"/>
  <c r="Y803" i="11"/>
  <c r="O803" i="11"/>
  <c r="P803" i="11"/>
  <c r="X803" i="11"/>
  <c r="K803" i="11"/>
  <c r="I803" i="11"/>
  <c r="R803" i="11"/>
  <c r="G803" i="11"/>
  <c r="F804" i="11"/>
  <c r="N804" i="11" s="1"/>
  <c r="E805" i="11"/>
  <c r="K57" i="14"/>
  <c r="H67" i="9" l="1"/>
  <c r="N66" i="15" s="1"/>
  <c r="K67" i="9"/>
  <c r="P67" i="9"/>
  <c r="F67" i="9"/>
  <c r="G67" i="9"/>
  <c r="I67" i="9"/>
  <c r="O67" i="9"/>
  <c r="F66" i="15"/>
  <c r="J66" i="15"/>
  <c r="G66" i="15"/>
  <c r="K66" i="15"/>
  <c r="H66" i="15"/>
  <c r="I66" i="15"/>
  <c r="O66" i="15"/>
  <c r="S66" i="15"/>
  <c r="P66" i="15"/>
  <c r="M66" i="15"/>
  <c r="Q66" i="9"/>
  <c r="R65" i="15"/>
  <c r="V66" i="15"/>
  <c r="Y66" i="15"/>
  <c r="W66" i="15"/>
  <c r="X66" i="15"/>
  <c r="X804" i="11"/>
  <c r="S65" i="9"/>
  <c r="U64" i="15" s="1"/>
  <c r="Q64" i="15"/>
  <c r="M66" i="9"/>
  <c r="Q65" i="15" s="1"/>
  <c r="L65" i="15"/>
  <c r="D67" i="15"/>
  <c r="E68" i="9"/>
  <c r="O804" i="11"/>
  <c r="L804" i="11"/>
  <c r="M804" i="11"/>
  <c r="Q804" i="11"/>
  <c r="I804" i="11"/>
  <c r="P804" i="11"/>
  <c r="R804" i="11"/>
  <c r="G804" i="11"/>
  <c r="V804" i="11"/>
  <c r="S804" i="11"/>
  <c r="T804" i="11"/>
  <c r="U804" i="11"/>
  <c r="F805" i="11"/>
  <c r="U805" i="11" s="1"/>
  <c r="Z804" i="11"/>
  <c r="H804" i="11"/>
  <c r="W804" i="11"/>
  <c r="J804" i="11"/>
  <c r="Y804" i="11"/>
  <c r="K804" i="11"/>
  <c r="E806" i="11"/>
  <c r="K805" i="11"/>
  <c r="K58" i="14"/>
  <c r="K59" i="14"/>
  <c r="F68" i="9" l="1"/>
  <c r="L67" i="15" s="1"/>
  <c r="G68" i="9"/>
  <c r="H68" i="9"/>
  <c r="N67" i="15" s="1"/>
  <c r="I68" i="9"/>
  <c r="K68" i="9"/>
  <c r="P67" i="15" s="1"/>
  <c r="O68" i="9"/>
  <c r="P68" i="9"/>
  <c r="S67" i="15" s="1"/>
  <c r="H67" i="15"/>
  <c r="I67" i="15"/>
  <c r="J67" i="15"/>
  <c r="K67" i="15"/>
  <c r="F67" i="15"/>
  <c r="G67" i="15"/>
  <c r="D68" i="15"/>
  <c r="E69" i="9"/>
  <c r="O67" i="15"/>
  <c r="S66" i="9"/>
  <c r="U65" i="15" s="1"/>
  <c r="T65" i="15"/>
  <c r="Q67" i="9"/>
  <c r="T66" i="15" s="1"/>
  <c r="R66" i="15"/>
  <c r="L66" i="15"/>
  <c r="M67" i="9"/>
  <c r="X67" i="15"/>
  <c r="V67" i="15"/>
  <c r="Y67" i="15"/>
  <c r="W67" i="15"/>
  <c r="X805" i="11"/>
  <c r="R805" i="11"/>
  <c r="H805" i="11"/>
  <c r="W805" i="11"/>
  <c r="Z805" i="11"/>
  <c r="I805" i="11"/>
  <c r="J805" i="11"/>
  <c r="N805" i="11"/>
  <c r="V805" i="11"/>
  <c r="S805" i="11"/>
  <c r="T805" i="11"/>
  <c r="Y805" i="11"/>
  <c r="G805" i="11"/>
  <c r="L805" i="11"/>
  <c r="P805" i="11"/>
  <c r="Q805" i="11"/>
  <c r="O805" i="11"/>
  <c r="M805" i="11"/>
  <c r="F806" i="11"/>
  <c r="S806" i="11" s="1"/>
  <c r="E807" i="11"/>
  <c r="K60" i="14"/>
  <c r="J69" i="7"/>
  <c r="I39" i="7"/>
  <c r="I40" i="7"/>
  <c r="I32" i="7"/>
  <c r="J36" i="7"/>
  <c r="F69" i="9" l="1"/>
  <c r="K69" i="9"/>
  <c r="G69" i="9"/>
  <c r="M68" i="15" s="1"/>
  <c r="P69" i="9"/>
  <c r="H69" i="9"/>
  <c r="N68" i="15" s="1"/>
  <c r="I69" i="9"/>
  <c r="O69" i="9"/>
  <c r="F68" i="15"/>
  <c r="J68" i="15"/>
  <c r="G68" i="15"/>
  <c r="K68" i="15"/>
  <c r="H68" i="15"/>
  <c r="I68" i="15"/>
  <c r="G806" i="11"/>
  <c r="V806" i="11"/>
  <c r="M806" i="11"/>
  <c r="T806" i="11"/>
  <c r="Y806" i="11"/>
  <c r="O806" i="11"/>
  <c r="R806" i="11"/>
  <c r="Q806" i="11"/>
  <c r="I806" i="11"/>
  <c r="Q68" i="9"/>
  <c r="T67" i="15" s="1"/>
  <c r="R67" i="15"/>
  <c r="S67" i="9"/>
  <c r="U66" i="15" s="1"/>
  <c r="Q66" i="15"/>
  <c r="D69" i="15"/>
  <c r="E70" i="9"/>
  <c r="X806" i="11"/>
  <c r="S68" i="15"/>
  <c r="O68" i="15"/>
  <c r="P68" i="15"/>
  <c r="M68" i="9"/>
  <c r="M67" i="15"/>
  <c r="W68" i="15"/>
  <c r="X68" i="15"/>
  <c r="V68" i="15"/>
  <c r="Y68" i="15"/>
  <c r="J806" i="11"/>
  <c r="Z806" i="11"/>
  <c r="H806" i="11"/>
  <c r="N806" i="11"/>
  <c r="W806" i="11"/>
  <c r="K806" i="11"/>
  <c r="L806" i="11"/>
  <c r="U806" i="11"/>
  <c r="P806" i="11"/>
  <c r="F807" i="11"/>
  <c r="R807" i="11" s="1"/>
  <c r="E808" i="11"/>
  <c r="K69" i="7"/>
  <c r="J39" i="7"/>
  <c r="J40" i="7"/>
  <c r="J32" i="7"/>
  <c r="G70" i="9" l="1"/>
  <c r="M69" i="15" s="1"/>
  <c r="H70" i="9"/>
  <c r="K70" i="9"/>
  <c r="P69" i="15" s="1"/>
  <c r="I70" i="9"/>
  <c r="F70" i="9"/>
  <c r="O70" i="9"/>
  <c r="P70" i="9"/>
  <c r="S69" i="15" s="1"/>
  <c r="H69" i="15"/>
  <c r="I69" i="15"/>
  <c r="F69" i="15"/>
  <c r="G69" i="15"/>
  <c r="J69" i="15"/>
  <c r="K69" i="15"/>
  <c r="M807" i="11"/>
  <c r="P807" i="11"/>
  <c r="K807" i="11"/>
  <c r="U807" i="11"/>
  <c r="X807" i="11"/>
  <c r="L807" i="11"/>
  <c r="Q807" i="11"/>
  <c r="H807" i="11"/>
  <c r="S807" i="11"/>
  <c r="T807" i="11"/>
  <c r="Z807" i="11"/>
  <c r="I807" i="11"/>
  <c r="O807" i="11"/>
  <c r="N807" i="11"/>
  <c r="V807" i="11"/>
  <c r="Y807" i="11"/>
  <c r="G807" i="11"/>
  <c r="J807" i="11"/>
  <c r="W807" i="11"/>
  <c r="Q69" i="9"/>
  <c r="T68" i="15" s="1"/>
  <c r="R68" i="15"/>
  <c r="N69" i="15"/>
  <c r="O69" i="15"/>
  <c r="D70" i="15"/>
  <c r="E71" i="9"/>
  <c r="M69" i="9"/>
  <c r="L68" i="15"/>
  <c r="X69" i="15"/>
  <c r="V69" i="15"/>
  <c r="Y69" i="15"/>
  <c r="W69" i="15"/>
  <c r="S68" i="9"/>
  <c r="U67" i="15" s="1"/>
  <c r="Q67" i="15"/>
  <c r="F808" i="11"/>
  <c r="K808" i="11" s="1"/>
  <c r="E809" i="11"/>
  <c r="K61" i="14"/>
  <c r="K62" i="14"/>
  <c r="F70" i="15" l="1"/>
  <c r="J70" i="15"/>
  <c r="G70" i="15"/>
  <c r="K70" i="15"/>
  <c r="H70" i="15"/>
  <c r="I70" i="15"/>
  <c r="H71" i="9"/>
  <c r="N70" i="15" s="1"/>
  <c r="K71" i="9"/>
  <c r="P70" i="15" s="1"/>
  <c r="F71" i="9"/>
  <c r="G71" i="9"/>
  <c r="M70" i="15" s="1"/>
  <c r="P71" i="9"/>
  <c r="S70" i="15" s="1"/>
  <c r="I71" i="9"/>
  <c r="O70" i="15" s="1"/>
  <c r="O71" i="9"/>
  <c r="D71" i="15"/>
  <c r="E72" i="9"/>
  <c r="Y808" i="11"/>
  <c r="Y70" i="15"/>
  <c r="W70" i="15"/>
  <c r="X70" i="15"/>
  <c r="V70" i="15"/>
  <c r="L69" i="15"/>
  <c r="M70" i="9"/>
  <c r="Q70" i="9"/>
  <c r="T69" i="15" s="1"/>
  <c r="R69" i="15"/>
  <c r="W808" i="11"/>
  <c r="Q68" i="15"/>
  <c r="S69" i="9"/>
  <c r="U68" i="15" s="1"/>
  <c r="T808" i="11"/>
  <c r="Z808" i="11"/>
  <c r="L808" i="11"/>
  <c r="H808" i="11"/>
  <c r="R808" i="11"/>
  <c r="O808" i="11"/>
  <c r="S808" i="11"/>
  <c r="M808" i="11"/>
  <c r="J808" i="11"/>
  <c r="Q808" i="11"/>
  <c r="U808" i="11"/>
  <c r="I808" i="11"/>
  <c r="P808" i="11"/>
  <c r="X808" i="11"/>
  <c r="G808" i="11"/>
  <c r="N808" i="11"/>
  <c r="V808" i="11"/>
  <c r="F809" i="11"/>
  <c r="T809" i="11" s="1"/>
  <c r="E810" i="11"/>
  <c r="K63" i="14"/>
  <c r="F72" i="9" l="1"/>
  <c r="L71" i="15" s="1"/>
  <c r="G72" i="9"/>
  <c r="H72" i="9"/>
  <c r="N71" i="15" s="1"/>
  <c r="O72" i="9"/>
  <c r="I72" i="9"/>
  <c r="P72" i="9"/>
  <c r="K72" i="9"/>
  <c r="P71" i="15" s="1"/>
  <c r="H71" i="15"/>
  <c r="I71" i="15"/>
  <c r="J71" i="15"/>
  <c r="K71" i="15"/>
  <c r="F71" i="15"/>
  <c r="G71" i="15"/>
  <c r="I809" i="11"/>
  <c r="D72" i="15"/>
  <c r="E73" i="9"/>
  <c r="S70" i="9"/>
  <c r="U69" i="15" s="1"/>
  <c r="Q69" i="15"/>
  <c r="X809" i="11"/>
  <c r="Q71" i="9"/>
  <c r="T70" i="15" s="1"/>
  <c r="R70" i="15"/>
  <c r="L70" i="15"/>
  <c r="M71" i="9"/>
  <c r="S71" i="15"/>
  <c r="O71" i="15"/>
  <c r="X71" i="15"/>
  <c r="V71" i="15"/>
  <c r="Y71" i="15"/>
  <c r="W71" i="15"/>
  <c r="N809" i="11"/>
  <c r="P809" i="11"/>
  <c r="J809" i="11"/>
  <c r="L809" i="11"/>
  <c r="R809" i="11"/>
  <c r="W809" i="11"/>
  <c r="S809" i="11"/>
  <c r="M809" i="11"/>
  <c r="U809" i="11"/>
  <c r="Z809" i="11"/>
  <c r="H809" i="11"/>
  <c r="O809" i="11"/>
  <c r="F810" i="11"/>
  <c r="Q809" i="11"/>
  <c r="Y809" i="11"/>
  <c r="G809" i="11"/>
  <c r="K809" i="11"/>
  <c r="V809" i="11"/>
  <c r="E811" i="11"/>
  <c r="K64" i="14"/>
  <c r="F73" i="9" l="1"/>
  <c r="K73" i="9"/>
  <c r="G73" i="9"/>
  <c r="M72" i="15" s="1"/>
  <c r="H73" i="9"/>
  <c r="I73" i="9"/>
  <c r="O72" i="15" s="1"/>
  <c r="P73" i="9"/>
  <c r="O73" i="9"/>
  <c r="F72" i="15"/>
  <c r="J72" i="15"/>
  <c r="G72" i="15"/>
  <c r="K72" i="15"/>
  <c r="H72" i="15"/>
  <c r="I72" i="15"/>
  <c r="Y810" i="11"/>
  <c r="G810" i="11"/>
  <c r="M72" i="9"/>
  <c r="M71" i="15"/>
  <c r="Q72" i="9"/>
  <c r="T71" i="15" s="1"/>
  <c r="R71" i="15"/>
  <c r="D73" i="15"/>
  <c r="E74" i="9"/>
  <c r="S72" i="15"/>
  <c r="P72" i="15"/>
  <c r="N72" i="15"/>
  <c r="Q70" i="15"/>
  <c r="S71" i="9"/>
  <c r="U70" i="15" s="1"/>
  <c r="W72" i="15"/>
  <c r="X72" i="15"/>
  <c r="V72" i="15"/>
  <c r="Y72" i="15"/>
  <c r="S810" i="11"/>
  <c r="T810" i="11"/>
  <c r="I810" i="11"/>
  <c r="U810" i="11"/>
  <c r="Z810" i="11"/>
  <c r="H810" i="11"/>
  <c r="P810" i="11"/>
  <c r="Q810" i="11"/>
  <c r="O810" i="11"/>
  <c r="R810" i="11"/>
  <c r="V810" i="11"/>
  <c r="M810" i="11"/>
  <c r="N810" i="11"/>
  <c r="L810" i="11"/>
  <c r="W810" i="11"/>
  <c r="K810" i="11"/>
  <c r="X810" i="11"/>
  <c r="J810" i="11"/>
  <c r="F811" i="11"/>
  <c r="H811" i="11" s="1"/>
  <c r="E812" i="11"/>
  <c r="J50" i="7"/>
  <c r="K50" i="7" s="1"/>
  <c r="K65" i="14"/>
  <c r="H73" i="15" l="1"/>
  <c r="I73" i="15"/>
  <c r="F73" i="15"/>
  <c r="G73" i="15"/>
  <c r="J73" i="15"/>
  <c r="K73" i="15"/>
  <c r="G74" i="9"/>
  <c r="M73" i="15" s="1"/>
  <c r="H74" i="9"/>
  <c r="N73" i="15" s="1"/>
  <c r="F74" i="9"/>
  <c r="I74" i="9"/>
  <c r="K74" i="9"/>
  <c r="P73" i="15" s="1"/>
  <c r="P74" i="9"/>
  <c r="O74" i="9"/>
  <c r="P811" i="11"/>
  <c r="W811" i="11"/>
  <c r="Q73" i="9"/>
  <c r="T72" i="15" s="1"/>
  <c r="R72" i="15"/>
  <c r="S73" i="15"/>
  <c r="O73" i="15"/>
  <c r="L72" i="15"/>
  <c r="M73" i="9"/>
  <c r="X73" i="15"/>
  <c r="V73" i="15"/>
  <c r="Y73" i="15"/>
  <c r="W73" i="15"/>
  <c r="S72" i="9"/>
  <c r="U71" i="15" s="1"/>
  <c r="Q71" i="15"/>
  <c r="D74" i="15"/>
  <c r="E75" i="9"/>
  <c r="N811" i="11"/>
  <c r="U811" i="11"/>
  <c r="K811" i="11"/>
  <c r="Z811" i="11"/>
  <c r="T811" i="11"/>
  <c r="I811" i="11"/>
  <c r="L811" i="11"/>
  <c r="S811" i="11"/>
  <c r="X811" i="11"/>
  <c r="G811" i="11"/>
  <c r="R811" i="11"/>
  <c r="V811" i="11"/>
  <c r="M811" i="11"/>
  <c r="Q811" i="11"/>
  <c r="Y811" i="11"/>
  <c r="O811" i="11"/>
  <c r="J811" i="11"/>
  <c r="F812" i="11"/>
  <c r="E813" i="11"/>
  <c r="K70" i="7"/>
  <c r="N30" i="14" s="1"/>
  <c r="D768" i="11" s="1"/>
  <c r="K66" i="14"/>
  <c r="H75" i="9" l="1"/>
  <c r="N74" i="15" s="1"/>
  <c r="K75" i="9"/>
  <c r="P75" i="9"/>
  <c r="S74" i="15" s="1"/>
  <c r="F75" i="9"/>
  <c r="G75" i="9"/>
  <c r="M74" i="15" s="1"/>
  <c r="O75" i="9"/>
  <c r="I75" i="9"/>
  <c r="O74" i="15" s="1"/>
  <c r="F74" i="15"/>
  <c r="J74" i="15"/>
  <c r="G74" i="15"/>
  <c r="K74" i="15"/>
  <c r="H74" i="15"/>
  <c r="I74" i="15"/>
  <c r="P74" i="15"/>
  <c r="S73" i="9"/>
  <c r="U72" i="15" s="1"/>
  <c r="Q72" i="15"/>
  <c r="D75" i="15"/>
  <c r="E76" i="9"/>
  <c r="W74" i="15"/>
  <c r="X74" i="15"/>
  <c r="Y74" i="15"/>
  <c r="V74" i="15"/>
  <c r="Y812" i="11"/>
  <c r="Q74" i="9"/>
  <c r="R73" i="15"/>
  <c r="M74" i="9"/>
  <c r="Q73" i="15" s="1"/>
  <c r="L73" i="15"/>
  <c r="Q812" i="11"/>
  <c r="R812" i="11"/>
  <c r="K812" i="11"/>
  <c r="V812" i="11"/>
  <c r="N812" i="11"/>
  <c r="J812" i="11"/>
  <c r="Z812" i="11"/>
  <c r="L812" i="11"/>
  <c r="W812" i="11"/>
  <c r="M812" i="11"/>
  <c r="U812" i="11"/>
  <c r="I812" i="11"/>
  <c r="P812" i="11"/>
  <c r="T812" i="11"/>
  <c r="F813" i="11"/>
  <c r="H812" i="11"/>
  <c r="O812" i="11"/>
  <c r="S812" i="11"/>
  <c r="X812" i="11"/>
  <c r="G812" i="11"/>
  <c r="E814" i="11"/>
  <c r="K67" i="14"/>
  <c r="F76" i="9" l="1"/>
  <c r="G76" i="9"/>
  <c r="H76" i="9"/>
  <c r="I76" i="9"/>
  <c r="O75" i="15" s="1"/>
  <c r="K76" i="9"/>
  <c r="P75" i="15" s="1"/>
  <c r="O76" i="9"/>
  <c r="P76" i="9"/>
  <c r="S75" i="15" s="1"/>
  <c r="H75" i="15"/>
  <c r="I75" i="15"/>
  <c r="J75" i="15"/>
  <c r="K75" i="15"/>
  <c r="F75" i="15"/>
  <c r="G75" i="15"/>
  <c r="D76" i="15"/>
  <c r="E77" i="9"/>
  <c r="X813" i="11"/>
  <c r="N75" i="15"/>
  <c r="M75" i="15"/>
  <c r="Q75" i="9"/>
  <c r="T74" i="15" s="1"/>
  <c r="R74" i="15"/>
  <c r="X75" i="15"/>
  <c r="V75" i="15"/>
  <c r="Y75" i="15"/>
  <c r="W75" i="15"/>
  <c r="L74" i="15"/>
  <c r="M75" i="9"/>
  <c r="S74" i="9"/>
  <c r="U73" i="15" s="1"/>
  <c r="T73" i="15"/>
  <c r="Y813" i="11"/>
  <c r="Q813" i="11"/>
  <c r="Z813" i="11"/>
  <c r="J813" i="11"/>
  <c r="H813" i="11"/>
  <c r="G813" i="11"/>
  <c r="V813" i="11"/>
  <c r="N813" i="11"/>
  <c r="K813" i="11"/>
  <c r="T813" i="11"/>
  <c r="U813" i="11"/>
  <c r="L813" i="11"/>
  <c r="O813" i="11"/>
  <c r="S813" i="11"/>
  <c r="F814" i="11"/>
  <c r="M813" i="11"/>
  <c r="R813" i="11"/>
  <c r="P813" i="11"/>
  <c r="W813" i="11"/>
  <c r="I813" i="11"/>
  <c r="E815" i="11"/>
  <c r="K68" i="14"/>
  <c r="F77" i="9" l="1"/>
  <c r="K77" i="9"/>
  <c r="G77" i="9"/>
  <c r="M76" i="15" s="1"/>
  <c r="P77" i="9"/>
  <c r="H77" i="9"/>
  <c r="N76" i="15" s="1"/>
  <c r="I77" i="9"/>
  <c r="O77" i="9"/>
  <c r="F76" i="15"/>
  <c r="J76" i="15"/>
  <c r="G76" i="15"/>
  <c r="K76" i="15"/>
  <c r="H76" i="15"/>
  <c r="I76" i="15"/>
  <c r="L75" i="15"/>
  <c r="M76" i="9"/>
  <c r="Z814" i="11"/>
  <c r="Q76" i="9"/>
  <c r="T75" i="15" s="1"/>
  <c r="R75" i="15"/>
  <c r="O814" i="11"/>
  <c r="S75" i="9"/>
  <c r="U74" i="15" s="1"/>
  <c r="Q74" i="15"/>
  <c r="O76" i="15"/>
  <c r="S76" i="15"/>
  <c r="P76" i="15"/>
  <c r="D77" i="15"/>
  <c r="E78" i="9"/>
  <c r="W76" i="15"/>
  <c r="X76" i="15"/>
  <c r="Y76" i="15"/>
  <c r="V76" i="15"/>
  <c r="H814" i="11"/>
  <c r="N814" i="11"/>
  <c r="W814" i="11"/>
  <c r="M814" i="11"/>
  <c r="Y814" i="11"/>
  <c r="K814" i="11"/>
  <c r="L814" i="11"/>
  <c r="G814" i="11"/>
  <c r="T814" i="11"/>
  <c r="V814" i="11"/>
  <c r="U814" i="11"/>
  <c r="P814" i="11"/>
  <c r="Q814" i="11"/>
  <c r="I814" i="11"/>
  <c r="R814" i="11"/>
  <c r="S814" i="11"/>
  <c r="X814" i="11"/>
  <c r="J814" i="11"/>
  <c r="F815" i="11"/>
  <c r="X815" i="11" s="1"/>
  <c r="E816" i="11"/>
  <c r="K69" i="14"/>
  <c r="G78" i="9" l="1"/>
  <c r="M77" i="15" s="1"/>
  <c r="H78" i="9"/>
  <c r="K78" i="9"/>
  <c r="P77" i="15" s="1"/>
  <c r="F78" i="9"/>
  <c r="I78" i="9"/>
  <c r="O77" i="15" s="1"/>
  <c r="O78" i="9"/>
  <c r="P78" i="9"/>
  <c r="H77" i="15"/>
  <c r="I77" i="15"/>
  <c r="F77" i="15"/>
  <c r="G77" i="15"/>
  <c r="J77" i="15"/>
  <c r="K77" i="15"/>
  <c r="G815" i="11"/>
  <c r="Z815" i="11"/>
  <c r="X77" i="15"/>
  <c r="V77" i="15"/>
  <c r="Y77" i="15"/>
  <c r="W77" i="15"/>
  <c r="Q77" i="9"/>
  <c r="T76" i="15" s="1"/>
  <c r="R76" i="15"/>
  <c r="D78" i="15"/>
  <c r="E79" i="9"/>
  <c r="M77" i="9"/>
  <c r="L76" i="15"/>
  <c r="S76" i="9"/>
  <c r="U75" i="15" s="1"/>
  <c r="Q75" i="15"/>
  <c r="N77" i="15"/>
  <c r="S77" i="15"/>
  <c r="I815" i="11"/>
  <c r="Y815" i="11"/>
  <c r="S815" i="11"/>
  <c r="K815" i="11"/>
  <c r="V815" i="11"/>
  <c r="M815" i="11"/>
  <c r="Q815" i="11"/>
  <c r="R815" i="11"/>
  <c r="L815" i="11"/>
  <c r="W815" i="11"/>
  <c r="J815" i="11"/>
  <c r="T815" i="11"/>
  <c r="O815" i="11"/>
  <c r="H815" i="11"/>
  <c r="P815" i="11"/>
  <c r="N815" i="11"/>
  <c r="U815" i="11"/>
  <c r="F816" i="11"/>
  <c r="U816" i="11" s="1"/>
  <c r="E817" i="11"/>
  <c r="K70" i="14"/>
  <c r="H79" i="9" l="1"/>
  <c r="K79" i="9"/>
  <c r="F79" i="9"/>
  <c r="G79" i="9"/>
  <c r="M78" i="15" s="1"/>
  <c r="P79" i="9"/>
  <c r="I79" i="9"/>
  <c r="O79" i="9"/>
  <c r="F78" i="15"/>
  <c r="J78" i="15"/>
  <c r="G78" i="15"/>
  <c r="K78" i="15"/>
  <c r="H78" i="15"/>
  <c r="I78" i="15"/>
  <c r="M816" i="11"/>
  <c r="V816" i="11"/>
  <c r="T816" i="11"/>
  <c r="N816" i="11"/>
  <c r="I816" i="11"/>
  <c r="W816" i="11"/>
  <c r="P816" i="11"/>
  <c r="J816" i="11"/>
  <c r="Q78" i="9"/>
  <c r="T77" i="15" s="1"/>
  <c r="R77" i="15"/>
  <c r="W78" i="15"/>
  <c r="X78" i="15"/>
  <c r="Y78" i="15"/>
  <c r="V78" i="15"/>
  <c r="L77" i="15"/>
  <c r="M78" i="9"/>
  <c r="D79" i="15"/>
  <c r="E80" i="9"/>
  <c r="X816" i="11"/>
  <c r="S77" i="9"/>
  <c r="U76" i="15" s="1"/>
  <c r="Q76" i="15"/>
  <c r="N78" i="15"/>
  <c r="O78" i="15"/>
  <c r="S78" i="15"/>
  <c r="P78" i="15"/>
  <c r="G816" i="11"/>
  <c r="O816" i="11"/>
  <c r="S816" i="11"/>
  <c r="Y816" i="11"/>
  <c r="H816" i="11"/>
  <c r="Q816" i="11"/>
  <c r="Z816" i="11"/>
  <c r="K816" i="11"/>
  <c r="L816" i="11"/>
  <c r="R816" i="11"/>
  <c r="F817" i="11"/>
  <c r="G817" i="11" s="1"/>
  <c r="E818" i="11"/>
  <c r="K71" i="14"/>
  <c r="F80" i="9" l="1"/>
  <c r="K80" i="9"/>
  <c r="G80" i="9"/>
  <c r="O80" i="9"/>
  <c r="P80" i="9"/>
  <c r="S79" i="15" s="1"/>
  <c r="H80" i="9"/>
  <c r="I80" i="9"/>
  <c r="O79" i="15" s="1"/>
  <c r="H79" i="15"/>
  <c r="I79" i="15"/>
  <c r="J79" i="15"/>
  <c r="K79" i="15"/>
  <c r="F79" i="15"/>
  <c r="G79" i="15"/>
  <c r="S78" i="9"/>
  <c r="U77" i="15" s="1"/>
  <c r="Q77" i="15"/>
  <c r="X79" i="15"/>
  <c r="V79" i="15"/>
  <c r="Y79" i="15"/>
  <c r="W79" i="15"/>
  <c r="Z817" i="11"/>
  <c r="Q79" i="9"/>
  <c r="R78" i="15"/>
  <c r="L78" i="15"/>
  <c r="M79" i="9"/>
  <c r="Q78" i="15" s="1"/>
  <c r="L79" i="15"/>
  <c r="N79" i="15"/>
  <c r="P79" i="15"/>
  <c r="D80" i="15"/>
  <c r="E81" i="9"/>
  <c r="P817" i="11"/>
  <c r="O817" i="11"/>
  <c r="K817" i="11"/>
  <c r="T817" i="11"/>
  <c r="Y817" i="11"/>
  <c r="S817" i="11"/>
  <c r="M817" i="11"/>
  <c r="V817" i="11"/>
  <c r="L817" i="11"/>
  <c r="W817" i="11"/>
  <c r="I817" i="11"/>
  <c r="R817" i="11"/>
  <c r="N817" i="11"/>
  <c r="H817" i="11"/>
  <c r="Q817" i="11"/>
  <c r="X817" i="11"/>
  <c r="J817" i="11"/>
  <c r="U817" i="11"/>
  <c r="F818" i="11"/>
  <c r="E819" i="11"/>
  <c r="K72" i="14"/>
  <c r="F81" i="9" l="1"/>
  <c r="K81" i="9"/>
  <c r="P80" i="15" s="1"/>
  <c r="G81" i="9"/>
  <c r="M80" i="15" s="1"/>
  <c r="H81" i="9"/>
  <c r="I81" i="9"/>
  <c r="O80" i="15" s="1"/>
  <c r="P81" i="9"/>
  <c r="O81" i="9"/>
  <c r="F80" i="15"/>
  <c r="J80" i="15"/>
  <c r="G80" i="15"/>
  <c r="K80" i="15"/>
  <c r="H80" i="15"/>
  <c r="I80" i="15"/>
  <c r="D81" i="15"/>
  <c r="E82" i="9"/>
  <c r="N80" i="15"/>
  <c r="S80" i="15"/>
  <c r="S79" i="9"/>
  <c r="U78" i="15" s="1"/>
  <c r="T78" i="15"/>
  <c r="Y818" i="11"/>
  <c r="W80" i="15"/>
  <c r="X80" i="15"/>
  <c r="Y80" i="15"/>
  <c r="V80" i="15"/>
  <c r="Q80" i="9"/>
  <c r="T79" i="15" s="1"/>
  <c r="R79" i="15"/>
  <c r="M80" i="9"/>
  <c r="M79" i="15"/>
  <c r="K818" i="11"/>
  <c r="J818" i="11"/>
  <c r="R818" i="11"/>
  <c r="V818" i="11"/>
  <c r="L818" i="11"/>
  <c r="W818" i="11"/>
  <c r="U818" i="11"/>
  <c r="S818" i="11"/>
  <c r="T818" i="11"/>
  <c r="X818" i="11"/>
  <c r="G818" i="11"/>
  <c r="Z818" i="11"/>
  <c r="H818" i="11"/>
  <c r="M818" i="11"/>
  <c r="O818" i="11"/>
  <c r="F819" i="11"/>
  <c r="L819" i="11" s="1"/>
  <c r="N818" i="11"/>
  <c r="I818" i="11"/>
  <c r="P818" i="11"/>
  <c r="Q818" i="11"/>
  <c r="E820" i="11"/>
  <c r="K73" i="14"/>
  <c r="G82" i="9" l="1"/>
  <c r="M81" i="15" s="1"/>
  <c r="H82" i="9"/>
  <c r="F82" i="9"/>
  <c r="I82" i="9"/>
  <c r="P82" i="9"/>
  <c r="K82" i="9"/>
  <c r="O82" i="9"/>
  <c r="H81" i="15"/>
  <c r="I81" i="15"/>
  <c r="F81" i="15"/>
  <c r="G81" i="15"/>
  <c r="J81" i="15"/>
  <c r="K81" i="15"/>
  <c r="D82" i="15"/>
  <c r="E83" i="9"/>
  <c r="W819" i="11"/>
  <c r="M81" i="9"/>
  <c r="L80" i="15"/>
  <c r="S80" i="9"/>
  <c r="U79" i="15" s="1"/>
  <c r="Q79" i="15"/>
  <c r="N81" i="15"/>
  <c r="P81" i="15"/>
  <c r="S81" i="15"/>
  <c r="O81" i="15"/>
  <c r="Q81" i="9"/>
  <c r="T80" i="15" s="1"/>
  <c r="R80" i="15"/>
  <c r="X81" i="15"/>
  <c r="V81" i="15"/>
  <c r="Y81" i="15"/>
  <c r="W81" i="15"/>
  <c r="J819" i="11"/>
  <c r="T819" i="11"/>
  <c r="I819" i="11"/>
  <c r="O819" i="11"/>
  <c r="Q819" i="11"/>
  <c r="Y819" i="11"/>
  <c r="G819" i="11"/>
  <c r="S819" i="11"/>
  <c r="P819" i="11"/>
  <c r="Z819" i="11"/>
  <c r="H819" i="11"/>
  <c r="N819" i="11"/>
  <c r="U819" i="11"/>
  <c r="M819" i="11"/>
  <c r="V819" i="11"/>
  <c r="X819" i="11"/>
  <c r="K819" i="11"/>
  <c r="R819" i="11"/>
  <c r="F820" i="11"/>
  <c r="M820" i="11" s="1"/>
  <c r="E821" i="11"/>
  <c r="K74" i="14"/>
  <c r="H83" i="9" l="1"/>
  <c r="K83" i="9"/>
  <c r="P83" i="9"/>
  <c r="S82" i="15" s="1"/>
  <c r="F83" i="9"/>
  <c r="G83" i="9"/>
  <c r="M82" i="15" s="1"/>
  <c r="I83" i="9"/>
  <c r="O83" i="9"/>
  <c r="F82" i="15"/>
  <c r="J82" i="15"/>
  <c r="G82" i="15"/>
  <c r="K82" i="15"/>
  <c r="H82" i="15"/>
  <c r="I82" i="15"/>
  <c r="K820" i="11"/>
  <c r="Q80" i="15"/>
  <c r="S81" i="9"/>
  <c r="U80" i="15" s="1"/>
  <c r="D83" i="15"/>
  <c r="E84" i="9"/>
  <c r="T820" i="11"/>
  <c r="V820" i="11"/>
  <c r="Q82" i="9"/>
  <c r="R81" i="15"/>
  <c r="M82" i="9"/>
  <c r="Q81" i="15" s="1"/>
  <c r="L81" i="15"/>
  <c r="N82" i="15"/>
  <c r="O82" i="15"/>
  <c r="P82" i="15"/>
  <c r="L820" i="11"/>
  <c r="Y82" i="15"/>
  <c r="W82" i="15"/>
  <c r="X82" i="15"/>
  <c r="V82" i="15"/>
  <c r="Y820" i="11"/>
  <c r="U820" i="11"/>
  <c r="N820" i="11"/>
  <c r="O820" i="11"/>
  <c r="J820" i="11"/>
  <c r="W820" i="11"/>
  <c r="Q820" i="11"/>
  <c r="I820" i="11"/>
  <c r="S820" i="11"/>
  <c r="G820" i="11"/>
  <c r="R820" i="11"/>
  <c r="Z820" i="11"/>
  <c r="H820" i="11"/>
  <c r="P820" i="11"/>
  <c r="X820" i="11"/>
  <c r="F821" i="11"/>
  <c r="I821" i="11" s="1"/>
  <c r="E822" i="11"/>
  <c r="K75" i="14"/>
  <c r="F84" i="9" l="1"/>
  <c r="G84" i="9"/>
  <c r="M83" i="15" s="1"/>
  <c r="H84" i="9"/>
  <c r="I84" i="9"/>
  <c r="K84" i="9"/>
  <c r="O84" i="9"/>
  <c r="P84" i="9"/>
  <c r="S83" i="15" s="1"/>
  <c r="H83" i="15"/>
  <c r="I83" i="15"/>
  <c r="J83" i="15"/>
  <c r="K83" i="15"/>
  <c r="F83" i="15"/>
  <c r="G83" i="15"/>
  <c r="N821" i="11"/>
  <c r="V821" i="11"/>
  <c r="Q821" i="11"/>
  <c r="U821" i="11"/>
  <c r="J821" i="11"/>
  <c r="O821" i="11"/>
  <c r="X821" i="11"/>
  <c r="K821" i="11"/>
  <c r="G821" i="11"/>
  <c r="M821" i="11"/>
  <c r="L821" i="11"/>
  <c r="W821" i="11"/>
  <c r="M83" i="9"/>
  <c r="L82" i="15"/>
  <c r="S82" i="9"/>
  <c r="U81" i="15" s="1"/>
  <c r="T81" i="15"/>
  <c r="X83" i="15"/>
  <c r="V83" i="15"/>
  <c r="Y83" i="15"/>
  <c r="W83" i="15"/>
  <c r="D84" i="15"/>
  <c r="E85" i="9"/>
  <c r="Y821" i="11"/>
  <c r="S821" i="11"/>
  <c r="R821" i="11"/>
  <c r="T821" i="11"/>
  <c r="Z821" i="11"/>
  <c r="H821" i="11"/>
  <c r="P821" i="11"/>
  <c r="Q83" i="9"/>
  <c r="T82" i="15" s="1"/>
  <c r="R82" i="15"/>
  <c r="N83" i="15"/>
  <c r="P83" i="15"/>
  <c r="O83" i="15"/>
  <c r="F822" i="11"/>
  <c r="E823" i="11"/>
  <c r="K76" i="14"/>
  <c r="F85" i="9" l="1"/>
  <c r="K85" i="9"/>
  <c r="G85" i="9"/>
  <c r="P85" i="9"/>
  <c r="S84" i="15" s="1"/>
  <c r="I85" i="9"/>
  <c r="O84" i="15" s="1"/>
  <c r="H85" i="9"/>
  <c r="O85" i="9"/>
  <c r="F84" i="15"/>
  <c r="J84" i="15"/>
  <c r="G84" i="15"/>
  <c r="K84" i="15"/>
  <c r="H84" i="15"/>
  <c r="I84" i="15"/>
  <c r="D85" i="15"/>
  <c r="E86" i="9"/>
  <c r="W822" i="11"/>
  <c r="Q84" i="9"/>
  <c r="T83" i="15" s="1"/>
  <c r="R83" i="15"/>
  <c r="L83" i="15"/>
  <c r="M84" i="9"/>
  <c r="N84" i="15"/>
  <c r="P84" i="15"/>
  <c r="M84" i="15"/>
  <c r="W84" i="15"/>
  <c r="X84" i="15"/>
  <c r="Y84" i="15"/>
  <c r="V84" i="15"/>
  <c r="Q82" i="15"/>
  <c r="S83" i="9"/>
  <c r="U82" i="15" s="1"/>
  <c r="V822" i="11"/>
  <c r="M822" i="11"/>
  <c r="G822" i="11"/>
  <c r="O822" i="11"/>
  <c r="K822" i="11"/>
  <c r="Z822" i="11"/>
  <c r="Y822" i="11"/>
  <c r="S822" i="11"/>
  <c r="T822" i="11"/>
  <c r="H822" i="11"/>
  <c r="Q822" i="11"/>
  <c r="L822" i="11"/>
  <c r="R822" i="11"/>
  <c r="N822" i="11"/>
  <c r="P822" i="11"/>
  <c r="X822" i="11"/>
  <c r="J822" i="11"/>
  <c r="I822" i="11"/>
  <c r="U822" i="11"/>
  <c r="F823" i="11"/>
  <c r="E824" i="11"/>
  <c r="K77" i="14"/>
  <c r="G86" i="9" l="1"/>
  <c r="H86" i="9"/>
  <c r="K86" i="9"/>
  <c r="P85" i="15" s="1"/>
  <c r="F86" i="9"/>
  <c r="I86" i="9"/>
  <c r="O86" i="9"/>
  <c r="P86" i="9"/>
  <c r="S85" i="15" s="1"/>
  <c r="H85" i="15"/>
  <c r="J85" i="15"/>
  <c r="F85" i="15"/>
  <c r="K85" i="15"/>
  <c r="G85" i="15"/>
  <c r="I85" i="15"/>
  <c r="Y823" i="11"/>
  <c r="L84" i="15"/>
  <c r="M85" i="9"/>
  <c r="S84" i="9"/>
  <c r="U83" i="15" s="1"/>
  <c r="Q83" i="15"/>
  <c r="H823" i="11"/>
  <c r="R84" i="15"/>
  <c r="Q85" i="9"/>
  <c r="T84" i="15" s="1"/>
  <c r="N85" i="15"/>
  <c r="O85" i="15"/>
  <c r="L85" i="15"/>
  <c r="D86" i="15"/>
  <c r="E87" i="9"/>
  <c r="X85" i="15"/>
  <c r="V85" i="15"/>
  <c r="Y85" i="15"/>
  <c r="W85" i="15"/>
  <c r="T823" i="11"/>
  <c r="R823" i="11"/>
  <c r="Z823" i="11"/>
  <c r="P823" i="11"/>
  <c r="G823" i="11"/>
  <c r="O823" i="11"/>
  <c r="L823" i="11"/>
  <c r="W823" i="11"/>
  <c r="N823" i="11"/>
  <c r="U823" i="11"/>
  <c r="M823" i="11"/>
  <c r="Q823" i="11"/>
  <c r="V823" i="11"/>
  <c r="I823" i="11"/>
  <c r="S823" i="11"/>
  <c r="X823" i="11"/>
  <c r="K823" i="11"/>
  <c r="J823" i="11"/>
  <c r="F824" i="11"/>
  <c r="E825" i="11"/>
  <c r="K78" i="14"/>
  <c r="H87" i="9" l="1"/>
  <c r="K87" i="9"/>
  <c r="P86" i="15" s="1"/>
  <c r="F87" i="9"/>
  <c r="L86" i="15" s="1"/>
  <c r="G87" i="9"/>
  <c r="M86" i="15" s="1"/>
  <c r="P87" i="9"/>
  <c r="S86" i="15" s="1"/>
  <c r="I87" i="9"/>
  <c r="O87" i="9"/>
  <c r="F86" i="15"/>
  <c r="J86" i="15"/>
  <c r="I86" i="15"/>
  <c r="K86" i="15"/>
  <c r="G86" i="15"/>
  <c r="H86" i="15"/>
  <c r="X824" i="11"/>
  <c r="Y86" i="15"/>
  <c r="W86" i="15"/>
  <c r="X86" i="15"/>
  <c r="V86" i="15"/>
  <c r="Q86" i="9"/>
  <c r="R85" i="15"/>
  <c r="Q84" i="15"/>
  <c r="S85" i="9"/>
  <c r="U84" i="15" s="1"/>
  <c r="D87" i="15"/>
  <c r="E88" i="9"/>
  <c r="M86" i="9"/>
  <c r="Q85" i="15" s="1"/>
  <c r="M85" i="15"/>
  <c r="O86" i="15"/>
  <c r="T824" i="11"/>
  <c r="H824" i="11"/>
  <c r="Z824" i="11"/>
  <c r="R824" i="11"/>
  <c r="M824" i="11"/>
  <c r="K824" i="11"/>
  <c r="Q824" i="11"/>
  <c r="Y824" i="11"/>
  <c r="O824" i="11"/>
  <c r="G824" i="11"/>
  <c r="N824" i="11"/>
  <c r="S824" i="11"/>
  <c r="I824" i="11"/>
  <c r="J824" i="11"/>
  <c r="U824" i="11"/>
  <c r="V824" i="11"/>
  <c r="W824" i="11"/>
  <c r="P824" i="11"/>
  <c r="F825" i="11"/>
  <c r="L824" i="11"/>
  <c r="E826" i="11"/>
  <c r="K79" i="14"/>
  <c r="F88" i="9" l="1"/>
  <c r="G88" i="9"/>
  <c r="M87" i="15" s="1"/>
  <c r="I88" i="9"/>
  <c r="H88" i="9"/>
  <c r="K88" i="9"/>
  <c r="O88" i="9"/>
  <c r="P88" i="9"/>
  <c r="H87" i="15"/>
  <c r="I87" i="15"/>
  <c r="J87" i="15"/>
  <c r="K87" i="15"/>
  <c r="F87" i="15"/>
  <c r="G87" i="15"/>
  <c r="D88" i="15"/>
  <c r="E89" i="9"/>
  <c r="S825" i="11"/>
  <c r="S87" i="15"/>
  <c r="N87" i="15"/>
  <c r="O87" i="15"/>
  <c r="P87" i="15"/>
  <c r="M87" i="9"/>
  <c r="N86" i="15"/>
  <c r="X87" i="15"/>
  <c r="V87" i="15"/>
  <c r="Y87" i="15"/>
  <c r="W87" i="15"/>
  <c r="S86" i="9"/>
  <c r="U85" i="15" s="1"/>
  <c r="T85" i="15"/>
  <c r="Q87" i="9"/>
  <c r="T86" i="15" s="1"/>
  <c r="R86" i="15"/>
  <c r="K825" i="11"/>
  <c r="O825" i="11"/>
  <c r="M825" i="11"/>
  <c r="T825" i="11"/>
  <c r="R825" i="11"/>
  <c r="H825" i="11"/>
  <c r="U825" i="11"/>
  <c r="V825" i="11"/>
  <c r="L825" i="11"/>
  <c r="Q825" i="11"/>
  <c r="Y825" i="11"/>
  <c r="G825" i="11"/>
  <c r="Z825" i="11"/>
  <c r="F826" i="11"/>
  <c r="P826" i="11" s="1"/>
  <c r="P825" i="11"/>
  <c r="X825" i="11"/>
  <c r="J825" i="11"/>
  <c r="N825" i="11"/>
  <c r="W825" i="11"/>
  <c r="I825" i="11"/>
  <c r="E827" i="11"/>
  <c r="N826" i="11"/>
  <c r="K80" i="14"/>
  <c r="F89" i="9" l="1"/>
  <c r="K89" i="9"/>
  <c r="G89" i="9"/>
  <c r="H89" i="9"/>
  <c r="I89" i="9"/>
  <c r="O88" i="15" s="1"/>
  <c r="P89" i="9"/>
  <c r="O89" i="9"/>
  <c r="F88" i="15"/>
  <c r="J88" i="15"/>
  <c r="H88" i="15"/>
  <c r="I88" i="15"/>
  <c r="G88" i="15"/>
  <c r="K88" i="15"/>
  <c r="T826" i="11"/>
  <c r="G826" i="11"/>
  <c r="D89" i="15"/>
  <c r="E90" i="9"/>
  <c r="Q86" i="15"/>
  <c r="S87" i="9"/>
  <c r="U86" i="15" s="1"/>
  <c r="Q88" i="9"/>
  <c r="T87" i="15" s="1"/>
  <c r="R87" i="15"/>
  <c r="X826" i="11"/>
  <c r="L88" i="15"/>
  <c r="S88" i="15"/>
  <c r="N88" i="15"/>
  <c r="P88" i="15"/>
  <c r="L87" i="15"/>
  <c r="M88" i="9"/>
  <c r="W88" i="15"/>
  <c r="X88" i="15"/>
  <c r="Y88" i="15"/>
  <c r="V88" i="15"/>
  <c r="Y826" i="11"/>
  <c r="I826" i="11"/>
  <c r="K826" i="11"/>
  <c r="Q826" i="11"/>
  <c r="V826" i="11"/>
  <c r="M826" i="11"/>
  <c r="U826" i="11"/>
  <c r="H826" i="11"/>
  <c r="J826" i="11"/>
  <c r="Z826" i="11"/>
  <c r="W826" i="11"/>
  <c r="O826" i="11"/>
  <c r="R826" i="11"/>
  <c r="L826" i="11"/>
  <c r="S826" i="11"/>
  <c r="F827" i="11"/>
  <c r="G827" i="11" s="1"/>
  <c r="E828" i="11"/>
  <c r="K81" i="14"/>
  <c r="H89" i="15" l="1"/>
  <c r="G89" i="15"/>
  <c r="I89" i="15"/>
  <c r="J89" i="15"/>
  <c r="K89" i="15"/>
  <c r="F89" i="15"/>
  <c r="G90" i="9"/>
  <c r="H90" i="9"/>
  <c r="F90" i="9"/>
  <c r="L89" i="15" s="1"/>
  <c r="K90" i="9"/>
  <c r="P90" i="9"/>
  <c r="S89" i="15" s="1"/>
  <c r="I90" i="9"/>
  <c r="O90" i="9"/>
  <c r="O827" i="11"/>
  <c r="W827" i="11"/>
  <c r="S88" i="9"/>
  <c r="U87" i="15" s="1"/>
  <c r="Q87" i="15"/>
  <c r="Q89" i="9"/>
  <c r="T88" i="15" s="1"/>
  <c r="R88" i="15"/>
  <c r="D90" i="15"/>
  <c r="E91" i="9"/>
  <c r="M89" i="9"/>
  <c r="M88" i="15"/>
  <c r="N89" i="15"/>
  <c r="P89" i="15"/>
  <c r="O89" i="15"/>
  <c r="X89" i="15"/>
  <c r="V89" i="15"/>
  <c r="Y89" i="15"/>
  <c r="W89" i="15"/>
  <c r="M827" i="11"/>
  <c r="Z827" i="11"/>
  <c r="S827" i="11"/>
  <c r="Y827" i="11"/>
  <c r="J827" i="11"/>
  <c r="X827" i="11"/>
  <c r="P827" i="11"/>
  <c r="U827" i="11"/>
  <c r="H827" i="11"/>
  <c r="T827" i="11"/>
  <c r="I827" i="11"/>
  <c r="L827" i="11"/>
  <c r="N827" i="11"/>
  <c r="K827" i="11"/>
  <c r="R827" i="11"/>
  <c r="V827" i="11"/>
  <c r="Q827" i="11"/>
  <c r="F828" i="11"/>
  <c r="J828" i="11" s="1"/>
  <c r="E829" i="11"/>
  <c r="K82" i="14"/>
  <c r="F90" i="15" l="1"/>
  <c r="J90" i="15"/>
  <c r="G90" i="15"/>
  <c r="H90" i="15"/>
  <c r="I90" i="15"/>
  <c r="K90" i="15"/>
  <c r="H91" i="9"/>
  <c r="K91" i="9"/>
  <c r="P90" i="15" s="1"/>
  <c r="P91" i="9"/>
  <c r="S90" i="15" s="1"/>
  <c r="I91" i="9"/>
  <c r="F91" i="9"/>
  <c r="L90" i="15" s="1"/>
  <c r="G91" i="9"/>
  <c r="M90" i="15" s="1"/>
  <c r="O91" i="9"/>
  <c r="V828" i="11"/>
  <c r="R828" i="11"/>
  <c r="S828" i="11"/>
  <c r="W828" i="11"/>
  <c r="U828" i="11"/>
  <c r="P828" i="11"/>
  <c r="N828" i="11"/>
  <c r="Q90" i="9"/>
  <c r="R89" i="15"/>
  <c r="S89" i="9"/>
  <c r="U88" i="15" s="1"/>
  <c r="Q88" i="15"/>
  <c r="D91" i="15"/>
  <c r="E92" i="9"/>
  <c r="O90" i="15"/>
  <c r="Y828" i="11"/>
  <c r="M90" i="9"/>
  <c r="Q89" i="15" s="1"/>
  <c r="M89" i="15"/>
  <c r="W90" i="15"/>
  <c r="X90" i="15"/>
  <c r="Y90" i="15"/>
  <c r="V90" i="15"/>
  <c r="X828" i="11"/>
  <c r="H828" i="11"/>
  <c r="L828" i="11"/>
  <c r="Z828" i="11"/>
  <c r="K828" i="11"/>
  <c r="G828" i="11"/>
  <c r="O828" i="11"/>
  <c r="Q828" i="11"/>
  <c r="F829" i="11"/>
  <c r="K829" i="11" s="1"/>
  <c r="I828" i="11"/>
  <c r="T828" i="11"/>
  <c r="M828" i="11"/>
  <c r="E830" i="11"/>
  <c r="K83" i="14"/>
  <c r="H91" i="15" l="1"/>
  <c r="F91" i="15"/>
  <c r="K91" i="15"/>
  <c r="G91" i="15"/>
  <c r="I91" i="15"/>
  <c r="J91" i="15"/>
  <c r="F92" i="9"/>
  <c r="G92" i="9"/>
  <c r="M91" i="15" s="1"/>
  <c r="H92" i="9"/>
  <c r="N91" i="15" s="1"/>
  <c r="I92" i="9"/>
  <c r="K92" i="9"/>
  <c r="P91" i="15" s="1"/>
  <c r="O92" i="9"/>
  <c r="P92" i="9"/>
  <c r="S91" i="15" s="1"/>
  <c r="G829" i="11"/>
  <c r="V829" i="11"/>
  <c r="D92" i="15"/>
  <c r="E93" i="9"/>
  <c r="O91" i="15"/>
  <c r="X829" i="11"/>
  <c r="M91" i="9"/>
  <c r="N90" i="15"/>
  <c r="X91" i="15"/>
  <c r="V91" i="15"/>
  <c r="Y91" i="15"/>
  <c r="W91" i="15"/>
  <c r="S90" i="9"/>
  <c r="U89" i="15" s="1"/>
  <c r="T89" i="15"/>
  <c r="Q91" i="9"/>
  <c r="T90" i="15" s="1"/>
  <c r="R90" i="15"/>
  <c r="Q829" i="11"/>
  <c r="Y829" i="11"/>
  <c r="M829" i="11"/>
  <c r="L829" i="11"/>
  <c r="T829" i="11"/>
  <c r="S829" i="11"/>
  <c r="N829" i="11"/>
  <c r="J829" i="11"/>
  <c r="Z829" i="11"/>
  <c r="H829" i="11"/>
  <c r="O829" i="11"/>
  <c r="U829" i="11"/>
  <c r="P829" i="11"/>
  <c r="W829" i="11"/>
  <c r="I829" i="11"/>
  <c r="R829" i="11"/>
  <c r="F830" i="11"/>
  <c r="X830" i="11" s="1"/>
  <c r="E831" i="11"/>
  <c r="K84" i="14"/>
  <c r="F93" i="9" l="1"/>
  <c r="G93" i="9"/>
  <c r="K93" i="9"/>
  <c r="P92" i="15" s="1"/>
  <c r="P93" i="9"/>
  <c r="S92" i="15" s="1"/>
  <c r="H93" i="9"/>
  <c r="N92" i="15" s="1"/>
  <c r="O93" i="9"/>
  <c r="I93" i="9"/>
  <c r="O92" i="15" s="1"/>
  <c r="F92" i="15"/>
  <c r="J92" i="15"/>
  <c r="K92" i="15"/>
  <c r="G92" i="15"/>
  <c r="H92" i="15"/>
  <c r="I92" i="15"/>
  <c r="Q92" i="9"/>
  <c r="T91" i="15" s="1"/>
  <c r="R91" i="15"/>
  <c r="D93" i="15"/>
  <c r="E94" i="9"/>
  <c r="S91" i="9"/>
  <c r="U90" i="15" s="1"/>
  <c r="Q90" i="15"/>
  <c r="L91" i="15"/>
  <c r="M92" i="9"/>
  <c r="M92" i="15"/>
  <c r="W830" i="11"/>
  <c r="W92" i="15"/>
  <c r="X92" i="15"/>
  <c r="Y92" i="15"/>
  <c r="V92" i="15"/>
  <c r="K830" i="11"/>
  <c r="U830" i="11"/>
  <c r="L830" i="11"/>
  <c r="P830" i="11"/>
  <c r="R830" i="11"/>
  <c r="T830" i="11"/>
  <c r="I830" i="11"/>
  <c r="M830" i="11"/>
  <c r="N830" i="11"/>
  <c r="J830" i="11"/>
  <c r="S830" i="11"/>
  <c r="Y830" i="11"/>
  <c r="G830" i="11"/>
  <c r="Q830" i="11"/>
  <c r="Z830" i="11"/>
  <c r="H830" i="11"/>
  <c r="O830" i="11"/>
  <c r="V830" i="11"/>
  <c r="F831" i="11"/>
  <c r="J831" i="11" s="1"/>
  <c r="E832" i="11"/>
  <c r="K85" i="14"/>
  <c r="H93" i="15" l="1"/>
  <c r="J93" i="15"/>
  <c r="F93" i="15"/>
  <c r="K93" i="15"/>
  <c r="G93" i="15"/>
  <c r="I93" i="15"/>
  <c r="G94" i="9"/>
  <c r="H94" i="9"/>
  <c r="N93" i="15" s="1"/>
  <c r="I94" i="9"/>
  <c r="O93" i="15" s="1"/>
  <c r="F94" i="9"/>
  <c r="L93" i="15" s="1"/>
  <c r="K94" i="9"/>
  <c r="P93" i="15" s="1"/>
  <c r="O94" i="9"/>
  <c r="P94" i="9"/>
  <c r="S93" i="15" s="1"/>
  <c r="I21" i="7"/>
  <c r="J21" i="7" s="1"/>
  <c r="I20" i="7"/>
  <c r="J20" i="7" s="1"/>
  <c r="I19" i="7"/>
  <c r="J19" i="7" s="1"/>
  <c r="Q52" i="14" s="1"/>
  <c r="S52" i="14" s="1"/>
  <c r="Q93" i="9"/>
  <c r="T92" i="15" s="1"/>
  <c r="R92" i="15"/>
  <c r="S92" i="9"/>
  <c r="U91" i="15" s="1"/>
  <c r="Q91" i="15"/>
  <c r="X831" i="11"/>
  <c r="X93" i="15"/>
  <c r="V93" i="15"/>
  <c r="Y93" i="15"/>
  <c r="W93" i="15"/>
  <c r="D94" i="15"/>
  <c r="E95" i="9"/>
  <c r="L92" i="15"/>
  <c r="M93" i="9"/>
  <c r="V831" i="11"/>
  <c r="Q831" i="11"/>
  <c r="W831" i="11"/>
  <c r="R831" i="11"/>
  <c r="K831" i="11"/>
  <c r="G831" i="11"/>
  <c r="P831" i="11"/>
  <c r="T831" i="11"/>
  <c r="Y831" i="11"/>
  <c r="I831" i="11"/>
  <c r="N831" i="11"/>
  <c r="U831" i="11"/>
  <c r="Z831" i="11"/>
  <c r="H831" i="11"/>
  <c r="M831" i="11"/>
  <c r="O831" i="11"/>
  <c r="L831" i="11"/>
  <c r="S831" i="11"/>
  <c r="F832" i="11"/>
  <c r="H832" i="11" s="1"/>
  <c r="E833" i="11"/>
  <c r="K86" i="14"/>
  <c r="H95" i="9" l="1"/>
  <c r="F95" i="9"/>
  <c r="G95" i="9"/>
  <c r="M94" i="15" s="1"/>
  <c r="K95" i="9"/>
  <c r="P94" i="15" s="1"/>
  <c r="P95" i="9"/>
  <c r="S94" i="15" s="1"/>
  <c r="I95" i="9"/>
  <c r="O95" i="9"/>
  <c r="F94" i="15"/>
  <c r="J94" i="15"/>
  <c r="I94" i="15"/>
  <c r="K94" i="15"/>
  <c r="G94" i="15"/>
  <c r="H94" i="15"/>
  <c r="J41" i="7"/>
  <c r="N29" i="14" s="1"/>
  <c r="E768" i="11" s="1"/>
  <c r="Q53" i="14"/>
  <c r="S53" i="14" s="1"/>
  <c r="W832" i="11"/>
  <c r="S93" i="9"/>
  <c r="U92" i="15" s="1"/>
  <c r="Q92" i="15"/>
  <c r="M94" i="9"/>
  <c r="Q93" i="15" s="1"/>
  <c r="M93" i="15"/>
  <c r="X832" i="11"/>
  <c r="Q94" i="9"/>
  <c r="R93" i="15"/>
  <c r="D95" i="15"/>
  <c r="E96" i="9"/>
  <c r="O94" i="15"/>
  <c r="L94" i="15"/>
  <c r="W94" i="15"/>
  <c r="X94" i="15"/>
  <c r="Y94" i="15"/>
  <c r="V94" i="15"/>
  <c r="M832" i="11"/>
  <c r="J832" i="11"/>
  <c r="V832" i="11"/>
  <c r="Y832" i="11"/>
  <c r="T832" i="11"/>
  <c r="I832" i="11"/>
  <c r="P832" i="11"/>
  <c r="R832" i="11"/>
  <c r="G832" i="11"/>
  <c r="O832" i="11"/>
  <c r="S832" i="11"/>
  <c r="N832" i="11"/>
  <c r="Q832" i="11"/>
  <c r="Z832" i="11"/>
  <c r="K832" i="11"/>
  <c r="L832" i="11"/>
  <c r="U832" i="11"/>
  <c r="F833" i="11"/>
  <c r="V833" i="11" s="1"/>
  <c r="E834" i="11"/>
  <c r="K87" i="14"/>
  <c r="H95" i="15" l="1"/>
  <c r="I95" i="15"/>
  <c r="J95" i="15"/>
  <c r="F95" i="15"/>
  <c r="G95" i="15"/>
  <c r="K95" i="15"/>
  <c r="F96" i="9"/>
  <c r="K96" i="9"/>
  <c r="P95" i="15" s="1"/>
  <c r="G96" i="9"/>
  <c r="I96" i="9"/>
  <c r="O96" i="9"/>
  <c r="H96" i="9"/>
  <c r="P96" i="9"/>
  <c r="S95" i="15" s="1"/>
  <c r="N32" i="14"/>
  <c r="N14" i="14" s="1"/>
  <c r="Q54" i="14"/>
  <c r="S54" i="14" s="1"/>
  <c r="I767" i="11"/>
  <c r="H767" i="11"/>
  <c r="J767" i="11"/>
  <c r="G767" i="11"/>
  <c r="K767" i="11"/>
  <c r="C767" i="11"/>
  <c r="F767" i="11"/>
  <c r="E767" i="11"/>
  <c r="D767" i="11"/>
  <c r="W833" i="11"/>
  <c r="M95" i="9"/>
  <c r="N94" i="15"/>
  <c r="S94" i="9"/>
  <c r="U93" i="15" s="1"/>
  <c r="T93" i="15"/>
  <c r="I833" i="11"/>
  <c r="O95" i="15"/>
  <c r="N95" i="15"/>
  <c r="M95" i="15"/>
  <c r="D96" i="15"/>
  <c r="E97" i="9"/>
  <c r="Q95" i="9"/>
  <c r="T94" i="15" s="1"/>
  <c r="R94" i="15"/>
  <c r="X95" i="15"/>
  <c r="V95" i="15"/>
  <c r="Y95" i="15"/>
  <c r="W95" i="15"/>
  <c r="T833" i="11"/>
  <c r="S833" i="11"/>
  <c r="N833" i="11"/>
  <c r="Z833" i="11"/>
  <c r="M833" i="11"/>
  <c r="Q833" i="11"/>
  <c r="U833" i="11"/>
  <c r="H833" i="11"/>
  <c r="L833" i="11"/>
  <c r="P833" i="11"/>
  <c r="X833" i="11"/>
  <c r="J833" i="11"/>
  <c r="O833" i="11"/>
  <c r="Y833" i="11"/>
  <c r="G833" i="11"/>
  <c r="K833" i="11"/>
  <c r="R833" i="11"/>
  <c r="F834" i="11"/>
  <c r="H834" i="11" s="1"/>
  <c r="E835" i="11"/>
  <c r="K88" i="14"/>
  <c r="F97" i="9" l="1"/>
  <c r="L96" i="15" s="1"/>
  <c r="G97" i="9"/>
  <c r="H97" i="9"/>
  <c r="N96" i="15" s="1"/>
  <c r="K97" i="9"/>
  <c r="P96" i="15" s="1"/>
  <c r="P97" i="9"/>
  <c r="I97" i="9"/>
  <c r="O97" i="9"/>
  <c r="F96" i="15"/>
  <c r="J96" i="15"/>
  <c r="H96" i="15"/>
  <c r="I96" i="15"/>
  <c r="K96" i="15"/>
  <c r="G96" i="15"/>
  <c r="N34" i="14"/>
  <c r="N16" i="14" s="1"/>
  <c r="G44" i="14" s="1"/>
  <c r="Q56" i="14"/>
  <c r="S56" i="14" s="1"/>
  <c r="S31" i="15"/>
  <c r="E763" i="11"/>
  <c r="G42" i="14"/>
  <c r="D97" i="15"/>
  <c r="E98" i="9"/>
  <c r="Q96" i="9"/>
  <c r="T95" i="15" s="1"/>
  <c r="R95" i="15"/>
  <c r="Y834" i="11"/>
  <c r="O96" i="15"/>
  <c r="S96" i="15"/>
  <c r="L95" i="15"/>
  <c r="M96" i="9"/>
  <c r="W96" i="15"/>
  <c r="X96" i="15"/>
  <c r="Y96" i="15"/>
  <c r="V96" i="15"/>
  <c r="Q94" i="15"/>
  <c r="S95" i="9"/>
  <c r="U94" i="15" s="1"/>
  <c r="U834" i="11"/>
  <c r="Z834" i="11"/>
  <c r="S834" i="11"/>
  <c r="O834" i="11"/>
  <c r="N834" i="11"/>
  <c r="T834" i="11"/>
  <c r="M834" i="11"/>
  <c r="L834" i="11"/>
  <c r="G834" i="11"/>
  <c r="I834" i="11"/>
  <c r="Q834" i="11"/>
  <c r="W834" i="11"/>
  <c r="K834" i="11"/>
  <c r="R834" i="11"/>
  <c r="V834" i="11"/>
  <c r="X834" i="11"/>
  <c r="J834" i="11"/>
  <c r="P834" i="11"/>
  <c r="F835" i="11"/>
  <c r="H835" i="11" s="1"/>
  <c r="E836" i="11"/>
  <c r="K89" i="14"/>
  <c r="G98" i="9" l="1"/>
  <c r="M97" i="15" s="1"/>
  <c r="H98" i="9"/>
  <c r="F98" i="9"/>
  <c r="P98" i="9"/>
  <c r="S97" i="15" s="1"/>
  <c r="I98" i="9"/>
  <c r="O97" i="15" s="1"/>
  <c r="K98" i="9"/>
  <c r="O98" i="9"/>
  <c r="H97" i="15"/>
  <c r="G97" i="15"/>
  <c r="I97" i="15"/>
  <c r="F97" i="15"/>
  <c r="J97" i="15"/>
  <c r="K97" i="15"/>
  <c r="E748" i="11"/>
  <c r="G759" i="11"/>
  <c r="Q57" i="14"/>
  <c r="S57" i="14" s="1"/>
  <c r="Q55" i="14"/>
  <c r="S55" i="14" s="1"/>
  <c r="S44" i="15"/>
  <c r="U44" i="15" s="1"/>
  <c r="M97" i="9"/>
  <c r="M96" i="15"/>
  <c r="W835" i="11"/>
  <c r="Q97" i="9"/>
  <c r="T96" i="15" s="1"/>
  <c r="R96" i="15"/>
  <c r="S96" i="9"/>
  <c r="U95" i="15" s="1"/>
  <c r="Q95" i="15"/>
  <c r="N97" i="15"/>
  <c r="P97" i="15"/>
  <c r="D98" i="15"/>
  <c r="E99" i="9"/>
  <c r="W97" i="15"/>
  <c r="X97" i="15"/>
  <c r="V97" i="15"/>
  <c r="Y97" i="15"/>
  <c r="S835" i="11"/>
  <c r="M835" i="11"/>
  <c r="N835" i="11"/>
  <c r="U835" i="11"/>
  <c r="Z835" i="11"/>
  <c r="I835" i="11"/>
  <c r="T835" i="11"/>
  <c r="L835" i="11"/>
  <c r="J835" i="11"/>
  <c r="Q835" i="11"/>
  <c r="R835" i="11"/>
  <c r="V835" i="11"/>
  <c r="P835" i="11"/>
  <c r="X835" i="11"/>
  <c r="K835" i="11"/>
  <c r="Y835" i="11"/>
  <c r="G835" i="11"/>
  <c r="O835" i="11"/>
  <c r="F836" i="11"/>
  <c r="E837" i="11"/>
  <c r="K90" i="14"/>
  <c r="F98" i="15" l="1"/>
  <c r="J98" i="15"/>
  <c r="G98" i="15"/>
  <c r="H98" i="15"/>
  <c r="I98" i="15"/>
  <c r="K98" i="15"/>
  <c r="H99" i="9"/>
  <c r="N98" i="15" s="1"/>
  <c r="K99" i="9"/>
  <c r="P98" i="15" s="1"/>
  <c r="P99" i="9"/>
  <c r="F99" i="9"/>
  <c r="I99" i="9"/>
  <c r="O98" i="15" s="1"/>
  <c r="G99" i="9"/>
  <c r="M98" i="15" s="1"/>
  <c r="O99" i="9"/>
  <c r="Q58" i="14"/>
  <c r="S58" i="14" s="1"/>
  <c r="D99" i="15"/>
  <c r="E100" i="9"/>
  <c r="S98" i="15"/>
  <c r="Z836" i="11"/>
  <c r="W98" i="15"/>
  <c r="X98" i="15"/>
  <c r="V98" i="15"/>
  <c r="Y98" i="15"/>
  <c r="W836" i="11"/>
  <c r="L97" i="15"/>
  <c r="M98" i="9"/>
  <c r="Q98" i="9"/>
  <c r="T97" i="15" s="1"/>
  <c r="R97" i="15"/>
  <c r="S97" i="9"/>
  <c r="U96" i="15" s="1"/>
  <c r="Q96" i="15"/>
  <c r="V836" i="11"/>
  <c r="U836" i="11"/>
  <c r="J836" i="11"/>
  <c r="Q836" i="11"/>
  <c r="H836" i="11"/>
  <c r="L836" i="11"/>
  <c r="R836" i="11"/>
  <c r="M836" i="11"/>
  <c r="O836" i="11"/>
  <c r="S836" i="11"/>
  <c r="N836" i="11"/>
  <c r="X836" i="11"/>
  <c r="G836" i="11"/>
  <c r="I836" i="11"/>
  <c r="P836" i="11"/>
  <c r="Y836" i="11"/>
  <c r="K836" i="11"/>
  <c r="T836" i="11"/>
  <c r="F837" i="11"/>
  <c r="E838" i="11"/>
  <c r="K91" i="14"/>
  <c r="F100" i="9" l="1"/>
  <c r="G100" i="9"/>
  <c r="H100" i="9"/>
  <c r="N99" i="15" s="1"/>
  <c r="I100" i="9"/>
  <c r="O99" i="15" s="1"/>
  <c r="O100" i="9"/>
  <c r="K100" i="9"/>
  <c r="P99" i="15" s="1"/>
  <c r="P100" i="9"/>
  <c r="S99" i="15" s="1"/>
  <c r="H99" i="15"/>
  <c r="F99" i="15"/>
  <c r="K99" i="15"/>
  <c r="G99" i="15"/>
  <c r="I99" i="15"/>
  <c r="J99" i="15"/>
  <c r="Q60" i="14"/>
  <c r="S60" i="14" s="1"/>
  <c r="Z837" i="11"/>
  <c r="Q99" i="9"/>
  <c r="T98" i="15" s="1"/>
  <c r="R98" i="15"/>
  <c r="M99" i="15"/>
  <c r="D100" i="15"/>
  <c r="E101" i="9"/>
  <c r="S98" i="9"/>
  <c r="U97" i="15" s="1"/>
  <c r="Q97" i="15"/>
  <c r="L98" i="15"/>
  <c r="M99" i="9"/>
  <c r="W99" i="15"/>
  <c r="X99" i="15"/>
  <c r="Y99" i="15"/>
  <c r="V99" i="15"/>
  <c r="H837" i="11"/>
  <c r="P837" i="11"/>
  <c r="N837" i="11"/>
  <c r="T837" i="11"/>
  <c r="U837" i="11"/>
  <c r="I837" i="11"/>
  <c r="L837" i="11"/>
  <c r="W837" i="11"/>
  <c r="M837" i="11"/>
  <c r="K837" i="11"/>
  <c r="R837" i="11"/>
  <c r="S837" i="11"/>
  <c r="X837" i="11"/>
  <c r="J837" i="11"/>
  <c r="V837" i="11"/>
  <c r="Y837" i="11"/>
  <c r="G837" i="11"/>
  <c r="O837" i="11"/>
  <c r="Q837" i="11"/>
  <c r="F838" i="11"/>
  <c r="J838" i="11" s="1"/>
  <c r="E839" i="11"/>
  <c r="K92" i="14"/>
  <c r="AI694" i="11"/>
  <c r="AH695" i="11"/>
  <c r="AH527" i="11"/>
  <c r="AI504" i="11"/>
  <c r="AH658" i="11"/>
  <c r="AH489" i="11"/>
  <c r="AI491" i="11"/>
  <c r="AH483" i="11"/>
  <c r="AI601" i="11"/>
  <c r="AH540" i="11"/>
  <c r="AH573" i="11"/>
  <c r="AI627" i="11"/>
  <c r="AI602" i="11"/>
  <c r="AI571" i="11"/>
  <c r="AH516" i="11"/>
  <c r="AI696" i="11"/>
  <c r="AI586" i="11"/>
  <c r="AH638" i="11"/>
  <c r="AI555" i="11"/>
  <c r="AI565" i="11"/>
  <c r="AI530" i="11"/>
  <c r="AI699" i="11"/>
  <c r="AI617" i="11"/>
  <c r="AI585" i="11"/>
  <c r="AI716" i="11"/>
  <c r="AI576" i="11"/>
  <c r="AI588" i="11"/>
  <c r="AH700" i="11"/>
  <c r="AH690" i="11"/>
  <c r="AI667" i="11"/>
  <c r="AI525" i="11"/>
  <c r="AH644" i="11"/>
  <c r="AH599" i="11"/>
  <c r="AI610" i="11"/>
  <c r="AI598" i="11"/>
  <c r="AI484" i="11"/>
  <c r="AI569" i="11"/>
  <c r="AI633" i="11"/>
  <c r="AI690" i="11"/>
  <c r="AI531" i="11"/>
  <c r="AH615" i="11"/>
  <c r="AH580" i="11"/>
  <c r="AH685" i="11"/>
  <c r="AH616" i="11"/>
  <c r="AI570" i="11"/>
  <c r="AH504" i="11"/>
  <c r="AI518" i="11"/>
  <c r="AH570" i="11"/>
  <c r="AI508" i="11"/>
  <c r="AH533" i="11"/>
  <c r="AI674" i="11"/>
  <c r="AI613" i="11"/>
  <c r="AH654" i="11"/>
  <c r="AI499" i="11"/>
  <c r="AI706" i="11"/>
  <c r="AI683" i="11"/>
  <c r="AI578" i="11"/>
  <c r="AH575" i="11"/>
  <c r="AH601" i="11"/>
  <c r="AI550" i="11"/>
  <c r="AH707" i="11"/>
  <c r="AH549" i="11"/>
  <c r="AH556" i="11"/>
  <c r="AI587" i="11"/>
  <c r="AH699" i="11"/>
  <c r="AH487" i="11"/>
  <c r="AH541" i="11"/>
  <c r="AH550" i="11"/>
  <c r="AH503" i="11"/>
  <c r="AI660" i="11"/>
  <c r="AH692" i="11"/>
  <c r="AI712" i="11"/>
  <c r="AI655" i="11"/>
  <c r="AI516" i="11"/>
  <c r="AI524" i="11"/>
  <c r="AI568" i="11"/>
  <c r="AI528" i="11"/>
  <c r="AI673" i="11"/>
  <c r="AH602" i="11"/>
  <c r="AI692" i="11"/>
  <c r="AI671" i="11"/>
  <c r="AI653" i="11"/>
  <c r="AI506" i="11"/>
  <c r="AI668" i="11"/>
  <c r="AH630" i="11"/>
  <c r="AH617" i="11"/>
  <c r="AH561" i="11"/>
  <c r="AH667" i="11"/>
  <c r="AI714" i="11"/>
  <c r="AH702" i="11"/>
  <c r="AI515" i="11"/>
  <c r="AI639" i="11"/>
  <c r="AI620" i="11"/>
  <c r="AH594" i="11"/>
  <c r="AH490" i="11"/>
  <c r="AI543" i="11"/>
  <c r="AH701" i="11"/>
  <c r="AI679" i="11"/>
  <c r="AH571" i="11"/>
  <c r="AH687" i="11"/>
  <c r="AH485" i="11"/>
  <c r="AH582" i="11"/>
  <c r="AH542" i="11"/>
  <c r="AI538" i="11"/>
  <c r="AI480" i="11"/>
  <c r="AI611" i="11"/>
  <c r="AH593" i="11"/>
  <c r="AI483" i="11"/>
  <c r="AH499" i="11"/>
  <c r="AH613" i="11"/>
  <c r="AI534" i="11"/>
  <c r="AI669" i="11"/>
  <c r="AI628" i="11"/>
  <c r="AI493" i="11"/>
  <c r="AH696" i="11"/>
  <c r="AH529" i="11"/>
  <c r="AI600" i="11"/>
  <c r="AH502" i="11"/>
  <c r="AH678" i="11"/>
  <c r="AI631" i="11"/>
  <c r="AH673" i="11"/>
  <c r="AI582" i="11"/>
  <c r="AH679" i="11"/>
  <c r="AH591" i="11"/>
  <c r="AI638" i="11"/>
  <c r="AH715" i="11"/>
  <c r="AH626" i="11"/>
  <c r="AH704" i="11"/>
  <c r="AI541" i="11"/>
  <c r="AH553" i="11"/>
  <c r="AH545" i="11"/>
  <c r="AH534" i="11"/>
  <c r="AH663" i="11"/>
  <c r="AI559" i="11"/>
  <c r="AI519" i="11"/>
  <c r="AH566" i="11"/>
  <c r="AH605" i="11"/>
  <c r="AI702" i="11"/>
  <c r="AH494" i="11"/>
  <c r="AI572" i="11"/>
  <c r="AH565" i="11"/>
  <c r="AH708" i="11"/>
  <c r="AH711" i="11"/>
  <c r="AI554" i="11"/>
  <c r="AH536" i="11"/>
  <c r="AI621" i="11"/>
  <c r="AH716" i="11"/>
  <c r="AH664" i="11"/>
  <c r="AH655" i="11"/>
  <c r="AH648" i="11"/>
  <c r="AI497" i="11"/>
  <c r="AH632" i="11"/>
  <c r="AI686" i="11"/>
  <c r="AH608" i="11"/>
  <c r="AH564" i="11"/>
  <c r="AH557" i="11"/>
  <c r="AH531" i="11"/>
  <c r="AH710" i="11"/>
  <c r="AI630" i="11"/>
  <c r="AH480" i="11"/>
  <c r="AI539" i="11"/>
  <c r="AI595" i="11"/>
  <c r="AI682" i="11"/>
  <c r="AH520" i="11"/>
  <c r="AH682" i="11"/>
  <c r="AI486" i="11"/>
  <c r="AI647" i="11"/>
  <c r="AI713" i="11"/>
  <c r="AH535" i="11"/>
  <c r="AH666" i="11"/>
  <c r="AH642" i="11"/>
  <c r="AI513" i="11"/>
  <c r="AH514" i="11"/>
  <c r="AI505" i="11"/>
  <c r="AH661" i="11"/>
  <c r="AH523" i="11"/>
  <c r="AH640" i="11"/>
  <c r="AI651" i="11"/>
  <c r="AH686" i="11"/>
  <c r="AH521" i="11"/>
  <c r="AH492" i="11"/>
  <c r="AI523" i="11"/>
  <c r="AI623" i="11"/>
  <c r="AH567" i="11"/>
  <c r="AI701" i="11"/>
  <c r="AI498" i="11"/>
  <c r="AI490" i="11"/>
  <c r="AI512" i="11"/>
  <c r="AH519" i="11"/>
  <c r="AH552" i="11"/>
  <c r="AI607" i="11"/>
  <c r="AI687" i="11"/>
  <c r="AH688" i="11"/>
  <c r="AI646" i="11"/>
  <c r="AH717" i="11"/>
  <c r="AH633" i="11"/>
  <c r="AH712" i="11"/>
  <c r="AI563" i="11"/>
  <c r="AI487" i="11"/>
  <c r="AI642" i="11"/>
  <c r="AI485" i="11"/>
  <c r="AI656" i="11"/>
  <c r="AH587" i="11"/>
  <c r="AI658" i="11"/>
  <c r="AI614" i="11"/>
  <c r="AI664" i="11"/>
  <c r="AH538" i="11"/>
  <c r="AI709" i="11"/>
  <c r="AI695" i="11"/>
  <c r="AH558" i="11"/>
  <c r="AH649" i="11"/>
  <c r="AI489" i="11"/>
  <c r="AI495" i="11"/>
  <c r="AH705" i="11"/>
  <c r="AI676" i="11"/>
  <c r="AH671" i="11"/>
  <c r="AI481" i="11"/>
  <c r="AH611" i="11"/>
  <c r="AI640" i="11"/>
  <c r="AH697" i="11"/>
  <c r="AI590" i="11"/>
  <c r="AI560" i="11"/>
  <c r="AH647" i="11"/>
  <c r="AI663" i="11"/>
  <c r="AI579" i="11"/>
  <c r="AI492" i="11"/>
  <c r="AI549" i="11"/>
  <c r="AH680" i="11"/>
  <c r="AH645" i="11"/>
  <c r="AI552" i="11"/>
  <c r="AI544" i="11"/>
  <c r="AH618" i="11"/>
  <c r="AH495" i="11"/>
  <c r="AI584" i="11"/>
  <c r="AI603" i="11"/>
  <c r="AH621" i="11"/>
  <c r="AH609" i="11"/>
  <c r="AH643" i="11"/>
  <c r="AI540" i="11"/>
  <c r="AI670" i="11"/>
  <c r="AH543" i="11"/>
  <c r="AI652" i="11"/>
  <c r="AH604" i="11"/>
  <c r="AI577" i="11"/>
  <c r="AI708" i="11"/>
  <c r="AI535" i="11"/>
  <c r="AH496" i="11"/>
  <c r="AI551" i="11"/>
  <c r="AI717" i="11"/>
  <c r="AI511" i="11"/>
  <c r="AI573" i="11"/>
  <c r="AH548" i="11"/>
  <c r="AH660" i="11"/>
  <c r="AI537" i="11"/>
  <c r="AH689" i="11"/>
  <c r="AI501" i="11"/>
  <c r="AI510" i="11"/>
  <c r="AH583" i="11"/>
  <c r="AH670" i="11"/>
  <c r="AH622" i="11"/>
  <c r="AH526" i="11"/>
  <c r="AI591" i="11"/>
  <c r="AI685" i="11"/>
  <c r="AH639" i="11"/>
  <c r="AI522" i="11"/>
  <c r="AI661" i="11"/>
  <c r="AI604" i="11"/>
  <c r="AI593" i="11"/>
  <c r="AH683" i="11"/>
  <c r="AI659" i="11"/>
  <c r="AH515" i="11"/>
  <c r="AH537" i="11"/>
  <c r="AH637" i="11"/>
  <c r="AI693" i="11"/>
  <c r="AI619" i="11"/>
  <c r="AH714" i="11"/>
  <c r="AH584" i="11"/>
  <c r="AH650" i="11"/>
  <c r="AH592" i="11"/>
  <c r="AI536" i="11"/>
  <c r="AH579" i="11"/>
  <c r="AH598" i="11"/>
  <c r="AI594" i="11"/>
  <c r="AI703" i="11"/>
  <c r="AI648" i="11"/>
  <c r="AH539" i="11"/>
  <c r="AH554" i="11"/>
  <c r="AH691" i="11"/>
  <c r="AI711" i="11"/>
  <c r="AH709" i="11"/>
  <c r="AI526" i="11"/>
  <c r="AI641" i="11"/>
  <c r="AH581" i="11"/>
  <c r="AI548" i="11"/>
  <c r="AI556" i="11"/>
  <c r="AH532" i="11"/>
  <c r="AH577" i="11"/>
  <c r="AI629" i="11"/>
  <c r="AH482" i="11"/>
  <c r="AH659" i="11"/>
  <c r="AH574" i="11"/>
  <c r="AI672" i="11"/>
  <c r="AH511" i="11"/>
  <c r="AI532" i="11"/>
  <c r="AI494" i="11"/>
  <c r="AI615" i="11"/>
  <c r="AH560" i="11"/>
  <c r="AH551" i="11"/>
  <c r="AI599" i="11"/>
  <c r="AH497" i="11"/>
  <c r="AH706" i="11"/>
  <c r="AI542" i="11"/>
  <c r="AH641" i="11"/>
  <c r="AI705" i="11"/>
  <c r="AH559" i="11"/>
  <c r="AH544" i="11"/>
  <c r="AH486" i="11"/>
  <c r="AH612" i="11"/>
  <c r="AH620" i="11"/>
  <c r="AH676" i="11"/>
  <c r="AH576" i="11"/>
  <c r="AH694" i="11"/>
  <c r="AI637" i="11"/>
  <c r="AH597" i="11"/>
  <c r="AH590" i="11"/>
  <c r="AH665" i="11"/>
  <c r="AI657" i="11"/>
  <c r="AH635" i="11"/>
  <c r="AH636" i="11"/>
  <c r="AH662" i="11"/>
  <c r="AI574" i="11"/>
  <c r="AI558" i="11"/>
  <c r="AH498" i="11"/>
  <c r="AH668" i="11"/>
  <c r="AI503" i="11"/>
  <c r="AH619" i="11"/>
  <c r="AH493" i="11"/>
  <c r="AI634" i="11"/>
  <c r="AH501" i="11"/>
  <c r="AH578" i="11"/>
  <c r="AH518" i="11"/>
  <c r="AI626" i="11"/>
  <c r="AH530" i="11"/>
  <c r="AI654" i="11"/>
  <c r="AI645" i="11"/>
  <c r="AH713" i="11"/>
  <c r="AI553" i="11"/>
  <c r="AI488" i="11"/>
  <c r="AI644" i="11"/>
  <c r="AI681" i="11"/>
  <c r="AH500" i="11"/>
  <c r="AI557" i="11"/>
  <c r="AI529" i="11"/>
  <c r="AI698" i="11"/>
  <c r="AH652" i="11"/>
  <c r="AI605" i="11"/>
  <c r="AI684" i="11"/>
  <c r="AH508" i="11"/>
  <c r="AI545" i="11"/>
  <c r="AI689" i="11"/>
  <c r="AI691" i="11"/>
  <c r="AH488" i="11"/>
  <c r="AI517" i="11"/>
  <c r="AI616" i="11"/>
  <c r="AI649" i="11"/>
  <c r="AI521" i="11"/>
  <c r="AI608" i="11"/>
  <c r="AI580" i="11"/>
  <c r="AI678" i="11"/>
  <c r="AH517" i="11"/>
  <c r="AI609" i="11"/>
  <c r="AH568" i="11"/>
  <c r="AH572" i="11"/>
  <c r="AI482" i="11"/>
  <c r="AI581" i="11"/>
  <c r="AI502" i="11"/>
  <c r="AI662" i="11"/>
  <c r="AH651" i="11"/>
  <c r="AH585" i="11"/>
  <c r="AH631" i="11"/>
  <c r="AI643" i="11"/>
  <c r="AH563" i="11"/>
  <c r="AH627" i="11"/>
  <c r="AH600" i="11"/>
  <c r="AH569" i="11"/>
  <c r="AI636" i="11"/>
  <c r="AI547" i="11"/>
  <c r="AI665" i="11"/>
  <c r="AI596" i="11"/>
  <c r="AH547" i="11"/>
  <c r="AH675" i="11"/>
  <c r="AH525" i="11"/>
  <c r="AH681" i="11"/>
  <c r="AH522" i="11"/>
  <c r="AH505" i="11"/>
  <c r="AH646" i="11"/>
  <c r="AI566" i="11"/>
  <c r="AH513" i="11"/>
  <c r="AI710" i="11"/>
  <c r="AH653" i="11"/>
  <c r="AH509" i="11"/>
  <c r="AH677" i="11"/>
  <c r="AI677" i="11"/>
  <c r="AI561" i="11"/>
  <c r="AI514" i="11"/>
  <c r="AI575" i="11"/>
  <c r="AH657" i="11"/>
  <c r="AI618" i="11"/>
  <c r="AI562" i="11"/>
  <c r="AH607" i="11"/>
  <c r="AH614" i="11"/>
  <c r="AH674" i="11"/>
  <c r="AH629" i="11"/>
  <c r="AI507" i="11"/>
  <c r="AH507" i="11"/>
  <c r="AI606" i="11"/>
  <c r="AH562" i="11"/>
  <c r="AI635" i="11"/>
  <c r="AH524" i="11"/>
  <c r="AH491" i="11"/>
  <c r="AH625" i="11"/>
  <c r="AH512" i="11"/>
  <c r="AH610" i="11"/>
  <c r="AH588" i="11"/>
  <c r="AI592" i="11"/>
  <c r="AI666" i="11"/>
  <c r="AH684" i="11"/>
  <c r="AH484" i="11"/>
  <c r="AI625" i="11"/>
  <c r="AI520" i="11"/>
  <c r="AI583" i="11"/>
  <c r="AI715" i="11"/>
  <c r="AH634" i="11"/>
  <c r="AH623" i="11"/>
  <c r="AI509" i="11"/>
  <c r="AH481" i="11"/>
  <c r="AI622" i="11"/>
  <c r="AI624" i="11"/>
  <c r="AH595" i="11"/>
  <c r="AH669" i="11"/>
  <c r="AI589" i="11"/>
  <c r="AI688" i="11"/>
  <c r="AH589" i="11"/>
  <c r="AH506" i="11"/>
  <c r="AH510" i="11"/>
  <c r="AH555" i="11"/>
  <c r="AI567" i="11"/>
  <c r="AH603" i="11"/>
  <c r="AI500" i="11"/>
  <c r="AI632" i="11"/>
  <c r="AI650" i="11"/>
  <c r="AI597" i="11"/>
  <c r="AI697" i="11"/>
  <c r="AH546" i="11"/>
  <c r="AH656" i="11"/>
  <c r="AH628" i="11"/>
  <c r="AI680" i="11"/>
  <c r="AH596" i="11"/>
  <c r="AI707" i="11"/>
  <c r="AI700" i="11"/>
  <c r="AI546" i="11"/>
  <c r="AH703" i="11"/>
  <c r="AI496" i="11"/>
  <c r="AI527" i="11"/>
  <c r="AH606" i="11"/>
  <c r="AI612" i="11"/>
  <c r="AH586" i="11"/>
  <c r="AI675" i="11"/>
  <c r="AI533" i="11"/>
  <c r="AH528" i="11"/>
  <c r="AH624" i="11"/>
  <c r="AH693" i="11"/>
  <c r="AH698" i="11"/>
  <c r="AH672" i="11"/>
  <c r="AI564" i="11"/>
  <c r="F101" i="9" l="1"/>
  <c r="G101" i="9"/>
  <c r="M100" i="15" s="1"/>
  <c r="K101" i="9"/>
  <c r="P100" i="15" s="1"/>
  <c r="P101" i="9"/>
  <c r="H101" i="9"/>
  <c r="I101" i="9"/>
  <c r="O100" i="15" s="1"/>
  <c r="O101" i="9"/>
  <c r="F100" i="15"/>
  <c r="J100" i="15"/>
  <c r="K100" i="15"/>
  <c r="G100" i="15"/>
  <c r="H100" i="15"/>
  <c r="I100" i="15"/>
  <c r="Q61" i="14"/>
  <c r="S61" i="14" s="1"/>
  <c r="Q59" i="14"/>
  <c r="S59" i="14" s="1"/>
  <c r="D101" i="15"/>
  <c r="E102" i="9"/>
  <c r="X838" i="11"/>
  <c r="S99" i="9"/>
  <c r="U98" i="15" s="1"/>
  <c r="Q98" i="15"/>
  <c r="N100" i="15"/>
  <c r="S100" i="15"/>
  <c r="X100" i="15"/>
  <c r="V100" i="15"/>
  <c r="Y100" i="15"/>
  <c r="W100" i="15"/>
  <c r="R99" i="15"/>
  <c r="Q100" i="9"/>
  <c r="T99" i="15" s="1"/>
  <c r="L99" i="15"/>
  <c r="M100" i="9"/>
  <c r="N838" i="11"/>
  <c r="S838" i="11"/>
  <c r="Z838" i="11"/>
  <c r="Q838" i="11"/>
  <c r="U838" i="11"/>
  <c r="M838" i="11"/>
  <c r="L838" i="11"/>
  <c r="H838" i="11"/>
  <c r="T838" i="11"/>
  <c r="R838" i="11"/>
  <c r="W838" i="11"/>
  <c r="K838" i="11"/>
  <c r="V838" i="11"/>
  <c r="O838" i="11"/>
  <c r="Y838" i="11"/>
  <c r="G838" i="11"/>
  <c r="P838" i="11"/>
  <c r="I838" i="11"/>
  <c r="F839" i="11"/>
  <c r="E840" i="11"/>
  <c r="K93" i="14"/>
  <c r="H101" i="15" l="1"/>
  <c r="J101" i="15"/>
  <c r="F101" i="15"/>
  <c r="K101" i="15"/>
  <c r="G101" i="15"/>
  <c r="I101" i="15"/>
  <c r="G102" i="9"/>
  <c r="M101" i="15" s="1"/>
  <c r="H102" i="9"/>
  <c r="I102" i="9"/>
  <c r="O101" i="15" s="1"/>
  <c r="K102" i="9"/>
  <c r="P101" i="15" s="1"/>
  <c r="O102" i="9"/>
  <c r="F102" i="9"/>
  <c r="P102" i="9"/>
  <c r="S101" i="15" s="1"/>
  <c r="Q62" i="14"/>
  <c r="S62" i="14" s="1"/>
  <c r="D102" i="15"/>
  <c r="E103" i="9"/>
  <c r="S100" i="9"/>
  <c r="U99" i="15" s="1"/>
  <c r="Q99" i="15"/>
  <c r="Q101" i="9"/>
  <c r="T100" i="15" s="1"/>
  <c r="R100" i="15"/>
  <c r="Y839" i="11"/>
  <c r="M101" i="9"/>
  <c r="L100" i="15"/>
  <c r="N101" i="15"/>
  <c r="W101" i="15"/>
  <c r="X101" i="15"/>
  <c r="V101" i="15"/>
  <c r="Y101" i="15"/>
  <c r="G839" i="11"/>
  <c r="N839" i="11"/>
  <c r="K839" i="11"/>
  <c r="L839" i="11"/>
  <c r="U839" i="11"/>
  <c r="J839" i="11"/>
  <c r="W839" i="11"/>
  <c r="I839" i="11"/>
  <c r="H839" i="11"/>
  <c r="S839" i="11"/>
  <c r="X839" i="11"/>
  <c r="Z839" i="11"/>
  <c r="O839" i="11"/>
  <c r="F840" i="11"/>
  <c r="M840" i="11" s="1"/>
  <c r="M839" i="11"/>
  <c r="Q839" i="11"/>
  <c r="R839" i="11"/>
  <c r="V839" i="11"/>
  <c r="P839" i="11"/>
  <c r="T839" i="11"/>
  <c r="E841" i="11"/>
  <c r="K94" i="14"/>
  <c r="G840" i="11" l="1"/>
  <c r="H103" i="9"/>
  <c r="N102" i="15" s="1"/>
  <c r="F103" i="9"/>
  <c r="G103" i="9"/>
  <c r="M102" i="15" s="1"/>
  <c r="K103" i="9"/>
  <c r="P102" i="15" s="1"/>
  <c r="P103" i="9"/>
  <c r="S102" i="15" s="1"/>
  <c r="I103" i="9"/>
  <c r="O102" i="15" s="1"/>
  <c r="O103" i="9"/>
  <c r="F102" i="15"/>
  <c r="J102" i="15"/>
  <c r="I102" i="15"/>
  <c r="K102" i="15"/>
  <c r="G102" i="15"/>
  <c r="H102" i="15"/>
  <c r="L840" i="11"/>
  <c r="V840" i="11"/>
  <c r="J840" i="11"/>
  <c r="O840" i="11"/>
  <c r="R840" i="11"/>
  <c r="X840" i="11"/>
  <c r="N840" i="11"/>
  <c r="T840" i="11"/>
  <c r="S840" i="11"/>
  <c r="Y840" i="11"/>
  <c r="H840" i="11"/>
  <c r="I840" i="11"/>
  <c r="Q840" i="11"/>
  <c r="P840" i="11"/>
  <c r="U840" i="11"/>
  <c r="Z840" i="11"/>
  <c r="K840" i="11"/>
  <c r="Q63" i="14"/>
  <c r="S63" i="14" s="1"/>
  <c r="Q100" i="15"/>
  <c r="S101" i="9"/>
  <c r="U100" i="15" s="1"/>
  <c r="M102" i="9"/>
  <c r="L101" i="15"/>
  <c r="D103" i="15"/>
  <c r="E104" i="9"/>
  <c r="W840" i="11"/>
  <c r="Q102" i="9"/>
  <c r="T101" i="15" s="1"/>
  <c r="R101" i="15"/>
  <c r="Y102" i="15"/>
  <c r="V102" i="15"/>
  <c r="X102" i="15"/>
  <c r="W102" i="15"/>
  <c r="F841" i="11"/>
  <c r="I841" i="11" s="1"/>
  <c r="E842" i="11"/>
  <c r="K95" i="14"/>
  <c r="H103" i="15" l="1"/>
  <c r="I103" i="15"/>
  <c r="J103" i="15"/>
  <c r="K103" i="15"/>
  <c r="F103" i="15"/>
  <c r="G103" i="15"/>
  <c r="F104" i="9"/>
  <c r="G104" i="9"/>
  <c r="K104" i="9"/>
  <c r="P103" i="15" s="1"/>
  <c r="H104" i="9"/>
  <c r="O104" i="9"/>
  <c r="P104" i="9"/>
  <c r="I104" i="9"/>
  <c r="O103" i="15" s="1"/>
  <c r="Q64" i="14"/>
  <c r="S64" i="14" s="1"/>
  <c r="Z841" i="11"/>
  <c r="Q103" i="9"/>
  <c r="T102" i="15" s="1"/>
  <c r="R102" i="15"/>
  <c r="L102" i="15"/>
  <c r="M103" i="9"/>
  <c r="Q101" i="15"/>
  <c r="S102" i="9"/>
  <c r="U101" i="15" s="1"/>
  <c r="D104" i="15"/>
  <c r="E105" i="9"/>
  <c r="M103" i="15"/>
  <c r="N103" i="15"/>
  <c r="S103" i="15"/>
  <c r="Y841" i="11"/>
  <c r="W103" i="15"/>
  <c r="X103" i="15"/>
  <c r="Y103" i="15"/>
  <c r="V103" i="15"/>
  <c r="G841" i="11"/>
  <c r="K841" i="11"/>
  <c r="N841" i="11"/>
  <c r="X841" i="11"/>
  <c r="P841" i="11"/>
  <c r="J841" i="11"/>
  <c r="W841" i="11"/>
  <c r="R841" i="11"/>
  <c r="L841" i="11"/>
  <c r="Q841" i="11"/>
  <c r="V841" i="11"/>
  <c r="T841" i="11"/>
  <c r="U841" i="11"/>
  <c r="S841" i="11"/>
  <c r="H841" i="11"/>
  <c r="M841" i="11"/>
  <c r="O841" i="11"/>
  <c r="F842" i="11"/>
  <c r="I842" i="11" s="1"/>
  <c r="E843" i="11"/>
  <c r="K96" i="14"/>
  <c r="F105" i="9" l="1"/>
  <c r="G105" i="9"/>
  <c r="M104" i="15" s="1"/>
  <c r="H105" i="9"/>
  <c r="K105" i="9"/>
  <c r="P104" i="15" s="1"/>
  <c r="P105" i="9"/>
  <c r="S104" i="15" s="1"/>
  <c r="I105" i="9"/>
  <c r="O105" i="9"/>
  <c r="F104" i="15"/>
  <c r="J104" i="15"/>
  <c r="H104" i="15"/>
  <c r="I104" i="15"/>
  <c r="G104" i="15"/>
  <c r="K104" i="15"/>
  <c r="Q65" i="14"/>
  <c r="S65" i="14" s="1"/>
  <c r="U842" i="11"/>
  <c r="R842" i="11"/>
  <c r="L842" i="11"/>
  <c r="D105" i="15"/>
  <c r="E106" i="9"/>
  <c r="R103" i="15"/>
  <c r="Q104" i="9"/>
  <c r="T103" i="15" s="1"/>
  <c r="X104" i="15"/>
  <c r="V104" i="15"/>
  <c r="Y104" i="15"/>
  <c r="W104" i="15"/>
  <c r="X842" i="11"/>
  <c r="M104" i="9"/>
  <c r="L103" i="15"/>
  <c r="Q842" i="11"/>
  <c r="N842" i="11"/>
  <c r="W842" i="11"/>
  <c r="J842" i="11"/>
  <c r="Z842" i="11"/>
  <c r="K842" i="11"/>
  <c r="N104" i="15"/>
  <c r="O104" i="15"/>
  <c r="S103" i="9"/>
  <c r="U102" i="15" s="1"/>
  <c r="Q102" i="15"/>
  <c r="T842" i="11"/>
  <c r="H842" i="11"/>
  <c r="S842" i="11"/>
  <c r="P842" i="11"/>
  <c r="O842" i="11"/>
  <c r="Y842" i="11"/>
  <c r="G842" i="11"/>
  <c r="V842" i="11"/>
  <c r="M842" i="11"/>
  <c r="F843" i="11"/>
  <c r="G843" i="11" s="1"/>
  <c r="E844" i="11"/>
  <c r="K97" i="14"/>
  <c r="G106" i="9" l="1"/>
  <c r="M105" i="15" s="1"/>
  <c r="H106" i="9"/>
  <c r="F106" i="9"/>
  <c r="K106" i="9"/>
  <c r="P105" i="15" s="1"/>
  <c r="P106" i="9"/>
  <c r="S105" i="15" s="1"/>
  <c r="I106" i="9"/>
  <c r="O106" i="9"/>
  <c r="H105" i="15"/>
  <c r="G105" i="15"/>
  <c r="I105" i="15"/>
  <c r="J105" i="15"/>
  <c r="K105" i="15"/>
  <c r="F105" i="15"/>
  <c r="Q66" i="14"/>
  <c r="S66" i="14" s="1"/>
  <c r="W843" i="11"/>
  <c r="U843" i="11"/>
  <c r="I843" i="11"/>
  <c r="X843" i="11"/>
  <c r="J843" i="11"/>
  <c r="K843" i="11"/>
  <c r="H843" i="11"/>
  <c r="S843" i="11"/>
  <c r="Z843" i="11"/>
  <c r="Q105" i="9"/>
  <c r="T104" i="15" s="1"/>
  <c r="R104" i="15"/>
  <c r="D106" i="15"/>
  <c r="E107" i="9"/>
  <c r="Q103" i="15"/>
  <c r="S104" i="9"/>
  <c r="U103" i="15" s="1"/>
  <c r="N105" i="15"/>
  <c r="O105" i="15"/>
  <c r="L104" i="15"/>
  <c r="M105" i="9"/>
  <c r="W105" i="15"/>
  <c r="X105" i="15"/>
  <c r="V105" i="15"/>
  <c r="Y105" i="15"/>
  <c r="L843" i="11"/>
  <c r="R843" i="11"/>
  <c r="P843" i="11"/>
  <c r="Q843" i="11"/>
  <c r="T843" i="11"/>
  <c r="V843" i="11"/>
  <c r="Y843" i="11"/>
  <c r="O843" i="11"/>
  <c r="M843" i="11"/>
  <c r="N843" i="11"/>
  <c r="F844" i="11"/>
  <c r="H844" i="11" s="1"/>
  <c r="E845" i="11"/>
  <c r="K98" i="14"/>
  <c r="H107" i="9" l="1"/>
  <c r="K107" i="9"/>
  <c r="P107" i="9"/>
  <c r="I107" i="9"/>
  <c r="F107" i="9"/>
  <c r="O107" i="9"/>
  <c r="G107" i="9"/>
  <c r="M106" i="15" s="1"/>
  <c r="F106" i="15"/>
  <c r="J106" i="15"/>
  <c r="G106" i="15"/>
  <c r="H106" i="15"/>
  <c r="I106" i="15"/>
  <c r="K106" i="15"/>
  <c r="Q67" i="14"/>
  <c r="S67" i="14" s="1"/>
  <c r="D107" i="15"/>
  <c r="E108" i="9"/>
  <c r="S105" i="9"/>
  <c r="U104" i="15" s="1"/>
  <c r="Q104" i="15"/>
  <c r="M106" i="9"/>
  <c r="L105" i="15"/>
  <c r="Y106" i="15"/>
  <c r="V106" i="15"/>
  <c r="W106" i="15"/>
  <c r="X106" i="15"/>
  <c r="Z844" i="11"/>
  <c r="Q106" i="9"/>
  <c r="T105" i="15" s="1"/>
  <c r="R105" i="15"/>
  <c r="O106" i="15"/>
  <c r="N106" i="15"/>
  <c r="P106" i="15"/>
  <c r="S106" i="15"/>
  <c r="V844" i="11"/>
  <c r="T844" i="11"/>
  <c r="Y844" i="11"/>
  <c r="L844" i="11"/>
  <c r="I844" i="11"/>
  <c r="R844" i="11"/>
  <c r="S844" i="11"/>
  <c r="M844" i="11"/>
  <c r="K844" i="11"/>
  <c r="N844" i="11"/>
  <c r="W844" i="11"/>
  <c r="J844" i="11"/>
  <c r="Q844" i="11"/>
  <c r="O844" i="11"/>
  <c r="U844" i="11"/>
  <c r="P844" i="11"/>
  <c r="X844" i="11"/>
  <c r="G844" i="11"/>
  <c r="F845" i="11"/>
  <c r="E846" i="11"/>
  <c r="K99" i="14"/>
  <c r="F108" i="9" l="1"/>
  <c r="G108" i="9"/>
  <c r="M107" i="15" s="1"/>
  <c r="H108" i="9"/>
  <c r="N107" i="15" s="1"/>
  <c r="I108" i="9"/>
  <c r="K108" i="9"/>
  <c r="P107" i="15" s="1"/>
  <c r="O108" i="9"/>
  <c r="P108" i="9"/>
  <c r="S107" i="15" s="1"/>
  <c r="H107" i="15"/>
  <c r="F107" i="15"/>
  <c r="K107" i="15"/>
  <c r="G107" i="15"/>
  <c r="I107" i="15"/>
  <c r="J107" i="15"/>
  <c r="Q69" i="14"/>
  <c r="S69" i="14" s="1"/>
  <c r="D108" i="15"/>
  <c r="E109" i="9"/>
  <c r="L106" i="15"/>
  <c r="M107" i="9"/>
  <c r="Z845" i="11"/>
  <c r="O107" i="15"/>
  <c r="R106" i="15"/>
  <c r="Q107" i="9"/>
  <c r="T106" i="15" s="1"/>
  <c r="S106" i="9"/>
  <c r="U105" i="15" s="1"/>
  <c r="Q105" i="15"/>
  <c r="W107" i="15"/>
  <c r="X107" i="15"/>
  <c r="Y107" i="15"/>
  <c r="V107" i="15"/>
  <c r="P845" i="11"/>
  <c r="Y845" i="11"/>
  <c r="G845" i="11"/>
  <c r="Q845" i="11"/>
  <c r="H845" i="11"/>
  <c r="O845" i="11"/>
  <c r="V845" i="11"/>
  <c r="N845" i="11"/>
  <c r="T845" i="11"/>
  <c r="K845" i="11"/>
  <c r="R845" i="11"/>
  <c r="S845" i="11"/>
  <c r="X845" i="11"/>
  <c r="J845" i="11"/>
  <c r="F846" i="11"/>
  <c r="L845" i="11"/>
  <c r="U845" i="11"/>
  <c r="W845" i="11"/>
  <c r="I845" i="11"/>
  <c r="M845" i="11"/>
  <c r="E847" i="11"/>
  <c r="K100" i="14"/>
  <c r="F109" i="9" l="1"/>
  <c r="G109" i="9"/>
  <c r="M108" i="15" s="1"/>
  <c r="K109" i="9"/>
  <c r="P108" i="15" s="1"/>
  <c r="P109" i="9"/>
  <c r="H109" i="9"/>
  <c r="O109" i="9"/>
  <c r="I109" i="9"/>
  <c r="O108" i="15" s="1"/>
  <c r="F108" i="15"/>
  <c r="J108" i="15"/>
  <c r="K108" i="15"/>
  <c r="G108" i="15"/>
  <c r="H108" i="15"/>
  <c r="I108" i="15"/>
  <c r="Q70" i="14"/>
  <c r="S70" i="14" s="1"/>
  <c r="Q68" i="14"/>
  <c r="S68" i="14" s="1"/>
  <c r="S107" i="9"/>
  <c r="U106" i="15" s="1"/>
  <c r="Q106" i="15"/>
  <c r="W846" i="11"/>
  <c r="R107" i="15"/>
  <c r="Q108" i="9"/>
  <c r="T107" i="15" s="1"/>
  <c r="N108" i="15"/>
  <c r="S108" i="15"/>
  <c r="D109" i="15"/>
  <c r="E110" i="9"/>
  <c r="M108" i="9"/>
  <c r="L107" i="15"/>
  <c r="X108" i="15"/>
  <c r="V108" i="15"/>
  <c r="Y108" i="15"/>
  <c r="W108" i="15"/>
  <c r="P846" i="11"/>
  <c r="Q846" i="11"/>
  <c r="V846" i="11"/>
  <c r="U846" i="11"/>
  <c r="L846" i="11"/>
  <c r="O846" i="11"/>
  <c r="M846" i="11"/>
  <c r="R846" i="11"/>
  <c r="S846" i="11"/>
  <c r="Z846" i="11"/>
  <c r="H846" i="11"/>
  <c r="T846" i="11"/>
  <c r="Y846" i="11"/>
  <c r="G846" i="11"/>
  <c r="K846" i="11"/>
  <c r="I846" i="11"/>
  <c r="X846" i="11"/>
  <c r="J846" i="11"/>
  <c r="N846" i="11"/>
  <c r="F847" i="11"/>
  <c r="I847" i="11" s="1"/>
  <c r="E848" i="11"/>
  <c r="K101" i="14"/>
  <c r="G110" i="9" l="1"/>
  <c r="M109" i="15" s="1"/>
  <c r="H110" i="9"/>
  <c r="I110" i="9"/>
  <c r="O109" i="15" s="1"/>
  <c r="F110" i="9"/>
  <c r="K110" i="9"/>
  <c r="P109" i="15" s="1"/>
  <c r="O110" i="9"/>
  <c r="P110" i="9"/>
  <c r="H109" i="15"/>
  <c r="J109" i="15"/>
  <c r="F109" i="15"/>
  <c r="K109" i="15"/>
  <c r="G109" i="15"/>
  <c r="I109" i="15"/>
  <c r="P847" i="11"/>
  <c r="M847" i="11"/>
  <c r="Q71" i="14"/>
  <c r="S71" i="14" s="1"/>
  <c r="Y847" i="11"/>
  <c r="U847" i="11"/>
  <c r="T847" i="11"/>
  <c r="G847" i="11"/>
  <c r="Q847" i="11"/>
  <c r="Z847" i="11"/>
  <c r="J847" i="11"/>
  <c r="N847" i="11"/>
  <c r="R847" i="11"/>
  <c r="V847" i="11"/>
  <c r="S847" i="11"/>
  <c r="X847" i="11"/>
  <c r="K847" i="11"/>
  <c r="O847" i="11"/>
  <c r="L847" i="11"/>
  <c r="W847" i="11"/>
  <c r="S108" i="9"/>
  <c r="U107" i="15" s="1"/>
  <c r="Q107" i="15"/>
  <c r="Q109" i="9"/>
  <c r="T108" i="15" s="1"/>
  <c r="R108" i="15"/>
  <c r="H847" i="11"/>
  <c r="N109" i="15"/>
  <c r="S109" i="15"/>
  <c r="M109" i="9"/>
  <c r="L108" i="15"/>
  <c r="D110" i="15"/>
  <c r="E111" i="9"/>
  <c r="W109" i="15"/>
  <c r="X109" i="15"/>
  <c r="V109" i="15"/>
  <c r="Y109" i="15"/>
  <c r="F848" i="11"/>
  <c r="E849" i="11"/>
  <c r="K102" i="14"/>
  <c r="H111" i="9" l="1"/>
  <c r="N110" i="15" s="1"/>
  <c r="F111" i="9"/>
  <c r="G111" i="9"/>
  <c r="M110" i="15" s="1"/>
  <c r="K111" i="9"/>
  <c r="P110" i="15" s="1"/>
  <c r="P111" i="9"/>
  <c r="S110" i="15" s="1"/>
  <c r="I111" i="9"/>
  <c r="O111" i="9"/>
  <c r="F110" i="15"/>
  <c r="I110" i="15"/>
  <c r="J110" i="15"/>
  <c r="K110" i="15"/>
  <c r="G110" i="15"/>
  <c r="H110" i="15"/>
  <c r="Q72" i="14"/>
  <c r="S72" i="14" s="1"/>
  <c r="Y110" i="15"/>
  <c r="V110" i="15"/>
  <c r="W110" i="15"/>
  <c r="X110" i="15"/>
  <c r="Q110" i="9"/>
  <c r="T109" i="15" s="1"/>
  <c r="R109" i="15"/>
  <c r="D111" i="15"/>
  <c r="E112" i="9"/>
  <c r="X848" i="11"/>
  <c r="S109" i="9"/>
  <c r="U108" i="15" s="1"/>
  <c r="Q108" i="15"/>
  <c r="L109" i="15"/>
  <c r="M110" i="9"/>
  <c r="O110" i="15"/>
  <c r="T848" i="11"/>
  <c r="Y848" i="11"/>
  <c r="O848" i="11"/>
  <c r="H848" i="11"/>
  <c r="I848" i="11"/>
  <c r="R848" i="11"/>
  <c r="J848" i="11"/>
  <c r="P848" i="11"/>
  <c r="M848" i="11"/>
  <c r="N848" i="11"/>
  <c r="S848" i="11"/>
  <c r="F849" i="11"/>
  <c r="V848" i="11"/>
  <c r="W848" i="11"/>
  <c r="G848" i="11"/>
  <c r="Q848" i="11"/>
  <c r="U848" i="11"/>
  <c r="Z848" i="11"/>
  <c r="K848" i="11"/>
  <c r="L848" i="11"/>
  <c r="E850" i="11"/>
  <c r="K103" i="14"/>
  <c r="G111" i="15" l="1"/>
  <c r="K111" i="15"/>
  <c r="H111" i="15"/>
  <c r="F111" i="15"/>
  <c r="I111" i="15"/>
  <c r="J111" i="15"/>
  <c r="F112" i="9"/>
  <c r="K112" i="9"/>
  <c r="P111" i="15" s="1"/>
  <c r="G112" i="9"/>
  <c r="M111" i="15" s="1"/>
  <c r="H112" i="9"/>
  <c r="I112" i="9"/>
  <c r="O111" i="15" s="1"/>
  <c r="O112" i="9"/>
  <c r="P112" i="9"/>
  <c r="S111" i="15" s="1"/>
  <c r="Q73" i="14"/>
  <c r="S73" i="14" s="1"/>
  <c r="W849" i="11"/>
  <c r="N111" i="15"/>
  <c r="V111" i="15"/>
  <c r="Y111" i="15"/>
  <c r="W111" i="15"/>
  <c r="X111" i="15"/>
  <c r="Q111" i="9"/>
  <c r="T110" i="15" s="1"/>
  <c r="R110" i="15"/>
  <c r="D112" i="15"/>
  <c r="E113" i="9"/>
  <c r="L110" i="15"/>
  <c r="M111" i="9"/>
  <c r="S110" i="9"/>
  <c r="U109" i="15" s="1"/>
  <c r="Q109" i="15"/>
  <c r="U849" i="11"/>
  <c r="H849" i="11"/>
  <c r="M849" i="11"/>
  <c r="Z849" i="11"/>
  <c r="V849" i="11"/>
  <c r="I849" i="11"/>
  <c r="L849" i="11"/>
  <c r="P849" i="11"/>
  <c r="X849" i="11"/>
  <c r="G849" i="11"/>
  <c r="N849" i="11"/>
  <c r="O849" i="11"/>
  <c r="T849" i="11"/>
  <c r="S849" i="11"/>
  <c r="Q849" i="11"/>
  <c r="Y849" i="11"/>
  <c r="J849" i="11"/>
  <c r="K849" i="11"/>
  <c r="R849" i="11"/>
  <c r="F850" i="11"/>
  <c r="K850" i="11" s="1"/>
  <c r="E851" i="11"/>
  <c r="K104" i="14"/>
  <c r="F113" i="9" l="1"/>
  <c r="G113" i="9"/>
  <c r="M112" i="15" s="1"/>
  <c r="H113" i="9"/>
  <c r="K113" i="9"/>
  <c r="P112" i="15" s="1"/>
  <c r="P113" i="9"/>
  <c r="I113" i="9"/>
  <c r="O113" i="9"/>
  <c r="I112" i="15"/>
  <c r="F112" i="15"/>
  <c r="J112" i="15"/>
  <c r="G112" i="15"/>
  <c r="H112" i="15"/>
  <c r="K112" i="15"/>
  <c r="L850" i="11"/>
  <c r="Z850" i="11"/>
  <c r="Q74" i="14"/>
  <c r="S74" i="14" s="1"/>
  <c r="O850" i="11"/>
  <c r="M850" i="11"/>
  <c r="R850" i="11"/>
  <c r="X850" i="11"/>
  <c r="N112" i="15"/>
  <c r="O112" i="15"/>
  <c r="S112" i="15"/>
  <c r="R111" i="15"/>
  <c r="Q112" i="9"/>
  <c r="T111" i="15" s="1"/>
  <c r="W112" i="15"/>
  <c r="X112" i="15"/>
  <c r="V112" i="15"/>
  <c r="Y112" i="15"/>
  <c r="M112" i="9"/>
  <c r="L111" i="15"/>
  <c r="S111" i="9"/>
  <c r="U110" i="15" s="1"/>
  <c r="Q110" i="15"/>
  <c r="D113" i="15"/>
  <c r="E114" i="9"/>
  <c r="G850" i="11"/>
  <c r="J850" i="11"/>
  <c r="Q850" i="11"/>
  <c r="N850" i="11"/>
  <c r="W850" i="11"/>
  <c r="U850" i="11"/>
  <c r="V850" i="11"/>
  <c r="S850" i="11"/>
  <c r="T850" i="11"/>
  <c r="Y850" i="11"/>
  <c r="H850" i="11"/>
  <c r="I850" i="11"/>
  <c r="P850" i="11"/>
  <c r="F851" i="11"/>
  <c r="R851" i="11" s="1"/>
  <c r="E852" i="11"/>
  <c r="K105" i="14"/>
  <c r="G113" i="15" l="1"/>
  <c r="K113" i="15"/>
  <c r="H113" i="15"/>
  <c r="I113" i="15"/>
  <c r="J113" i="15"/>
  <c r="F113" i="15"/>
  <c r="G114" i="9"/>
  <c r="M113" i="15" s="1"/>
  <c r="H114" i="9"/>
  <c r="N113" i="15" s="1"/>
  <c r="F114" i="9"/>
  <c r="P114" i="9"/>
  <c r="S113" i="15" s="1"/>
  <c r="I114" i="9"/>
  <c r="O113" i="15" s="1"/>
  <c r="K114" i="9"/>
  <c r="P113" i="15" s="1"/>
  <c r="O114" i="9"/>
  <c r="Q75" i="14"/>
  <c r="S75" i="14" s="1"/>
  <c r="D114" i="15"/>
  <c r="E115" i="9"/>
  <c r="L112" i="15"/>
  <c r="M113" i="9"/>
  <c r="V113" i="15"/>
  <c r="Y113" i="15"/>
  <c r="W113" i="15"/>
  <c r="X113" i="15"/>
  <c r="S112" i="9"/>
  <c r="U111" i="15" s="1"/>
  <c r="Q111" i="15"/>
  <c r="W851" i="11"/>
  <c r="Q113" i="9"/>
  <c r="T112" i="15" s="1"/>
  <c r="R112" i="15"/>
  <c r="M851" i="11"/>
  <c r="N851" i="11"/>
  <c r="V851" i="11"/>
  <c r="K851" i="11"/>
  <c r="X851" i="11"/>
  <c r="G851" i="11"/>
  <c r="I851" i="11"/>
  <c r="L851" i="11"/>
  <c r="S851" i="11"/>
  <c r="T851" i="11"/>
  <c r="Y851" i="11"/>
  <c r="H851" i="11"/>
  <c r="O851" i="11"/>
  <c r="P851" i="11"/>
  <c r="Q851" i="11"/>
  <c r="U851" i="11"/>
  <c r="Z851" i="11"/>
  <c r="J851" i="11"/>
  <c r="F852" i="11"/>
  <c r="E853" i="11"/>
  <c r="K106" i="14"/>
  <c r="H115" i="9" l="1"/>
  <c r="N114" i="15" s="1"/>
  <c r="K115" i="9"/>
  <c r="P114" i="15" s="1"/>
  <c r="P115" i="9"/>
  <c r="S114" i="15" s="1"/>
  <c r="F115" i="9"/>
  <c r="G115" i="9"/>
  <c r="M114" i="15" s="1"/>
  <c r="O115" i="9"/>
  <c r="I115" i="9"/>
  <c r="O114" i="15" s="1"/>
  <c r="I114" i="15"/>
  <c r="F114" i="15"/>
  <c r="J114" i="15"/>
  <c r="K114" i="15"/>
  <c r="G114" i="15"/>
  <c r="H114" i="15"/>
  <c r="Q78" i="14"/>
  <c r="S78" i="14" s="1"/>
  <c r="D115" i="15"/>
  <c r="E116" i="9"/>
  <c r="L113" i="15"/>
  <c r="M114" i="9"/>
  <c r="Q114" i="9"/>
  <c r="T113" i="15" s="1"/>
  <c r="R113" i="15"/>
  <c r="Y852" i="11"/>
  <c r="S113" i="9"/>
  <c r="U112" i="15" s="1"/>
  <c r="Q112" i="15"/>
  <c r="Y114" i="15"/>
  <c r="V114" i="15"/>
  <c r="W114" i="15"/>
  <c r="X114" i="15"/>
  <c r="O852" i="11"/>
  <c r="M852" i="11"/>
  <c r="S852" i="11"/>
  <c r="U852" i="11"/>
  <c r="T852" i="11"/>
  <c r="Z852" i="11"/>
  <c r="L852" i="11"/>
  <c r="N852" i="11"/>
  <c r="J852" i="11"/>
  <c r="R852" i="11"/>
  <c r="X852" i="11"/>
  <c r="K852" i="11"/>
  <c r="V852" i="11"/>
  <c r="W852" i="11"/>
  <c r="G852" i="11"/>
  <c r="H852" i="11"/>
  <c r="Q852" i="11"/>
  <c r="I852" i="11"/>
  <c r="P852" i="11"/>
  <c r="F853" i="11"/>
  <c r="G853" i="11" s="1"/>
  <c r="E854" i="11"/>
  <c r="K107" i="14"/>
  <c r="F116" i="9" l="1"/>
  <c r="G116" i="9"/>
  <c r="M115" i="15" s="1"/>
  <c r="H116" i="9"/>
  <c r="N115" i="15" s="1"/>
  <c r="I116" i="9"/>
  <c r="O115" i="15" s="1"/>
  <c r="K116" i="9"/>
  <c r="P115" i="15" s="1"/>
  <c r="O116" i="9"/>
  <c r="P116" i="9"/>
  <c r="S115" i="15" s="1"/>
  <c r="G115" i="15"/>
  <c r="K115" i="15"/>
  <c r="H115" i="15"/>
  <c r="F115" i="15"/>
  <c r="I115" i="15"/>
  <c r="J115" i="15"/>
  <c r="O853" i="11"/>
  <c r="Q77" i="14"/>
  <c r="S77" i="14" s="1"/>
  <c r="Q76" i="14"/>
  <c r="S76" i="14" s="1"/>
  <c r="Q79" i="14"/>
  <c r="S79" i="14" s="1"/>
  <c r="Z853" i="11"/>
  <c r="L114" i="15"/>
  <c r="M115" i="9"/>
  <c r="S114" i="9"/>
  <c r="U113" i="15" s="1"/>
  <c r="Q113" i="15"/>
  <c r="D116" i="15"/>
  <c r="E117" i="9"/>
  <c r="Q115" i="9"/>
  <c r="T114" i="15" s="1"/>
  <c r="R114" i="15"/>
  <c r="W115" i="15"/>
  <c r="V115" i="15"/>
  <c r="X115" i="15"/>
  <c r="Y115" i="15"/>
  <c r="U853" i="11"/>
  <c r="J853" i="11"/>
  <c r="X853" i="11"/>
  <c r="V853" i="11"/>
  <c r="W853" i="11"/>
  <c r="I853" i="11"/>
  <c r="R853" i="11"/>
  <c r="T853" i="11"/>
  <c r="L853" i="11"/>
  <c r="S853" i="11"/>
  <c r="N853" i="11"/>
  <c r="Q853" i="11"/>
  <c r="K853" i="11"/>
  <c r="P853" i="11"/>
  <c r="Y853" i="11"/>
  <c r="H853" i="11"/>
  <c r="M853" i="11"/>
  <c r="F854" i="11"/>
  <c r="L854" i="11" s="1"/>
  <c r="E855" i="11"/>
  <c r="K108" i="14"/>
  <c r="F117" i="9" l="1"/>
  <c r="G117" i="9"/>
  <c r="M116" i="15" s="1"/>
  <c r="K117" i="9"/>
  <c r="P116" i="15" s="1"/>
  <c r="P117" i="9"/>
  <c r="H117" i="9"/>
  <c r="N116" i="15" s="1"/>
  <c r="O117" i="9"/>
  <c r="I117" i="9"/>
  <c r="O116" i="15" s="1"/>
  <c r="I116" i="15"/>
  <c r="F116" i="15"/>
  <c r="J116" i="15"/>
  <c r="G116" i="15"/>
  <c r="H116" i="15"/>
  <c r="K116" i="15"/>
  <c r="Q854" i="11"/>
  <c r="P854" i="11"/>
  <c r="D117" i="15"/>
  <c r="E118" i="9"/>
  <c r="R115" i="15"/>
  <c r="Q116" i="9"/>
  <c r="T115" i="15" s="1"/>
  <c r="L115" i="15"/>
  <c r="M116" i="9"/>
  <c r="S116" i="15"/>
  <c r="S115" i="9"/>
  <c r="U114" i="15" s="1"/>
  <c r="Q114" i="15"/>
  <c r="W854" i="11"/>
  <c r="X116" i="15"/>
  <c r="V116" i="15"/>
  <c r="Y116" i="15"/>
  <c r="W116" i="15"/>
  <c r="U854" i="11"/>
  <c r="K854" i="11"/>
  <c r="G854" i="11"/>
  <c r="J854" i="11"/>
  <c r="S854" i="11"/>
  <c r="X854" i="11"/>
  <c r="Z854" i="11"/>
  <c r="N854" i="11"/>
  <c r="M854" i="11"/>
  <c r="T854" i="11"/>
  <c r="I854" i="11"/>
  <c r="R854" i="11"/>
  <c r="O854" i="11"/>
  <c r="V854" i="11"/>
  <c r="Y854" i="11"/>
  <c r="H854" i="11"/>
  <c r="F855" i="11"/>
  <c r="P855" i="11" s="1"/>
  <c r="E856" i="11"/>
  <c r="K109" i="14"/>
  <c r="G117" i="15" l="1"/>
  <c r="K117" i="15"/>
  <c r="H117" i="15"/>
  <c r="I117" i="15"/>
  <c r="J117" i="15"/>
  <c r="F117" i="15"/>
  <c r="G118" i="9"/>
  <c r="M117" i="15" s="1"/>
  <c r="H118" i="9"/>
  <c r="K118" i="9"/>
  <c r="F118" i="9"/>
  <c r="O118" i="9"/>
  <c r="I118" i="9"/>
  <c r="P118" i="9"/>
  <c r="Q81" i="14"/>
  <c r="S81" i="14" s="1"/>
  <c r="Q80" i="14"/>
  <c r="S80" i="14" s="1"/>
  <c r="M117" i="9"/>
  <c r="L116" i="15"/>
  <c r="D118" i="15"/>
  <c r="E119" i="9"/>
  <c r="S116" i="9"/>
  <c r="U115" i="15" s="1"/>
  <c r="Q115" i="15"/>
  <c r="N117" i="15"/>
  <c r="S117" i="15"/>
  <c r="O117" i="15"/>
  <c r="P117" i="15"/>
  <c r="Z855" i="11"/>
  <c r="Q117" i="9"/>
  <c r="T116" i="15" s="1"/>
  <c r="R116" i="15"/>
  <c r="W117" i="15"/>
  <c r="X117" i="15"/>
  <c r="Y117" i="15"/>
  <c r="V117" i="15"/>
  <c r="V855" i="11"/>
  <c r="G855" i="11"/>
  <c r="I855" i="11"/>
  <c r="X855" i="11"/>
  <c r="T855" i="11"/>
  <c r="M855" i="11"/>
  <c r="O855" i="11"/>
  <c r="Q855" i="11"/>
  <c r="U855" i="11"/>
  <c r="W855" i="11"/>
  <c r="K855" i="11"/>
  <c r="L855" i="11"/>
  <c r="Y855" i="11"/>
  <c r="J855" i="11"/>
  <c r="H855" i="11"/>
  <c r="N855" i="11"/>
  <c r="R855" i="11"/>
  <c r="S855" i="11"/>
  <c r="F856" i="11"/>
  <c r="E857" i="11"/>
  <c r="K110" i="14"/>
  <c r="H119" i="9" l="1"/>
  <c r="F119" i="9"/>
  <c r="G119" i="9"/>
  <c r="M118" i="15" s="1"/>
  <c r="K119" i="9"/>
  <c r="P119" i="9"/>
  <c r="S118" i="15" s="1"/>
  <c r="I119" i="9"/>
  <c r="O119" i="9"/>
  <c r="I118" i="15"/>
  <c r="F118" i="15"/>
  <c r="J118" i="15"/>
  <c r="K118" i="15"/>
  <c r="G118" i="15"/>
  <c r="H118" i="15"/>
  <c r="Q82" i="14"/>
  <c r="S82" i="14" s="1"/>
  <c r="D119" i="15"/>
  <c r="E120" i="9"/>
  <c r="O118" i="15"/>
  <c r="P118" i="15"/>
  <c r="N118" i="15"/>
  <c r="Y118" i="15"/>
  <c r="V118" i="15"/>
  <c r="W118" i="15"/>
  <c r="X118" i="15"/>
  <c r="W856" i="11"/>
  <c r="M118" i="9"/>
  <c r="L117" i="15"/>
  <c r="Q118" i="9"/>
  <c r="T117" i="15" s="1"/>
  <c r="R117" i="15"/>
  <c r="Q116" i="15"/>
  <c r="S117" i="9"/>
  <c r="U116" i="15" s="1"/>
  <c r="U856" i="11"/>
  <c r="N856" i="11"/>
  <c r="S856" i="11"/>
  <c r="Q856" i="11"/>
  <c r="O856" i="11"/>
  <c r="X856" i="11"/>
  <c r="T856" i="11"/>
  <c r="P856" i="11"/>
  <c r="Y856" i="11"/>
  <c r="V856" i="11"/>
  <c r="L856" i="11"/>
  <c r="H856" i="11"/>
  <c r="K856" i="11"/>
  <c r="I856" i="11"/>
  <c r="F857" i="11"/>
  <c r="J857" i="11" s="1"/>
  <c r="G856" i="11"/>
  <c r="M856" i="11"/>
  <c r="R856" i="11"/>
  <c r="Z856" i="11"/>
  <c r="J856" i="11"/>
  <c r="E858" i="11"/>
  <c r="K111" i="14"/>
  <c r="F120" i="9" l="1"/>
  <c r="G120" i="9"/>
  <c r="H120" i="9"/>
  <c r="N119" i="15" s="1"/>
  <c r="I120" i="9"/>
  <c r="O120" i="9"/>
  <c r="K120" i="9"/>
  <c r="P119" i="15" s="1"/>
  <c r="P120" i="9"/>
  <c r="S119" i="15" s="1"/>
  <c r="G119" i="15"/>
  <c r="K119" i="15"/>
  <c r="H119" i="15"/>
  <c r="F119" i="15"/>
  <c r="I119" i="15"/>
  <c r="J119" i="15"/>
  <c r="Q84" i="14"/>
  <c r="S84" i="14" s="1"/>
  <c r="W857" i="11"/>
  <c r="Q117" i="15"/>
  <c r="S118" i="9"/>
  <c r="U117" i="15" s="1"/>
  <c r="D120" i="15"/>
  <c r="E121" i="9"/>
  <c r="Q119" i="9"/>
  <c r="T118" i="15" s="1"/>
  <c r="R118" i="15"/>
  <c r="M119" i="15"/>
  <c r="O119" i="15"/>
  <c r="L118" i="15"/>
  <c r="M119" i="9"/>
  <c r="W119" i="15"/>
  <c r="X119" i="15"/>
  <c r="Y119" i="15"/>
  <c r="V119" i="15"/>
  <c r="Z857" i="11"/>
  <c r="M857" i="11"/>
  <c r="I857" i="11"/>
  <c r="S857" i="11"/>
  <c r="U857" i="11"/>
  <c r="N857" i="11"/>
  <c r="V857" i="11"/>
  <c r="L857" i="11"/>
  <c r="T857" i="11"/>
  <c r="X857" i="11"/>
  <c r="G857" i="11"/>
  <c r="R857" i="11"/>
  <c r="P857" i="11"/>
  <c r="O857" i="11"/>
  <c r="Q857" i="11"/>
  <c r="Y857" i="11"/>
  <c r="H857" i="11"/>
  <c r="K857" i="11"/>
  <c r="F858" i="11"/>
  <c r="E859" i="11"/>
  <c r="K112" i="14"/>
  <c r="F121" i="9" l="1"/>
  <c r="G121" i="9"/>
  <c r="H121" i="9"/>
  <c r="K121" i="9"/>
  <c r="P121" i="9"/>
  <c r="S120" i="15" s="1"/>
  <c r="I121" i="9"/>
  <c r="O121" i="9"/>
  <c r="I120" i="15"/>
  <c r="F120" i="15"/>
  <c r="J120" i="15"/>
  <c r="G120" i="15"/>
  <c r="H120" i="15"/>
  <c r="K120" i="15"/>
  <c r="Q85" i="14"/>
  <c r="S85" i="14" s="1"/>
  <c r="Q83" i="14"/>
  <c r="S83" i="14" s="1"/>
  <c r="D121" i="15"/>
  <c r="E122" i="9"/>
  <c r="S119" i="9"/>
  <c r="U118" i="15" s="1"/>
  <c r="Q118" i="15"/>
  <c r="X120" i="15"/>
  <c r="V120" i="15"/>
  <c r="Y120" i="15"/>
  <c r="W120" i="15"/>
  <c r="R119" i="15"/>
  <c r="Q120" i="9"/>
  <c r="T119" i="15" s="1"/>
  <c r="W858" i="11"/>
  <c r="M120" i="9"/>
  <c r="L119" i="15"/>
  <c r="N120" i="15"/>
  <c r="M120" i="15"/>
  <c r="O120" i="15"/>
  <c r="P120" i="15"/>
  <c r="V858" i="11"/>
  <c r="X858" i="11"/>
  <c r="N858" i="11"/>
  <c r="P858" i="11"/>
  <c r="O858" i="11"/>
  <c r="S858" i="11"/>
  <c r="Z858" i="11"/>
  <c r="Q858" i="11"/>
  <c r="Y858" i="11"/>
  <c r="M858" i="11"/>
  <c r="I858" i="11"/>
  <c r="H858" i="11"/>
  <c r="J858" i="11"/>
  <c r="G858" i="11"/>
  <c r="U858" i="11"/>
  <c r="K858" i="11"/>
  <c r="L858" i="11"/>
  <c r="T858" i="11"/>
  <c r="R858" i="11"/>
  <c r="F859" i="11"/>
  <c r="R859" i="11" s="1"/>
  <c r="E860" i="11"/>
  <c r="K113" i="14"/>
  <c r="G121" i="15" l="1"/>
  <c r="K121" i="15"/>
  <c r="H121" i="15"/>
  <c r="I121" i="15"/>
  <c r="J121" i="15"/>
  <c r="F121" i="15"/>
  <c r="G122" i="9"/>
  <c r="M121" i="15" s="1"/>
  <c r="H122" i="9"/>
  <c r="F122" i="9"/>
  <c r="P122" i="9"/>
  <c r="S121" i="15" s="1"/>
  <c r="I122" i="9"/>
  <c r="O121" i="15" s="1"/>
  <c r="K122" i="9"/>
  <c r="P121" i="15" s="1"/>
  <c r="O122" i="9"/>
  <c r="X859" i="11"/>
  <c r="Q121" i="9"/>
  <c r="T120" i="15" s="1"/>
  <c r="R120" i="15"/>
  <c r="Q119" i="15"/>
  <c r="S120" i="9"/>
  <c r="U119" i="15" s="1"/>
  <c r="L120" i="15"/>
  <c r="M121" i="9"/>
  <c r="N121" i="15"/>
  <c r="D122" i="15"/>
  <c r="E123" i="9"/>
  <c r="W121" i="15"/>
  <c r="X121" i="15"/>
  <c r="Y121" i="15"/>
  <c r="V121" i="15"/>
  <c r="J859" i="11"/>
  <c r="S859" i="11"/>
  <c r="T859" i="11"/>
  <c r="H859" i="11"/>
  <c r="Y859" i="11"/>
  <c r="P859" i="11"/>
  <c r="K859" i="11"/>
  <c r="N859" i="11"/>
  <c r="I859" i="11"/>
  <c r="M859" i="11"/>
  <c r="L859" i="11"/>
  <c r="F860" i="11"/>
  <c r="V860" i="11" s="1"/>
  <c r="V859" i="11"/>
  <c r="Q859" i="11"/>
  <c r="U859" i="11"/>
  <c r="W859" i="11"/>
  <c r="G859" i="11"/>
  <c r="Z859" i="11"/>
  <c r="O859" i="11"/>
  <c r="E861" i="11"/>
  <c r="K114" i="14"/>
  <c r="H123" i="9" l="1"/>
  <c r="N122" i="15" s="1"/>
  <c r="K123" i="9"/>
  <c r="P123" i="9"/>
  <c r="S122" i="15" s="1"/>
  <c r="F123" i="9"/>
  <c r="I123" i="9"/>
  <c r="O122" i="15" s="1"/>
  <c r="O123" i="9"/>
  <c r="G123" i="9"/>
  <c r="M122" i="15" s="1"/>
  <c r="I122" i="15"/>
  <c r="F122" i="15"/>
  <c r="J122" i="15"/>
  <c r="K122" i="15"/>
  <c r="G122" i="15"/>
  <c r="H122" i="15"/>
  <c r="K860" i="11"/>
  <c r="Q86" i="14"/>
  <c r="S86" i="14" s="1"/>
  <c r="Q87" i="14"/>
  <c r="S87" i="14" s="1"/>
  <c r="R860" i="11"/>
  <c r="G860" i="11"/>
  <c r="Q860" i="11"/>
  <c r="J860" i="11"/>
  <c r="P860" i="11"/>
  <c r="M860" i="11"/>
  <c r="Z860" i="11"/>
  <c r="L860" i="11"/>
  <c r="Y860" i="11"/>
  <c r="I860" i="11"/>
  <c r="T860" i="11"/>
  <c r="U860" i="11"/>
  <c r="W860" i="11"/>
  <c r="P122" i="15"/>
  <c r="Q122" i="9"/>
  <c r="T121" i="15" s="1"/>
  <c r="R121" i="15"/>
  <c r="D123" i="15"/>
  <c r="E124" i="9"/>
  <c r="Y122" i="15"/>
  <c r="X122" i="15"/>
  <c r="V122" i="15"/>
  <c r="W122" i="15"/>
  <c r="S121" i="9"/>
  <c r="U120" i="15" s="1"/>
  <c r="Q120" i="15"/>
  <c r="S860" i="11"/>
  <c r="X860" i="11"/>
  <c r="H860" i="11"/>
  <c r="N860" i="11"/>
  <c r="O860" i="11"/>
  <c r="M122" i="9"/>
  <c r="L121" i="15"/>
  <c r="F861" i="11"/>
  <c r="G861" i="11" s="1"/>
  <c r="E862" i="11"/>
  <c r="K115" i="14"/>
  <c r="G123" i="15" l="1"/>
  <c r="K123" i="15"/>
  <c r="H123" i="15"/>
  <c r="F123" i="15"/>
  <c r="I123" i="15"/>
  <c r="J123" i="15"/>
  <c r="F124" i="9"/>
  <c r="G124" i="9"/>
  <c r="M123" i="15" s="1"/>
  <c r="H124" i="9"/>
  <c r="N123" i="15" s="1"/>
  <c r="I124" i="9"/>
  <c r="O123" i="15" s="1"/>
  <c r="K124" i="9"/>
  <c r="P123" i="15" s="1"/>
  <c r="O124" i="9"/>
  <c r="P124" i="9"/>
  <c r="S123" i="15" s="1"/>
  <c r="Q88" i="14"/>
  <c r="S88" i="14" s="1"/>
  <c r="D124" i="15"/>
  <c r="E125" i="9"/>
  <c r="S122" i="9"/>
  <c r="U121" i="15" s="1"/>
  <c r="Q121" i="15"/>
  <c r="Q123" i="9"/>
  <c r="T122" i="15" s="1"/>
  <c r="R122" i="15"/>
  <c r="L122" i="15"/>
  <c r="M123" i="9"/>
  <c r="W123" i="15"/>
  <c r="X123" i="15"/>
  <c r="Y123" i="15"/>
  <c r="V123" i="15"/>
  <c r="W861" i="11"/>
  <c r="P861" i="11"/>
  <c r="Q861" i="11"/>
  <c r="X861" i="11"/>
  <c r="R861" i="11"/>
  <c r="I861" i="11"/>
  <c r="H861" i="11"/>
  <c r="V861" i="11"/>
  <c r="Y861" i="11"/>
  <c r="K861" i="11"/>
  <c r="O861" i="11"/>
  <c r="U861" i="11"/>
  <c r="Z861" i="11"/>
  <c r="J861" i="11"/>
  <c r="M861" i="11"/>
  <c r="S861" i="11"/>
  <c r="N861" i="11"/>
  <c r="L861" i="11"/>
  <c r="T861" i="11"/>
  <c r="F862" i="11"/>
  <c r="E863" i="11"/>
  <c r="K116" i="14"/>
  <c r="F125" i="9" l="1"/>
  <c r="G125" i="9"/>
  <c r="M124" i="15" s="1"/>
  <c r="K125" i="9"/>
  <c r="P124" i="15" s="1"/>
  <c r="P125" i="9"/>
  <c r="S124" i="15" s="1"/>
  <c r="H125" i="9"/>
  <c r="N124" i="15" s="1"/>
  <c r="O125" i="9"/>
  <c r="I125" i="9"/>
  <c r="I124" i="15"/>
  <c r="F124" i="15"/>
  <c r="J124" i="15"/>
  <c r="G124" i="15"/>
  <c r="H124" i="15"/>
  <c r="K124" i="15"/>
  <c r="Q89" i="14"/>
  <c r="S89" i="14" s="1"/>
  <c r="D125" i="15"/>
  <c r="E126" i="9"/>
  <c r="W862" i="11"/>
  <c r="S123" i="9"/>
  <c r="U122" i="15" s="1"/>
  <c r="Q122" i="15"/>
  <c r="R123" i="15"/>
  <c r="Q124" i="9"/>
  <c r="T123" i="15" s="1"/>
  <c r="L123" i="15"/>
  <c r="M124" i="9"/>
  <c r="O124" i="15"/>
  <c r="K862" i="11"/>
  <c r="X124" i="15"/>
  <c r="V124" i="15"/>
  <c r="Y124" i="15"/>
  <c r="W124" i="15"/>
  <c r="R862" i="11"/>
  <c r="V862" i="11"/>
  <c r="S862" i="11"/>
  <c r="O862" i="11"/>
  <c r="Y862" i="11"/>
  <c r="I862" i="11"/>
  <c r="P862" i="11"/>
  <c r="T862" i="11"/>
  <c r="H862" i="11"/>
  <c r="Q862" i="11"/>
  <c r="U862" i="11"/>
  <c r="Z862" i="11"/>
  <c r="J862" i="11"/>
  <c r="M862" i="11"/>
  <c r="X862" i="11"/>
  <c r="G862" i="11"/>
  <c r="N862" i="11"/>
  <c r="L862" i="11"/>
  <c r="F863" i="11"/>
  <c r="W863" i="11" s="1"/>
  <c r="E864" i="11"/>
  <c r="K117" i="14"/>
  <c r="G126" i="9" l="1"/>
  <c r="M125" i="15" s="1"/>
  <c r="H126" i="9"/>
  <c r="F126" i="9"/>
  <c r="K126" i="9"/>
  <c r="P125" i="15" s="1"/>
  <c r="I126" i="9"/>
  <c r="O125" i="15" s="1"/>
  <c r="O126" i="9"/>
  <c r="P126" i="9"/>
  <c r="S125" i="15" s="1"/>
  <c r="G125" i="15"/>
  <c r="K125" i="15"/>
  <c r="H125" i="15"/>
  <c r="I125" i="15"/>
  <c r="J125" i="15"/>
  <c r="F125" i="15"/>
  <c r="Q90" i="14"/>
  <c r="S90" i="14" s="1"/>
  <c r="X863" i="11"/>
  <c r="V863" i="11"/>
  <c r="I863" i="11"/>
  <c r="U863" i="11"/>
  <c r="Y863" i="11"/>
  <c r="Q125" i="9"/>
  <c r="T124" i="15" s="1"/>
  <c r="R124" i="15"/>
  <c r="D126" i="15"/>
  <c r="E127" i="9"/>
  <c r="N863" i="11"/>
  <c r="K863" i="11"/>
  <c r="N125" i="15"/>
  <c r="L124" i="15"/>
  <c r="M125" i="9"/>
  <c r="S124" i="9"/>
  <c r="U123" i="15" s="1"/>
  <c r="Q123" i="15"/>
  <c r="W125" i="15"/>
  <c r="X125" i="15"/>
  <c r="Y125" i="15"/>
  <c r="V125" i="15"/>
  <c r="J863" i="11"/>
  <c r="G863" i="11"/>
  <c r="S863" i="11"/>
  <c r="R863" i="11"/>
  <c r="Q863" i="11"/>
  <c r="L863" i="11"/>
  <c r="P863" i="11"/>
  <c r="O863" i="11"/>
  <c r="T863" i="11"/>
  <c r="Z863" i="11"/>
  <c r="H863" i="11"/>
  <c r="M863" i="11"/>
  <c r="F864" i="11"/>
  <c r="L864" i="11" s="1"/>
  <c r="E865" i="11"/>
  <c r="K118" i="14"/>
  <c r="H127" i="9" l="1"/>
  <c r="F127" i="9"/>
  <c r="G127" i="9"/>
  <c r="K127" i="9"/>
  <c r="P127" i="9"/>
  <c r="I127" i="9"/>
  <c r="O127" i="9"/>
  <c r="I126" i="15"/>
  <c r="F126" i="15"/>
  <c r="J126" i="15"/>
  <c r="K126" i="15"/>
  <c r="G126" i="15"/>
  <c r="H126" i="15"/>
  <c r="Q91" i="14"/>
  <c r="S91" i="14" s="1"/>
  <c r="U864" i="11"/>
  <c r="M864" i="11"/>
  <c r="I864" i="11"/>
  <c r="V864" i="11"/>
  <c r="N864" i="11"/>
  <c r="D127" i="15"/>
  <c r="E128" i="9"/>
  <c r="S125" i="9"/>
  <c r="U124" i="15" s="1"/>
  <c r="Q124" i="15"/>
  <c r="L125" i="15"/>
  <c r="M126" i="9"/>
  <c r="Y126" i="15"/>
  <c r="V126" i="15"/>
  <c r="W126" i="15"/>
  <c r="X126" i="15"/>
  <c r="Y864" i="11"/>
  <c r="R125" i="15"/>
  <c r="Q126" i="9"/>
  <c r="T125" i="15" s="1"/>
  <c r="T864" i="11"/>
  <c r="S864" i="11"/>
  <c r="M126" i="15"/>
  <c r="N126" i="15"/>
  <c r="S126" i="15"/>
  <c r="P126" i="15"/>
  <c r="O126" i="15"/>
  <c r="J864" i="11"/>
  <c r="Q864" i="11"/>
  <c r="O864" i="11"/>
  <c r="W864" i="11"/>
  <c r="G864" i="11"/>
  <c r="R864" i="11"/>
  <c r="X864" i="11"/>
  <c r="H864" i="11"/>
  <c r="Z864" i="11"/>
  <c r="K864" i="11"/>
  <c r="P864" i="11"/>
  <c r="F865" i="11"/>
  <c r="E866" i="11"/>
  <c r="K119" i="14"/>
  <c r="G127" i="15" l="1"/>
  <c r="K127" i="15"/>
  <c r="H127" i="15"/>
  <c r="F127" i="15"/>
  <c r="I127" i="15"/>
  <c r="J127" i="15"/>
  <c r="F128" i="9"/>
  <c r="G128" i="9"/>
  <c r="M127" i="15" s="1"/>
  <c r="O128" i="9"/>
  <c r="H128" i="9"/>
  <c r="I128" i="9"/>
  <c r="O127" i="15" s="1"/>
  <c r="P128" i="9"/>
  <c r="K128" i="9"/>
  <c r="P127" i="15" s="1"/>
  <c r="Q92" i="14"/>
  <c r="S92" i="14" s="1"/>
  <c r="L126" i="15"/>
  <c r="M127" i="9"/>
  <c r="W865" i="11"/>
  <c r="Q127" i="9"/>
  <c r="T126" i="15" s="1"/>
  <c r="R126" i="15"/>
  <c r="S126" i="9"/>
  <c r="U125" i="15" s="1"/>
  <c r="Q125" i="15"/>
  <c r="N127" i="15"/>
  <c r="S127" i="15"/>
  <c r="D128" i="15"/>
  <c r="E129" i="9"/>
  <c r="W127" i="15"/>
  <c r="X127" i="15"/>
  <c r="Y127" i="15"/>
  <c r="V127" i="15"/>
  <c r="X865" i="11"/>
  <c r="Q865" i="11"/>
  <c r="O865" i="11"/>
  <c r="Z865" i="11"/>
  <c r="U865" i="11"/>
  <c r="S865" i="11"/>
  <c r="R865" i="11"/>
  <c r="V865" i="11"/>
  <c r="G865" i="11"/>
  <c r="J865" i="11"/>
  <c r="K865" i="11"/>
  <c r="M865" i="11"/>
  <c r="T865" i="11"/>
  <c r="I865" i="11"/>
  <c r="Y865" i="11"/>
  <c r="H865" i="11"/>
  <c r="N865" i="11"/>
  <c r="P865" i="11"/>
  <c r="L865" i="11"/>
  <c r="F866" i="11"/>
  <c r="V866" i="11" s="1"/>
  <c r="E867" i="11"/>
  <c r="K120" i="14"/>
  <c r="F129" i="9" l="1"/>
  <c r="G129" i="9"/>
  <c r="H129" i="9"/>
  <c r="N128" i="15" s="1"/>
  <c r="K129" i="9"/>
  <c r="P129" i="9"/>
  <c r="S128" i="15" s="1"/>
  <c r="I129" i="9"/>
  <c r="O129" i="9"/>
  <c r="I128" i="15"/>
  <c r="F128" i="15"/>
  <c r="J128" i="15"/>
  <c r="G128" i="15"/>
  <c r="H128" i="15"/>
  <c r="K128" i="15"/>
  <c r="Q93" i="14"/>
  <c r="S93" i="14" s="1"/>
  <c r="X866" i="11"/>
  <c r="R866" i="11"/>
  <c r="W866" i="11"/>
  <c r="M128" i="15"/>
  <c r="O128" i="15"/>
  <c r="P128" i="15"/>
  <c r="X128" i="15"/>
  <c r="V128" i="15"/>
  <c r="Y128" i="15"/>
  <c r="W128" i="15"/>
  <c r="D129" i="15"/>
  <c r="E130" i="9"/>
  <c r="M128" i="9"/>
  <c r="L127" i="15"/>
  <c r="S127" i="9"/>
  <c r="U126" i="15" s="1"/>
  <c r="Q126" i="15"/>
  <c r="M866" i="11"/>
  <c r="G866" i="11"/>
  <c r="Q128" i="9"/>
  <c r="T127" i="15" s="1"/>
  <c r="R127" i="15"/>
  <c r="S866" i="11"/>
  <c r="Y866" i="11"/>
  <c r="I866" i="11"/>
  <c r="H866" i="11"/>
  <c r="Q866" i="11"/>
  <c r="P866" i="11"/>
  <c r="N866" i="11"/>
  <c r="L866" i="11"/>
  <c r="T866" i="11"/>
  <c r="K866" i="11"/>
  <c r="U866" i="11"/>
  <c r="Z866" i="11"/>
  <c r="J866" i="11"/>
  <c r="O866" i="11"/>
  <c r="F867" i="11"/>
  <c r="J867" i="11" s="1"/>
  <c r="E868" i="11"/>
  <c r="K121" i="14"/>
  <c r="G130" i="9" l="1"/>
  <c r="H130" i="9"/>
  <c r="F130" i="9"/>
  <c r="K130" i="9"/>
  <c r="P130" i="9"/>
  <c r="I130" i="9"/>
  <c r="O130" i="9"/>
  <c r="G129" i="15"/>
  <c r="K129" i="15"/>
  <c r="H129" i="15"/>
  <c r="I129" i="15"/>
  <c r="J129" i="15"/>
  <c r="F129" i="15"/>
  <c r="T867" i="11"/>
  <c r="Q94" i="14"/>
  <c r="S94" i="14" s="1"/>
  <c r="M867" i="11"/>
  <c r="V867" i="11"/>
  <c r="S128" i="9"/>
  <c r="U127" i="15" s="1"/>
  <c r="Q127" i="15"/>
  <c r="Q129" i="9"/>
  <c r="T128" i="15" s="1"/>
  <c r="R128" i="15"/>
  <c r="D130" i="15"/>
  <c r="E131" i="9"/>
  <c r="P129" i="15"/>
  <c r="M129" i="15"/>
  <c r="N129" i="15"/>
  <c r="S129" i="15"/>
  <c r="O129" i="15"/>
  <c r="M129" i="9"/>
  <c r="L128" i="15"/>
  <c r="W867" i="11"/>
  <c r="W129" i="15"/>
  <c r="X129" i="15"/>
  <c r="Y129" i="15"/>
  <c r="V129" i="15"/>
  <c r="L867" i="11"/>
  <c r="N867" i="11"/>
  <c r="K867" i="11"/>
  <c r="Y867" i="11"/>
  <c r="P867" i="11"/>
  <c r="Z867" i="11"/>
  <c r="U867" i="11"/>
  <c r="H867" i="11"/>
  <c r="Q867" i="11"/>
  <c r="R867" i="11"/>
  <c r="S867" i="11"/>
  <c r="O867" i="11"/>
  <c r="X867" i="11"/>
  <c r="G867" i="11"/>
  <c r="I867" i="11"/>
  <c r="F868" i="11"/>
  <c r="O868" i="11" s="1"/>
  <c r="E869" i="11"/>
  <c r="K122" i="14"/>
  <c r="H131" i="9" l="1"/>
  <c r="N130" i="15" s="1"/>
  <c r="K131" i="9"/>
  <c r="P131" i="9"/>
  <c r="F131" i="9"/>
  <c r="G131" i="9"/>
  <c r="M130" i="15" s="1"/>
  <c r="I131" i="9"/>
  <c r="O131" i="9"/>
  <c r="I130" i="15"/>
  <c r="F130" i="15"/>
  <c r="J130" i="15"/>
  <c r="K130" i="15"/>
  <c r="G130" i="15"/>
  <c r="H130" i="15"/>
  <c r="Q95" i="14"/>
  <c r="S95" i="14" s="1"/>
  <c r="H868" i="11"/>
  <c r="P868" i="11"/>
  <c r="K868" i="11"/>
  <c r="Y868" i="11"/>
  <c r="X868" i="11"/>
  <c r="I868" i="11"/>
  <c r="M130" i="9"/>
  <c r="L129" i="15"/>
  <c r="N868" i="11"/>
  <c r="Q868" i="11"/>
  <c r="J868" i="11"/>
  <c r="Q128" i="15"/>
  <c r="S129" i="9"/>
  <c r="U128" i="15" s="1"/>
  <c r="Q130" i="9"/>
  <c r="T129" i="15" s="1"/>
  <c r="R129" i="15"/>
  <c r="O130" i="15"/>
  <c r="S130" i="15"/>
  <c r="P130" i="15"/>
  <c r="D131" i="15"/>
  <c r="E132" i="9"/>
  <c r="X130" i="15"/>
  <c r="Y130" i="15"/>
  <c r="V130" i="15"/>
  <c r="W130" i="15"/>
  <c r="R868" i="11"/>
  <c r="L868" i="11"/>
  <c r="S868" i="11"/>
  <c r="T868" i="11"/>
  <c r="Z868" i="11"/>
  <c r="U868" i="11"/>
  <c r="W868" i="11"/>
  <c r="G868" i="11"/>
  <c r="M868" i="11"/>
  <c r="V868" i="11"/>
  <c r="F869" i="11"/>
  <c r="E870" i="11"/>
  <c r="K123" i="14"/>
  <c r="F132" i="9" l="1"/>
  <c r="G132" i="9"/>
  <c r="M131" i="15" s="1"/>
  <c r="H132" i="9"/>
  <c r="I132" i="9"/>
  <c r="O132" i="9"/>
  <c r="K132" i="9"/>
  <c r="P132" i="9"/>
  <c r="S131" i="15" s="1"/>
  <c r="G131" i="15"/>
  <c r="H131" i="15"/>
  <c r="K131" i="15"/>
  <c r="F131" i="15"/>
  <c r="I131" i="15"/>
  <c r="J131" i="15"/>
  <c r="Q96" i="14"/>
  <c r="S96" i="14" s="1"/>
  <c r="Y869" i="11"/>
  <c r="W131" i="15"/>
  <c r="X131" i="15"/>
  <c r="Y131" i="15"/>
  <c r="V131" i="15"/>
  <c r="L130" i="15"/>
  <c r="M131" i="9"/>
  <c r="Q129" i="15"/>
  <c r="S130" i="9"/>
  <c r="U129" i="15" s="1"/>
  <c r="R869" i="11"/>
  <c r="D132" i="15"/>
  <c r="E133" i="9"/>
  <c r="Q869" i="11"/>
  <c r="N131" i="15"/>
  <c r="O131" i="15"/>
  <c r="P131" i="15"/>
  <c r="Q131" i="9"/>
  <c r="T130" i="15" s="1"/>
  <c r="R130" i="15"/>
  <c r="K869" i="11"/>
  <c r="O869" i="11"/>
  <c r="N869" i="11"/>
  <c r="Z869" i="11"/>
  <c r="J869" i="11"/>
  <c r="W869" i="11"/>
  <c r="I869" i="11"/>
  <c r="M869" i="11"/>
  <c r="H869" i="11"/>
  <c r="V869" i="11"/>
  <c r="S869" i="11"/>
  <c r="X869" i="11"/>
  <c r="G869" i="11"/>
  <c r="U869" i="11"/>
  <c r="L869" i="11"/>
  <c r="P869" i="11"/>
  <c r="T869" i="11"/>
  <c r="F870" i="11"/>
  <c r="U870" i="11" s="1"/>
  <c r="E871" i="11"/>
  <c r="K124" i="14"/>
  <c r="F133" i="9" l="1"/>
  <c r="G133" i="9"/>
  <c r="M132" i="15" s="1"/>
  <c r="K133" i="9"/>
  <c r="P132" i="15" s="1"/>
  <c r="P133" i="9"/>
  <c r="H133" i="9"/>
  <c r="O133" i="9"/>
  <c r="I133" i="9"/>
  <c r="O132" i="15" s="1"/>
  <c r="F132" i="15"/>
  <c r="J132" i="15"/>
  <c r="G132" i="15"/>
  <c r="K132" i="15"/>
  <c r="H132" i="15"/>
  <c r="I132" i="15"/>
  <c r="Q97" i="14"/>
  <c r="S97" i="14" s="1"/>
  <c r="Z870" i="11"/>
  <c r="X870" i="11"/>
  <c r="R131" i="15"/>
  <c r="Q132" i="9"/>
  <c r="T131" i="15" s="1"/>
  <c r="N132" i="15"/>
  <c r="S132" i="15"/>
  <c r="S131" i="9"/>
  <c r="U130" i="15" s="1"/>
  <c r="Q130" i="15"/>
  <c r="M132" i="9"/>
  <c r="L131" i="15"/>
  <c r="X132" i="15"/>
  <c r="V132" i="15"/>
  <c r="Y132" i="15"/>
  <c r="W132" i="15"/>
  <c r="N870" i="11"/>
  <c r="D133" i="15"/>
  <c r="E134" i="9"/>
  <c r="Q870" i="11"/>
  <c r="V870" i="11"/>
  <c r="O870" i="11"/>
  <c r="Y870" i="11"/>
  <c r="S870" i="11"/>
  <c r="G870" i="11"/>
  <c r="L870" i="11"/>
  <c r="P870" i="11"/>
  <c r="J870" i="11"/>
  <c r="H870" i="11"/>
  <c r="M870" i="11"/>
  <c r="F871" i="11"/>
  <c r="Y871" i="11" s="1"/>
  <c r="T870" i="11"/>
  <c r="I870" i="11"/>
  <c r="R870" i="11"/>
  <c r="W870" i="11"/>
  <c r="K870" i="11"/>
  <c r="E872" i="11"/>
  <c r="K125" i="14"/>
  <c r="H133" i="15" l="1"/>
  <c r="I133" i="15"/>
  <c r="J133" i="15"/>
  <c r="K133" i="15"/>
  <c r="F133" i="15"/>
  <c r="G133" i="15"/>
  <c r="G134" i="9"/>
  <c r="M133" i="15" s="1"/>
  <c r="H134" i="9"/>
  <c r="N133" i="15" s="1"/>
  <c r="K134" i="9"/>
  <c r="P133" i="15" s="1"/>
  <c r="F134" i="9"/>
  <c r="I134" i="9"/>
  <c r="O133" i="15" s="1"/>
  <c r="P134" i="9"/>
  <c r="S133" i="15" s="1"/>
  <c r="O134" i="9"/>
  <c r="Q98" i="14"/>
  <c r="S98" i="14" s="1"/>
  <c r="D134" i="15"/>
  <c r="E135" i="9"/>
  <c r="W133" i="15"/>
  <c r="X133" i="15"/>
  <c r="Y133" i="15"/>
  <c r="V133" i="15"/>
  <c r="Q133" i="9"/>
  <c r="T132" i="15" s="1"/>
  <c r="R132" i="15"/>
  <c r="W871" i="11"/>
  <c r="Q131" i="15"/>
  <c r="S132" i="9"/>
  <c r="U131" i="15" s="1"/>
  <c r="M133" i="9"/>
  <c r="L132" i="15"/>
  <c r="M871" i="11"/>
  <c r="V871" i="11"/>
  <c r="T871" i="11"/>
  <c r="K871" i="11"/>
  <c r="Q871" i="11"/>
  <c r="U871" i="11"/>
  <c r="O871" i="11"/>
  <c r="S871" i="11"/>
  <c r="N871" i="11"/>
  <c r="R871" i="11"/>
  <c r="P871" i="11"/>
  <c r="X871" i="11"/>
  <c r="G871" i="11"/>
  <c r="J871" i="11"/>
  <c r="Z871" i="11"/>
  <c r="H871" i="11"/>
  <c r="I871" i="11"/>
  <c r="L871" i="11"/>
  <c r="F872" i="11"/>
  <c r="E873" i="11"/>
  <c r="K126" i="14"/>
  <c r="H135" i="9" l="1"/>
  <c r="F135" i="9"/>
  <c r="G135" i="9"/>
  <c r="M134" i="15" s="1"/>
  <c r="K135" i="9"/>
  <c r="P134" i="15" s="1"/>
  <c r="P135" i="9"/>
  <c r="S134" i="15" s="1"/>
  <c r="I135" i="9"/>
  <c r="O135" i="9"/>
  <c r="F134" i="15"/>
  <c r="J134" i="15"/>
  <c r="G134" i="15"/>
  <c r="K134" i="15"/>
  <c r="H134" i="15"/>
  <c r="I134" i="15"/>
  <c r="Q99" i="14"/>
  <c r="S99" i="14" s="1"/>
  <c r="D135" i="15"/>
  <c r="E136" i="9"/>
  <c r="X872" i="11"/>
  <c r="M134" i="9"/>
  <c r="L133" i="15"/>
  <c r="S133" i="9"/>
  <c r="U132" i="15" s="1"/>
  <c r="Q132" i="15"/>
  <c r="Q134" i="9"/>
  <c r="T133" i="15" s="1"/>
  <c r="R133" i="15"/>
  <c r="O134" i="15"/>
  <c r="N134" i="15"/>
  <c r="Y134" i="15"/>
  <c r="W134" i="15"/>
  <c r="V134" i="15"/>
  <c r="X134" i="15"/>
  <c r="P872" i="11"/>
  <c r="K872" i="11"/>
  <c r="I872" i="11"/>
  <c r="H872" i="11"/>
  <c r="Y872" i="11"/>
  <c r="U872" i="11"/>
  <c r="Z872" i="11"/>
  <c r="J872" i="11"/>
  <c r="L872" i="11"/>
  <c r="T872" i="11"/>
  <c r="Q872" i="11"/>
  <c r="R872" i="11"/>
  <c r="V872" i="11"/>
  <c r="W872" i="11"/>
  <c r="G872" i="11"/>
  <c r="M872" i="11"/>
  <c r="N872" i="11"/>
  <c r="O872" i="11"/>
  <c r="S872" i="11"/>
  <c r="F873" i="11"/>
  <c r="K873" i="11" s="1"/>
  <c r="E874" i="11"/>
  <c r="K127" i="14"/>
  <c r="F136" i="9" l="1"/>
  <c r="G136" i="9"/>
  <c r="H136" i="9"/>
  <c r="N135" i="15" s="1"/>
  <c r="O136" i="9"/>
  <c r="P136" i="9"/>
  <c r="S135" i="15" s="1"/>
  <c r="I136" i="9"/>
  <c r="K136" i="9"/>
  <c r="H135" i="15"/>
  <c r="I135" i="15"/>
  <c r="F135" i="15"/>
  <c r="G135" i="15"/>
  <c r="J135" i="15"/>
  <c r="K135" i="15"/>
  <c r="H873" i="11"/>
  <c r="G873" i="11"/>
  <c r="V873" i="11"/>
  <c r="Q100" i="14"/>
  <c r="S100" i="14" s="1"/>
  <c r="Y873" i="11"/>
  <c r="D136" i="15"/>
  <c r="E137" i="9"/>
  <c r="X873" i="11"/>
  <c r="L134" i="15"/>
  <c r="M135" i="9"/>
  <c r="S134" i="9"/>
  <c r="U133" i="15" s="1"/>
  <c r="Q133" i="15"/>
  <c r="M135" i="15"/>
  <c r="P135" i="15"/>
  <c r="O135" i="15"/>
  <c r="R134" i="15"/>
  <c r="Q135" i="9"/>
  <c r="T134" i="15" s="1"/>
  <c r="W135" i="15"/>
  <c r="X135" i="15"/>
  <c r="Y135" i="15"/>
  <c r="V135" i="15"/>
  <c r="Q873" i="11"/>
  <c r="W873" i="11"/>
  <c r="I873" i="11"/>
  <c r="R873" i="11"/>
  <c r="P873" i="11"/>
  <c r="M873" i="11"/>
  <c r="S873" i="11"/>
  <c r="N873" i="11"/>
  <c r="L873" i="11"/>
  <c r="O873" i="11"/>
  <c r="U873" i="11"/>
  <c r="Z873" i="11"/>
  <c r="J873" i="11"/>
  <c r="T873" i="11"/>
  <c r="F874" i="11"/>
  <c r="E875" i="11"/>
  <c r="K128" i="14"/>
  <c r="F137" i="9" l="1"/>
  <c r="G137" i="9"/>
  <c r="M136" i="15" s="1"/>
  <c r="H137" i="9"/>
  <c r="N136" i="15" s="1"/>
  <c r="K137" i="9"/>
  <c r="P136" i="15" s="1"/>
  <c r="P137" i="9"/>
  <c r="S136" i="15" s="1"/>
  <c r="I137" i="9"/>
  <c r="O136" i="15" s="1"/>
  <c r="O137" i="9"/>
  <c r="F136" i="15"/>
  <c r="J136" i="15"/>
  <c r="G136" i="15"/>
  <c r="K136" i="15"/>
  <c r="H136" i="15"/>
  <c r="I136" i="15"/>
  <c r="Q101" i="14"/>
  <c r="S101" i="14" s="1"/>
  <c r="D137" i="15"/>
  <c r="E138" i="9"/>
  <c r="R135" i="15"/>
  <c r="Q136" i="9"/>
  <c r="T135" i="15" s="1"/>
  <c r="W874" i="11"/>
  <c r="M136" i="9"/>
  <c r="L135" i="15"/>
  <c r="Q134" i="15"/>
  <c r="S135" i="9"/>
  <c r="U134" i="15" s="1"/>
  <c r="X136" i="15"/>
  <c r="V136" i="15"/>
  <c r="Y136" i="15"/>
  <c r="W136" i="15"/>
  <c r="R874" i="11"/>
  <c r="L874" i="11"/>
  <c r="M874" i="11"/>
  <c r="T874" i="11"/>
  <c r="Y874" i="11"/>
  <c r="Z874" i="11"/>
  <c r="O874" i="11"/>
  <c r="S874" i="11"/>
  <c r="H874" i="11"/>
  <c r="J874" i="11"/>
  <c r="K874" i="11"/>
  <c r="N874" i="11"/>
  <c r="V874" i="11"/>
  <c r="X874" i="11"/>
  <c r="G874" i="11"/>
  <c r="P874" i="11"/>
  <c r="U874" i="11"/>
  <c r="I874" i="11"/>
  <c r="Q874" i="11"/>
  <c r="F875" i="11"/>
  <c r="H875" i="11" s="1"/>
  <c r="E876" i="11"/>
  <c r="K129" i="14"/>
  <c r="G138" i="9" l="1"/>
  <c r="M137" i="15" s="1"/>
  <c r="H138" i="9"/>
  <c r="F138" i="9"/>
  <c r="I138" i="9"/>
  <c r="O137" i="15" s="1"/>
  <c r="P138" i="9"/>
  <c r="S137" i="15" s="1"/>
  <c r="K138" i="9"/>
  <c r="P137" i="15" s="1"/>
  <c r="O138" i="9"/>
  <c r="H137" i="15"/>
  <c r="I137" i="15"/>
  <c r="J137" i="15"/>
  <c r="K137" i="15"/>
  <c r="F137" i="15"/>
  <c r="G137" i="15"/>
  <c r="Q102" i="14"/>
  <c r="S102" i="14" s="1"/>
  <c r="W875" i="11"/>
  <c r="M137" i="9"/>
  <c r="L136" i="15"/>
  <c r="D138" i="15"/>
  <c r="E139" i="9"/>
  <c r="S136" i="9"/>
  <c r="U135" i="15" s="1"/>
  <c r="Q135" i="15"/>
  <c r="N137" i="15"/>
  <c r="Q137" i="9"/>
  <c r="T136" i="15" s="1"/>
  <c r="R136" i="15"/>
  <c r="W137" i="15"/>
  <c r="X137" i="15"/>
  <c r="Y137" i="15"/>
  <c r="V137" i="15"/>
  <c r="Q875" i="11"/>
  <c r="I875" i="11"/>
  <c r="G875" i="11"/>
  <c r="Z875" i="11"/>
  <c r="N875" i="11"/>
  <c r="V875" i="11"/>
  <c r="Y875" i="11"/>
  <c r="J875" i="11"/>
  <c r="P875" i="11"/>
  <c r="X875" i="11"/>
  <c r="O875" i="11"/>
  <c r="L875" i="11"/>
  <c r="U875" i="11"/>
  <c r="S875" i="11"/>
  <c r="M875" i="11"/>
  <c r="T875" i="11"/>
  <c r="K875" i="11"/>
  <c r="R875" i="11"/>
  <c r="F876" i="11"/>
  <c r="H876" i="11" s="1"/>
  <c r="E877" i="11"/>
  <c r="K130" i="14"/>
  <c r="H139" i="9" l="1"/>
  <c r="N138" i="15" s="1"/>
  <c r="K139" i="9"/>
  <c r="F139" i="9"/>
  <c r="G139" i="9"/>
  <c r="M138" i="15" s="1"/>
  <c r="O139" i="9"/>
  <c r="P139" i="9"/>
  <c r="I139" i="9"/>
  <c r="O138" i="15" s="1"/>
  <c r="F138" i="15"/>
  <c r="J138" i="15"/>
  <c r="G138" i="15"/>
  <c r="K138" i="15"/>
  <c r="H138" i="15"/>
  <c r="I138" i="15"/>
  <c r="Q103" i="14"/>
  <c r="S103" i="14" s="1"/>
  <c r="Q138" i="9"/>
  <c r="T137" i="15" s="1"/>
  <c r="R137" i="15"/>
  <c r="V138" i="15"/>
  <c r="X138" i="15"/>
  <c r="Y138" i="15"/>
  <c r="W138" i="15"/>
  <c r="W876" i="11"/>
  <c r="Q136" i="15"/>
  <c r="S137" i="9"/>
  <c r="U136" i="15" s="1"/>
  <c r="D139" i="15"/>
  <c r="E140" i="9"/>
  <c r="L137" i="15"/>
  <c r="M138" i="9"/>
  <c r="S138" i="15"/>
  <c r="P138" i="15"/>
  <c r="S876" i="11"/>
  <c r="N876" i="11"/>
  <c r="I876" i="11"/>
  <c r="G876" i="11"/>
  <c r="V876" i="11"/>
  <c r="Q876" i="11"/>
  <c r="Y876" i="11"/>
  <c r="P876" i="11"/>
  <c r="R876" i="11"/>
  <c r="O876" i="11"/>
  <c r="X876" i="11"/>
  <c r="J876" i="11"/>
  <c r="M876" i="11"/>
  <c r="L876" i="11"/>
  <c r="U876" i="11"/>
  <c r="Z876" i="11"/>
  <c r="K876" i="11"/>
  <c r="T876" i="11"/>
  <c r="F877" i="11"/>
  <c r="E878" i="11"/>
  <c r="K131" i="14"/>
  <c r="H139" i="15" l="1"/>
  <c r="I139" i="15"/>
  <c r="F139" i="15"/>
  <c r="G139" i="15"/>
  <c r="J139" i="15"/>
  <c r="K139" i="15"/>
  <c r="F140" i="9"/>
  <c r="G140" i="9"/>
  <c r="M139" i="15" s="1"/>
  <c r="H140" i="9"/>
  <c r="N139" i="15" s="1"/>
  <c r="I140" i="9"/>
  <c r="P140" i="9"/>
  <c r="S139" i="15" s="1"/>
  <c r="K140" i="9"/>
  <c r="P139" i="15" s="1"/>
  <c r="O140" i="9"/>
  <c r="Q104" i="14"/>
  <c r="S104" i="14" s="1"/>
  <c r="D140" i="15"/>
  <c r="E141" i="9"/>
  <c r="X877" i="11"/>
  <c r="O139" i="15"/>
  <c r="R138" i="15"/>
  <c r="Q139" i="9"/>
  <c r="T138" i="15" s="1"/>
  <c r="W139" i="15"/>
  <c r="X139" i="15"/>
  <c r="Y139" i="15"/>
  <c r="V139" i="15"/>
  <c r="L138" i="15"/>
  <c r="M139" i="9"/>
  <c r="S138" i="9"/>
  <c r="U137" i="15" s="1"/>
  <c r="Q137" i="15"/>
  <c r="G877" i="11"/>
  <c r="O877" i="11"/>
  <c r="U877" i="11"/>
  <c r="P877" i="11"/>
  <c r="R877" i="11"/>
  <c r="V877" i="11"/>
  <c r="N877" i="11"/>
  <c r="S877" i="11"/>
  <c r="K877" i="11"/>
  <c r="T877" i="11"/>
  <c r="W877" i="11"/>
  <c r="I877" i="11"/>
  <c r="L877" i="11"/>
  <c r="M877" i="11"/>
  <c r="Y877" i="11"/>
  <c r="H877" i="11"/>
  <c r="Q877" i="11"/>
  <c r="Z877" i="11"/>
  <c r="J877" i="11"/>
  <c r="F878" i="11"/>
  <c r="U878" i="11" s="1"/>
  <c r="E879" i="11"/>
  <c r="K132" i="14"/>
  <c r="F141" i="9" l="1"/>
  <c r="G141" i="9"/>
  <c r="K141" i="9"/>
  <c r="P140" i="15" s="1"/>
  <c r="H141" i="9"/>
  <c r="I141" i="9"/>
  <c r="P141" i="9"/>
  <c r="O141" i="9"/>
  <c r="F140" i="15"/>
  <c r="J140" i="15"/>
  <c r="G140" i="15"/>
  <c r="K140" i="15"/>
  <c r="H140" i="15"/>
  <c r="I140" i="15"/>
  <c r="Q105" i="14"/>
  <c r="S105" i="14" s="1"/>
  <c r="Q878" i="11"/>
  <c r="X878" i="11"/>
  <c r="R139" i="15"/>
  <c r="Q140" i="9"/>
  <c r="T139" i="15" s="1"/>
  <c r="M140" i="9"/>
  <c r="L139" i="15"/>
  <c r="S878" i="11"/>
  <c r="Q138" i="15"/>
  <c r="S139" i="9"/>
  <c r="U138" i="15" s="1"/>
  <c r="N140" i="15"/>
  <c r="S140" i="15"/>
  <c r="M140" i="15"/>
  <c r="O140" i="15"/>
  <c r="D141" i="15"/>
  <c r="E142" i="9"/>
  <c r="X140" i="15"/>
  <c r="V140" i="15"/>
  <c r="Y140" i="15"/>
  <c r="W140" i="15"/>
  <c r="T878" i="11"/>
  <c r="Z878" i="11"/>
  <c r="Y878" i="11"/>
  <c r="J878" i="11"/>
  <c r="O878" i="11"/>
  <c r="R878" i="11"/>
  <c r="L878" i="11"/>
  <c r="P878" i="11"/>
  <c r="G878" i="11"/>
  <c r="H878" i="11"/>
  <c r="I878" i="11"/>
  <c r="M878" i="11"/>
  <c r="F879" i="11"/>
  <c r="I879" i="11" s="1"/>
  <c r="N878" i="11"/>
  <c r="V878" i="11"/>
  <c r="W878" i="11"/>
  <c r="K878" i="11"/>
  <c r="E880" i="11"/>
  <c r="K133" i="14"/>
  <c r="G142" i="9" l="1"/>
  <c r="M141" i="15" s="1"/>
  <c r="H142" i="9"/>
  <c r="F142" i="9"/>
  <c r="P142" i="9"/>
  <c r="I142" i="9"/>
  <c r="K142" i="9"/>
  <c r="O142" i="9"/>
  <c r="H141" i="15"/>
  <c r="I141" i="15"/>
  <c r="J141" i="15"/>
  <c r="K141" i="15"/>
  <c r="F141" i="15"/>
  <c r="G141" i="15"/>
  <c r="Q106" i="14"/>
  <c r="S106" i="14" s="1"/>
  <c r="L879" i="11"/>
  <c r="J879" i="11"/>
  <c r="R879" i="11"/>
  <c r="H879" i="11"/>
  <c r="X879" i="11"/>
  <c r="W141" i="15"/>
  <c r="X141" i="15"/>
  <c r="Y141" i="15"/>
  <c r="V141" i="15"/>
  <c r="S140" i="9"/>
  <c r="U139" i="15" s="1"/>
  <c r="Q139" i="15"/>
  <c r="D142" i="15"/>
  <c r="E143" i="9"/>
  <c r="M141" i="9"/>
  <c r="L140" i="15"/>
  <c r="Z879" i="11"/>
  <c r="N141" i="15"/>
  <c r="S141" i="15"/>
  <c r="O141" i="15"/>
  <c r="P141" i="15"/>
  <c r="Q141" i="9"/>
  <c r="T140" i="15" s="1"/>
  <c r="R140" i="15"/>
  <c r="M879" i="11"/>
  <c r="K879" i="11"/>
  <c r="Q879" i="11"/>
  <c r="P879" i="11"/>
  <c r="N879" i="11"/>
  <c r="T879" i="11"/>
  <c r="U879" i="11"/>
  <c r="Y879" i="11"/>
  <c r="S879" i="11"/>
  <c r="W879" i="11"/>
  <c r="G879" i="11"/>
  <c r="O879" i="11"/>
  <c r="V879" i="11"/>
  <c r="F880" i="11"/>
  <c r="I880" i="11" s="1"/>
  <c r="E881" i="11"/>
  <c r="K134" i="14"/>
  <c r="H143" i="9" l="1"/>
  <c r="N142" i="15" s="1"/>
  <c r="F143" i="9"/>
  <c r="G143" i="9"/>
  <c r="M142" i="15" s="1"/>
  <c r="K143" i="9"/>
  <c r="P142" i="15" s="1"/>
  <c r="I143" i="9"/>
  <c r="O142" i="15" s="1"/>
  <c r="O143" i="9"/>
  <c r="P143" i="9"/>
  <c r="S142" i="15" s="1"/>
  <c r="F142" i="15"/>
  <c r="J142" i="15"/>
  <c r="G142" i="15"/>
  <c r="K142" i="15"/>
  <c r="H142" i="15"/>
  <c r="I142" i="15"/>
  <c r="Q107" i="14"/>
  <c r="S107" i="14" s="1"/>
  <c r="G880" i="11"/>
  <c r="D143" i="15"/>
  <c r="E144" i="9"/>
  <c r="L141" i="15"/>
  <c r="M142" i="9"/>
  <c r="X142" i="15"/>
  <c r="Y142" i="15"/>
  <c r="V142" i="15"/>
  <c r="W142" i="15"/>
  <c r="Y880" i="11"/>
  <c r="Q142" i="9"/>
  <c r="T141" i="15" s="1"/>
  <c r="R141" i="15"/>
  <c r="S141" i="9"/>
  <c r="U140" i="15" s="1"/>
  <c r="Q140" i="15"/>
  <c r="U880" i="11"/>
  <c r="Z880" i="11"/>
  <c r="O880" i="11"/>
  <c r="S880" i="11"/>
  <c r="M880" i="11"/>
  <c r="K880" i="11"/>
  <c r="P880" i="11"/>
  <c r="T880" i="11"/>
  <c r="N880" i="11"/>
  <c r="Q880" i="11"/>
  <c r="X880" i="11"/>
  <c r="J880" i="11"/>
  <c r="V880" i="11"/>
  <c r="L880" i="11"/>
  <c r="W880" i="11"/>
  <c r="H880" i="11"/>
  <c r="R880" i="11"/>
  <c r="F881" i="11"/>
  <c r="G881" i="11" s="1"/>
  <c r="E882" i="11"/>
  <c r="K135" i="14"/>
  <c r="F144" i="9" l="1"/>
  <c r="G144" i="9"/>
  <c r="I144" i="9"/>
  <c r="O143" i="15" s="1"/>
  <c r="P144" i="9"/>
  <c r="S143" i="15" s="1"/>
  <c r="K144" i="9"/>
  <c r="H144" i="9"/>
  <c r="O144" i="9"/>
  <c r="H143" i="15"/>
  <c r="I143" i="15"/>
  <c r="F143" i="15"/>
  <c r="G143" i="15"/>
  <c r="J143" i="15"/>
  <c r="K143" i="15"/>
  <c r="Q108" i="14"/>
  <c r="S108" i="14" s="1"/>
  <c r="D144" i="15"/>
  <c r="E145" i="9"/>
  <c r="V143" i="15"/>
  <c r="Y143" i="15"/>
  <c r="W143" i="15"/>
  <c r="X143" i="15"/>
  <c r="L142" i="15"/>
  <c r="M143" i="9"/>
  <c r="S142" i="9"/>
  <c r="U141" i="15" s="1"/>
  <c r="Q141" i="15"/>
  <c r="Z881" i="11"/>
  <c r="M143" i="15"/>
  <c r="P143" i="15"/>
  <c r="N143" i="15"/>
  <c r="Q143" i="9"/>
  <c r="T142" i="15" s="1"/>
  <c r="R142" i="15"/>
  <c r="P881" i="11"/>
  <c r="Q881" i="11"/>
  <c r="W881" i="11"/>
  <c r="V881" i="11"/>
  <c r="I881" i="11"/>
  <c r="H881" i="11"/>
  <c r="R881" i="11"/>
  <c r="X881" i="11"/>
  <c r="K881" i="11"/>
  <c r="O881" i="11"/>
  <c r="U881" i="11"/>
  <c r="S881" i="11"/>
  <c r="J881" i="11"/>
  <c r="M881" i="11"/>
  <c r="Y881" i="11"/>
  <c r="N881" i="11"/>
  <c r="L881" i="11"/>
  <c r="T881" i="11"/>
  <c r="F882" i="11"/>
  <c r="J882" i="11" s="1"/>
  <c r="E883" i="11"/>
  <c r="K136" i="14"/>
  <c r="F145" i="9" l="1"/>
  <c r="G145" i="9"/>
  <c r="M144" i="15" s="1"/>
  <c r="H145" i="9"/>
  <c r="K145" i="9"/>
  <c r="P144" i="15" s="1"/>
  <c r="P145" i="9"/>
  <c r="S144" i="15" s="1"/>
  <c r="O145" i="9"/>
  <c r="I145" i="9"/>
  <c r="F144" i="15"/>
  <c r="J144" i="15"/>
  <c r="G144" i="15"/>
  <c r="K144" i="15"/>
  <c r="H144" i="15"/>
  <c r="I144" i="15"/>
  <c r="K882" i="11"/>
  <c r="Q109" i="14"/>
  <c r="S109" i="14" s="1"/>
  <c r="O882" i="11"/>
  <c r="G882" i="11"/>
  <c r="Y882" i="11"/>
  <c r="L882" i="11"/>
  <c r="D145" i="15"/>
  <c r="E146" i="9"/>
  <c r="S143" i="9"/>
  <c r="U142" i="15" s="1"/>
  <c r="Q142" i="15"/>
  <c r="R143" i="15"/>
  <c r="Q144" i="9"/>
  <c r="T143" i="15" s="1"/>
  <c r="W882" i="11"/>
  <c r="R882" i="11"/>
  <c r="M882" i="11"/>
  <c r="L143" i="15"/>
  <c r="M144" i="9"/>
  <c r="N144" i="15"/>
  <c r="O144" i="15"/>
  <c r="W144" i="15"/>
  <c r="X144" i="15"/>
  <c r="V144" i="15"/>
  <c r="Y144" i="15"/>
  <c r="Q882" i="11"/>
  <c r="N882" i="11"/>
  <c r="Z882" i="11"/>
  <c r="U882" i="11"/>
  <c r="V882" i="11"/>
  <c r="S882" i="11"/>
  <c r="T882" i="11"/>
  <c r="X882" i="11"/>
  <c r="H882" i="11"/>
  <c r="I882" i="11"/>
  <c r="P882" i="11"/>
  <c r="F883" i="11"/>
  <c r="E884" i="11"/>
  <c r="K137" i="14"/>
  <c r="H145" i="15" l="1"/>
  <c r="I145" i="15"/>
  <c r="J145" i="15"/>
  <c r="K145" i="15"/>
  <c r="F145" i="15"/>
  <c r="G145" i="15"/>
  <c r="G146" i="9"/>
  <c r="M145" i="15" s="1"/>
  <c r="H146" i="9"/>
  <c r="N145" i="15" s="1"/>
  <c r="F146" i="9"/>
  <c r="K146" i="9"/>
  <c r="P145" i="15" s="1"/>
  <c r="P146" i="9"/>
  <c r="S145" i="15" s="1"/>
  <c r="I146" i="9"/>
  <c r="O146" i="9"/>
  <c r="Q110" i="14"/>
  <c r="S110" i="14" s="1"/>
  <c r="M145" i="9"/>
  <c r="L144" i="15"/>
  <c r="D146" i="15"/>
  <c r="E147" i="9"/>
  <c r="S144" i="9"/>
  <c r="U143" i="15" s="1"/>
  <c r="Q143" i="15"/>
  <c r="W883" i="11"/>
  <c r="Q145" i="9"/>
  <c r="T144" i="15" s="1"/>
  <c r="R144" i="15"/>
  <c r="O145" i="15"/>
  <c r="V145" i="15"/>
  <c r="Y145" i="15"/>
  <c r="W145" i="15"/>
  <c r="X145" i="15"/>
  <c r="G883" i="11"/>
  <c r="I883" i="11"/>
  <c r="O883" i="11"/>
  <c r="S883" i="11"/>
  <c r="T883" i="11"/>
  <c r="X883" i="11"/>
  <c r="J883" i="11"/>
  <c r="P883" i="11"/>
  <c r="Y883" i="11"/>
  <c r="H883" i="11"/>
  <c r="Q883" i="11"/>
  <c r="U883" i="11"/>
  <c r="M883" i="11"/>
  <c r="V883" i="11"/>
  <c r="N883" i="11"/>
  <c r="R883" i="11"/>
  <c r="Z883" i="11"/>
  <c r="K883" i="11"/>
  <c r="L883" i="11"/>
  <c r="F884" i="11"/>
  <c r="E885" i="11"/>
  <c r="K138" i="14"/>
  <c r="H147" i="9" l="1"/>
  <c r="N146" i="15" s="1"/>
  <c r="K147" i="9"/>
  <c r="P146" i="15" s="1"/>
  <c r="F147" i="9"/>
  <c r="G147" i="9"/>
  <c r="M146" i="15" s="1"/>
  <c r="I147" i="9"/>
  <c r="O146" i="15" s="1"/>
  <c r="O147" i="9"/>
  <c r="P147" i="9"/>
  <c r="S146" i="15" s="1"/>
  <c r="F146" i="15"/>
  <c r="J146" i="15"/>
  <c r="G146" i="15"/>
  <c r="K146" i="15"/>
  <c r="H146" i="15"/>
  <c r="I146" i="15"/>
  <c r="Q111" i="14"/>
  <c r="S111" i="14" s="1"/>
  <c r="R884" i="11"/>
  <c r="M146" i="9"/>
  <c r="L145" i="15"/>
  <c r="Y146" i="15"/>
  <c r="V146" i="15"/>
  <c r="W146" i="15"/>
  <c r="X146" i="15"/>
  <c r="Q146" i="9"/>
  <c r="T145" i="15" s="1"/>
  <c r="R145" i="15"/>
  <c r="D147" i="15"/>
  <c r="E148" i="9"/>
  <c r="Q144" i="15"/>
  <c r="S145" i="9"/>
  <c r="U144" i="15" s="1"/>
  <c r="Z884" i="11"/>
  <c r="Y884" i="11"/>
  <c r="G884" i="11"/>
  <c r="O884" i="11"/>
  <c r="J884" i="11"/>
  <c r="V884" i="11"/>
  <c r="S884" i="11"/>
  <c r="Q884" i="11"/>
  <c r="I884" i="11"/>
  <c r="P884" i="11"/>
  <c r="T884" i="11"/>
  <c r="U884" i="11"/>
  <c r="X884" i="11"/>
  <c r="L884" i="11"/>
  <c r="W884" i="11"/>
  <c r="K884" i="11"/>
  <c r="H884" i="11"/>
  <c r="F885" i="11"/>
  <c r="M884" i="11"/>
  <c r="N884" i="11"/>
  <c r="E886" i="11"/>
  <c r="K139" i="14"/>
  <c r="F148" i="9" l="1"/>
  <c r="H148" i="9"/>
  <c r="G148" i="9"/>
  <c r="M147" i="15" s="1"/>
  <c r="P148" i="9"/>
  <c r="S147" i="15" s="1"/>
  <c r="K148" i="9"/>
  <c r="P147" i="15" s="1"/>
  <c r="I148" i="9"/>
  <c r="O148" i="9"/>
  <c r="H147" i="15"/>
  <c r="I147" i="15"/>
  <c r="F147" i="15"/>
  <c r="G147" i="15"/>
  <c r="J147" i="15"/>
  <c r="K147" i="15"/>
  <c r="Q112" i="14"/>
  <c r="S112" i="14" s="1"/>
  <c r="D148" i="15"/>
  <c r="E149" i="9"/>
  <c r="V147" i="15"/>
  <c r="Y147" i="15"/>
  <c r="W147" i="15"/>
  <c r="X147" i="15"/>
  <c r="Q147" i="9"/>
  <c r="T146" i="15" s="1"/>
  <c r="R146" i="15"/>
  <c r="W885" i="11"/>
  <c r="N147" i="15"/>
  <c r="O147" i="15"/>
  <c r="L146" i="15"/>
  <c r="M147" i="9"/>
  <c r="Q145" i="15"/>
  <c r="S146" i="9"/>
  <c r="U145" i="15" s="1"/>
  <c r="Z885" i="11"/>
  <c r="Y885" i="11"/>
  <c r="R885" i="11"/>
  <c r="O885" i="11"/>
  <c r="G885" i="11"/>
  <c r="S885" i="11"/>
  <c r="L885" i="11"/>
  <c r="N885" i="11"/>
  <c r="H885" i="11"/>
  <c r="I885" i="11"/>
  <c r="Q885" i="11"/>
  <c r="U885" i="11"/>
  <c r="V885" i="11"/>
  <c r="T885" i="11"/>
  <c r="M885" i="11"/>
  <c r="X885" i="11"/>
  <c r="J885" i="11"/>
  <c r="K885" i="11"/>
  <c r="P885" i="11"/>
  <c r="F886" i="11"/>
  <c r="P886" i="11" s="1"/>
  <c r="E887" i="11"/>
  <c r="K140" i="14"/>
  <c r="F149" i="9" l="1"/>
  <c r="G149" i="9"/>
  <c r="K149" i="9"/>
  <c r="P148" i="15" s="1"/>
  <c r="I149" i="9"/>
  <c r="O148" i="15" s="1"/>
  <c r="P149" i="9"/>
  <c r="S148" i="15" s="1"/>
  <c r="O149" i="9"/>
  <c r="H149" i="9"/>
  <c r="N148" i="15" s="1"/>
  <c r="F148" i="15"/>
  <c r="J148" i="15"/>
  <c r="G148" i="15"/>
  <c r="K148" i="15"/>
  <c r="H148" i="15"/>
  <c r="I148" i="15"/>
  <c r="Q113" i="14"/>
  <c r="S113" i="14" s="1"/>
  <c r="X886" i="11"/>
  <c r="R147" i="15"/>
  <c r="Q148" i="9"/>
  <c r="T147" i="15" s="1"/>
  <c r="M148" i="9"/>
  <c r="L147" i="15"/>
  <c r="S147" i="9"/>
  <c r="U146" i="15" s="1"/>
  <c r="Q146" i="15"/>
  <c r="M148" i="15"/>
  <c r="D149" i="15"/>
  <c r="E150" i="9"/>
  <c r="W148" i="15"/>
  <c r="X148" i="15"/>
  <c r="V148" i="15"/>
  <c r="Y148" i="15"/>
  <c r="I886" i="11"/>
  <c r="U886" i="11"/>
  <c r="T886" i="11"/>
  <c r="V886" i="11"/>
  <c r="K886" i="11"/>
  <c r="N886" i="11"/>
  <c r="Z886" i="11"/>
  <c r="O886" i="11"/>
  <c r="H886" i="11"/>
  <c r="L886" i="11"/>
  <c r="S886" i="11"/>
  <c r="W886" i="11"/>
  <c r="G886" i="11"/>
  <c r="R886" i="11"/>
  <c r="Y886" i="11"/>
  <c r="J886" i="11"/>
  <c r="M886" i="11"/>
  <c r="Q886" i="11"/>
  <c r="F887" i="11"/>
  <c r="J887" i="11" s="1"/>
  <c r="E888" i="11"/>
  <c r="K141" i="14"/>
  <c r="G150" i="9" l="1"/>
  <c r="M149" i="15" s="1"/>
  <c r="H150" i="9"/>
  <c r="F150" i="9"/>
  <c r="P150" i="9"/>
  <c r="S149" i="15" s="1"/>
  <c r="I150" i="9"/>
  <c r="O149" i="15" s="1"/>
  <c r="K150" i="9"/>
  <c r="O150" i="9"/>
  <c r="H149" i="15"/>
  <c r="I149" i="15"/>
  <c r="J149" i="15"/>
  <c r="K149" i="15"/>
  <c r="F149" i="15"/>
  <c r="G149" i="15"/>
  <c r="Q114" i="14"/>
  <c r="S114" i="14" s="1"/>
  <c r="Q887" i="11"/>
  <c r="D150" i="15"/>
  <c r="E151" i="9"/>
  <c r="P149" i="15"/>
  <c r="N149" i="15"/>
  <c r="Q147" i="15"/>
  <c r="S148" i="9"/>
  <c r="U147" i="15" s="1"/>
  <c r="Z887" i="11"/>
  <c r="V149" i="15"/>
  <c r="Y149" i="15"/>
  <c r="W149" i="15"/>
  <c r="X149" i="15"/>
  <c r="U887" i="11"/>
  <c r="Q149" i="9"/>
  <c r="T148" i="15" s="1"/>
  <c r="R148" i="15"/>
  <c r="P887" i="11"/>
  <c r="Y887" i="11"/>
  <c r="M149" i="9"/>
  <c r="L148" i="15"/>
  <c r="S887" i="11"/>
  <c r="G887" i="11"/>
  <c r="I887" i="11"/>
  <c r="K887" i="11"/>
  <c r="W887" i="11"/>
  <c r="L887" i="11"/>
  <c r="T887" i="11"/>
  <c r="R887" i="11"/>
  <c r="V887" i="11"/>
  <c r="M887" i="11"/>
  <c r="N887" i="11"/>
  <c r="X887" i="11"/>
  <c r="H887" i="11"/>
  <c r="O887" i="11"/>
  <c r="F888" i="11"/>
  <c r="E889" i="11"/>
  <c r="K142" i="14"/>
  <c r="F150" i="15" l="1"/>
  <c r="J150" i="15"/>
  <c r="G150" i="15"/>
  <c r="K150" i="15"/>
  <c r="H150" i="15"/>
  <c r="I150" i="15"/>
  <c r="H151" i="9"/>
  <c r="N150" i="15" s="1"/>
  <c r="G151" i="9"/>
  <c r="K151" i="9"/>
  <c r="P150" i="15" s="1"/>
  <c r="F151" i="9"/>
  <c r="O151" i="9"/>
  <c r="P151" i="9"/>
  <c r="I151" i="9"/>
  <c r="O150" i="15" s="1"/>
  <c r="Q115" i="14"/>
  <c r="S115" i="14" s="1"/>
  <c r="M150" i="9"/>
  <c r="L149" i="15"/>
  <c r="X888" i="11"/>
  <c r="S149" i="9"/>
  <c r="U148" i="15" s="1"/>
  <c r="Q148" i="15"/>
  <c r="Q150" i="9"/>
  <c r="T149" i="15" s="1"/>
  <c r="R149" i="15"/>
  <c r="M150" i="15"/>
  <c r="S150" i="15"/>
  <c r="D151" i="15"/>
  <c r="E152" i="9"/>
  <c r="V150" i="15"/>
  <c r="W150" i="15"/>
  <c r="X150" i="15"/>
  <c r="Y150" i="15"/>
  <c r="P888" i="11"/>
  <c r="T888" i="11"/>
  <c r="Y888" i="11"/>
  <c r="U888" i="11"/>
  <c r="O888" i="11"/>
  <c r="W888" i="11"/>
  <c r="J888" i="11"/>
  <c r="R888" i="11"/>
  <c r="H888" i="11"/>
  <c r="S888" i="11"/>
  <c r="N888" i="11"/>
  <c r="M888" i="11"/>
  <c r="I888" i="11"/>
  <c r="L888" i="11"/>
  <c r="F889" i="11"/>
  <c r="K888" i="11"/>
  <c r="Q888" i="11"/>
  <c r="V888" i="11"/>
  <c r="Z888" i="11"/>
  <c r="G888" i="11"/>
  <c r="E890" i="11"/>
  <c r="K143" i="14"/>
  <c r="F152" i="9" l="1"/>
  <c r="G152" i="9"/>
  <c r="M151" i="15" s="1"/>
  <c r="H152" i="9"/>
  <c r="N151" i="15" s="1"/>
  <c r="I152" i="9"/>
  <c r="P152" i="9"/>
  <c r="S151" i="15" s="1"/>
  <c r="K152" i="9"/>
  <c r="P151" i="15" s="1"/>
  <c r="O152" i="9"/>
  <c r="H151" i="15"/>
  <c r="I151" i="15"/>
  <c r="F151" i="15"/>
  <c r="G151" i="15"/>
  <c r="J151" i="15"/>
  <c r="K151" i="15"/>
  <c r="Q116" i="14"/>
  <c r="S116" i="14" s="1"/>
  <c r="O151" i="15"/>
  <c r="Z889" i="11"/>
  <c r="V151" i="15"/>
  <c r="Y151" i="15"/>
  <c r="W151" i="15"/>
  <c r="X151" i="15"/>
  <c r="M151" i="9"/>
  <c r="L150" i="15"/>
  <c r="D152" i="15"/>
  <c r="E153" i="9"/>
  <c r="Q151" i="9"/>
  <c r="T150" i="15" s="1"/>
  <c r="R150" i="15"/>
  <c r="S150" i="9"/>
  <c r="U149" i="15" s="1"/>
  <c r="Q149" i="15"/>
  <c r="U889" i="11"/>
  <c r="O889" i="11"/>
  <c r="L889" i="11"/>
  <c r="Y889" i="11"/>
  <c r="I889" i="11"/>
  <c r="W889" i="11"/>
  <c r="P889" i="11"/>
  <c r="G889" i="11"/>
  <c r="R889" i="11"/>
  <c r="T889" i="11"/>
  <c r="K889" i="11"/>
  <c r="Q889" i="11"/>
  <c r="N889" i="11"/>
  <c r="V889" i="11"/>
  <c r="S889" i="11"/>
  <c r="H889" i="11"/>
  <c r="M889" i="11"/>
  <c r="X889" i="11"/>
  <c r="J889" i="11"/>
  <c r="F890" i="11"/>
  <c r="E891" i="11"/>
  <c r="K144" i="14"/>
  <c r="F153" i="9" l="1"/>
  <c r="G153" i="9"/>
  <c r="M152" i="15" s="1"/>
  <c r="K153" i="9"/>
  <c r="P152" i="15" s="1"/>
  <c r="H153" i="9"/>
  <c r="N152" i="15" s="1"/>
  <c r="P153" i="9"/>
  <c r="S152" i="15" s="1"/>
  <c r="O153" i="9"/>
  <c r="I153" i="9"/>
  <c r="O152" i="15" s="1"/>
  <c r="F152" i="15"/>
  <c r="J152" i="15"/>
  <c r="G152" i="15"/>
  <c r="K152" i="15"/>
  <c r="H152" i="15"/>
  <c r="I152" i="15"/>
  <c r="Q117" i="14"/>
  <c r="S117" i="14" s="1"/>
  <c r="Z890" i="11"/>
  <c r="W152" i="15"/>
  <c r="X152" i="15"/>
  <c r="V152" i="15"/>
  <c r="Y152" i="15"/>
  <c r="R151" i="15"/>
  <c r="Q152" i="9"/>
  <c r="T151" i="15" s="1"/>
  <c r="L151" i="15"/>
  <c r="M152" i="9"/>
  <c r="D153" i="15"/>
  <c r="E154" i="9"/>
  <c r="S151" i="9"/>
  <c r="U150" i="15" s="1"/>
  <c r="Q150" i="15"/>
  <c r="K890" i="11"/>
  <c r="X890" i="11"/>
  <c r="U890" i="11"/>
  <c r="S890" i="11"/>
  <c r="T890" i="11"/>
  <c r="Y890" i="11"/>
  <c r="M890" i="11"/>
  <c r="Q890" i="11"/>
  <c r="V890" i="11"/>
  <c r="P890" i="11"/>
  <c r="W890" i="11"/>
  <c r="G890" i="11"/>
  <c r="N890" i="11"/>
  <c r="J890" i="11"/>
  <c r="O890" i="11"/>
  <c r="R890" i="11"/>
  <c r="L890" i="11"/>
  <c r="F891" i="11"/>
  <c r="G891" i="11" s="1"/>
  <c r="H890" i="11"/>
  <c r="I890" i="11"/>
  <c r="E892" i="11"/>
  <c r="K145" i="14"/>
  <c r="R891" i="11" l="1"/>
  <c r="T891" i="11"/>
  <c r="G154" i="9"/>
  <c r="M153" i="15" s="1"/>
  <c r="H154" i="9"/>
  <c r="F154" i="9"/>
  <c r="K154" i="9"/>
  <c r="P154" i="9"/>
  <c r="S153" i="15" s="1"/>
  <c r="I154" i="9"/>
  <c r="O154" i="9"/>
  <c r="H153" i="15"/>
  <c r="I153" i="15"/>
  <c r="J153" i="15"/>
  <c r="K153" i="15"/>
  <c r="F153" i="15"/>
  <c r="G153" i="15"/>
  <c r="X891" i="11"/>
  <c r="Q891" i="11"/>
  <c r="J891" i="11"/>
  <c r="U891" i="11"/>
  <c r="S891" i="11"/>
  <c r="N891" i="11"/>
  <c r="H891" i="11"/>
  <c r="P891" i="11"/>
  <c r="Y891" i="11"/>
  <c r="L891" i="11"/>
  <c r="Q118" i="14"/>
  <c r="S118" i="14" s="1"/>
  <c r="K891" i="11"/>
  <c r="M891" i="11"/>
  <c r="O891" i="11"/>
  <c r="I891" i="11"/>
  <c r="V891" i="11"/>
  <c r="Z891" i="11"/>
  <c r="S152" i="9"/>
  <c r="U151" i="15" s="1"/>
  <c r="Q151" i="15"/>
  <c r="D154" i="15"/>
  <c r="E155" i="9"/>
  <c r="W891" i="11"/>
  <c r="N153" i="15"/>
  <c r="O153" i="15"/>
  <c r="P153" i="15"/>
  <c r="L152" i="15"/>
  <c r="M153" i="9"/>
  <c r="V153" i="15"/>
  <c r="Y153" i="15"/>
  <c r="W153" i="15"/>
  <c r="X153" i="15"/>
  <c r="Q153" i="9"/>
  <c r="T152" i="15" s="1"/>
  <c r="R152" i="15"/>
  <c r="F892" i="11"/>
  <c r="E893" i="11"/>
  <c r="K146" i="14"/>
  <c r="H155" i="9" l="1"/>
  <c r="N154" i="15" s="1"/>
  <c r="K155" i="9"/>
  <c r="P154" i="15" s="1"/>
  <c r="F155" i="9"/>
  <c r="G155" i="9"/>
  <c r="M154" i="15" s="1"/>
  <c r="I155" i="9"/>
  <c r="O154" i="15" s="1"/>
  <c r="O155" i="9"/>
  <c r="P155" i="9"/>
  <c r="S154" i="15" s="1"/>
  <c r="F154" i="15"/>
  <c r="J154" i="15"/>
  <c r="G154" i="15"/>
  <c r="K154" i="15"/>
  <c r="H154" i="15"/>
  <c r="I154" i="15"/>
  <c r="Q119" i="14"/>
  <c r="S119" i="14" s="1"/>
  <c r="Y892" i="11"/>
  <c r="L153" i="15"/>
  <c r="M154" i="9"/>
  <c r="R153" i="15"/>
  <c r="Q154" i="9"/>
  <c r="T153" i="15" s="1"/>
  <c r="V154" i="15"/>
  <c r="W154" i="15"/>
  <c r="X154" i="15"/>
  <c r="Y154" i="15"/>
  <c r="D155" i="15"/>
  <c r="E156" i="9"/>
  <c r="S153" i="9"/>
  <c r="U152" i="15" s="1"/>
  <c r="Q152" i="15"/>
  <c r="H892" i="11"/>
  <c r="N892" i="11"/>
  <c r="P892" i="11"/>
  <c r="W892" i="11"/>
  <c r="M892" i="11"/>
  <c r="Q892" i="11"/>
  <c r="K892" i="11"/>
  <c r="R892" i="11"/>
  <c r="S892" i="11"/>
  <c r="F893" i="11"/>
  <c r="H893" i="11" s="1"/>
  <c r="I892" i="11"/>
  <c r="V892" i="11"/>
  <c r="T892" i="11"/>
  <c r="Z892" i="11"/>
  <c r="G892" i="11"/>
  <c r="O892" i="11"/>
  <c r="U892" i="11"/>
  <c r="X892" i="11"/>
  <c r="J892" i="11"/>
  <c r="L892" i="11"/>
  <c r="E894" i="11"/>
  <c r="K147" i="14"/>
  <c r="F156" i="9" l="1"/>
  <c r="H156" i="9"/>
  <c r="P156" i="9"/>
  <c r="S155" i="15" s="1"/>
  <c r="K156" i="9"/>
  <c r="G156" i="9"/>
  <c r="M155" i="15" s="1"/>
  <c r="I156" i="9"/>
  <c r="O156" i="9"/>
  <c r="H155" i="15"/>
  <c r="I155" i="15"/>
  <c r="F155" i="15"/>
  <c r="G155" i="15"/>
  <c r="J155" i="15"/>
  <c r="K155" i="15"/>
  <c r="T893" i="11"/>
  <c r="Y893" i="11"/>
  <c r="S893" i="11"/>
  <c r="Q120" i="14"/>
  <c r="S120" i="14" s="1"/>
  <c r="M893" i="11"/>
  <c r="D156" i="15"/>
  <c r="E157" i="9"/>
  <c r="X155" i="15"/>
  <c r="V155" i="15"/>
  <c r="Y155" i="15"/>
  <c r="W155" i="15"/>
  <c r="M155" i="9"/>
  <c r="L154" i="15"/>
  <c r="Z893" i="11"/>
  <c r="O155" i="15"/>
  <c r="P155" i="15"/>
  <c r="N155" i="15"/>
  <c r="S154" i="9"/>
  <c r="U153" i="15" s="1"/>
  <c r="Q153" i="15"/>
  <c r="Q155" i="9"/>
  <c r="T154" i="15" s="1"/>
  <c r="R154" i="15"/>
  <c r="U893" i="11"/>
  <c r="N893" i="11"/>
  <c r="O893" i="11"/>
  <c r="L893" i="11"/>
  <c r="I893" i="11"/>
  <c r="Q893" i="11"/>
  <c r="X893" i="11"/>
  <c r="J893" i="11"/>
  <c r="K893" i="11"/>
  <c r="P893" i="11"/>
  <c r="W893" i="11"/>
  <c r="G893" i="11"/>
  <c r="R893" i="11"/>
  <c r="V893" i="11"/>
  <c r="F894" i="11"/>
  <c r="I894" i="11" s="1"/>
  <c r="E895" i="11"/>
  <c r="K148" i="14"/>
  <c r="F157" i="9" l="1"/>
  <c r="G157" i="9"/>
  <c r="K157" i="9"/>
  <c r="P156" i="15" s="1"/>
  <c r="H157" i="9"/>
  <c r="I157" i="9"/>
  <c r="P157" i="9"/>
  <c r="O157" i="9"/>
  <c r="F156" i="15"/>
  <c r="J156" i="15"/>
  <c r="G156" i="15"/>
  <c r="K156" i="15"/>
  <c r="H156" i="15"/>
  <c r="I156" i="15"/>
  <c r="Q121" i="14"/>
  <c r="S121" i="14" s="1"/>
  <c r="D157" i="15"/>
  <c r="E158" i="9"/>
  <c r="X894" i="11"/>
  <c r="S155" i="9"/>
  <c r="U154" i="15" s="1"/>
  <c r="Q154" i="15"/>
  <c r="Q156" i="9"/>
  <c r="T155" i="15" s="1"/>
  <c r="R155" i="15"/>
  <c r="M156" i="15"/>
  <c r="O156" i="15"/>
  <c r="S156" i="15"/>
  <c r="N156" i="15"/>
  <c r="L155" i="15"/>
  <c r="M156" i="9"/>
  <c r="X156" i="15"/>
  <c r="W156" i="15"/>
  <c r="V156" i="15"/>
  <c r="Y156" i="15"/>
  <c r="N894" i="11"/>
  <c r="Q894" i="11"/>
  <c r="H894" i="11"/>
  <c r="P894" i="11"/>
  <c r="U894" i="11"/>
  <c r="L894" i="11"/>
  <c r="V894" i="11"/>
  <c r="R894" i="11"/>
  <c r="M894" i="11"/>
  <c r="F895" i="11"/>
  <c r="H895" i="11" s="1"/>
  <c r="S894" i="11"/>
  <c r="W894" i="11"/>
  <c r="G894" i="11"/>
  <c r="T894" i="11"/>
  <c r="Y894" i="11"/>
  <c r="J894" i="11"/>
  <c r="Z894" i="11"/>
  <c r="K894" i="11"/>
  <c r="O894" i="11"/>
  <c r="E896" i="11"/>
  <c r="K149" i="14"/>
  <c r="G158" i="9" l="1"/>
  <c r="M157" i="15" s="1"/>
  <c r="H158" i="9"/>
  <c r="F158" i="9"/>
  <c r="P158" i="9"/>
  <c r="I158" i="9"/>
  <c r="O157" i="15" s="1"/>
  <c r="K158" i="9"/>
  <c r="O158" i="9"/>
  <c r="H157" i="15"/>
  <c r="I157" i="15"/>
  <c r="J157" i="15"/>
  <c r="K157" i="15"/>
  <c r="F157" i="15"/>
  <c r="G157" i="15"/>
  <c r="Q122" i="14"/>
  <c r="S122" i="14" s="1"/>
  <c r="L895" i="11"/>
  <c r="X895" i="11"/>
  <c r="U895" i="11"/>
  <c r="K895" i="11"/>
  <c r="D158" i="15"/>
  <c r="E159" i="9"/>
  <c r="S156" i="9"/>
  <c r="U155" i="15" s="1"/>
  <c r="Q155" i="15"/>
  <c r="Q157" i="9"/>
  <c r="T156" i="15" s="1"/>
  <c r="R156" i="15"/>
  <c r="Z895" i="11"/>
  <c r="P157" i="15"/>
  <c r="N157" i="15"/>
  <c r="S157" i="15"/>
  <c r="L156" i="15"/>
  <c r="M157" i="9"/>
  <c r="W157" i="15"/>
  <c r="V157" i="15"/>
  <c r="X157" i="15"/>
  <c r="Y157" i="15"/>
  <c r="S895" i="11"/>
  <c r="I895" i="11"/>
  <c r="Q895" i="11"/>
  <c r="T895" i="11"/>
  <c r="P895" i="11"/>
  <c r="Y895" i="11"/>
  <c r="J895" i="11"/>
  <c r="N895" i="11"/>
  <c r="R895" i="11"/>
  <c r="M895" i="11"/>
  <c r="V895" i="11"/>
  <c r="W895" i="11"/>
  <c r="G895" i="11"/>
  <c r="O895" i="11"/>
  <c r="F896" i="11"/>
  <c r="E897" i="11"/>
  <c r="K150" i="14"/>
  <c r="H159" i="9" l="1"/>
  <c r="N158" i="15" s="1"/>
  <c r="G159" i="9"/>
  <c r="M158" i="15" s="1"/>
  <c r="K159" i="9"/>
  <c r="P158" i="15" s="1"/>
  <c r="F159" i="9"/>
  <c r="O159" i="9"/>
  <c r="P159" i="9"/>
  <c r="S158" i="15" s="1"/>
  <c r="I159" i="9"/>
  <c r="O158" i="15" s="1"/>
  <c r="F158" i="15"/>
  <c r="J158" i="15"/>
  <c r="G158" i="15"/>
  <c r="K158" i="15"/>
  <c r="H158" i="15"/>
  <c r="I158" i="15"/>
  <c r="Q123" i="14"/>
  <c r="S123" i="14" s="1"/>
  <c r="S157" i="9"/>
  <c r="U156" i="15" s="1"/>
  <c r="Q156" i="15"/>
  <c r="R157" i="15"/>
  <c r="Q158" i="9"/>
  <c r="T157" i="15" s="1"/>
  <c r="D159" i="15"/>
  <c r="E160" i="9"/>
  <c r="Y896" i="11"/>
  <c r="L157" i="15"/>
  <c r="M158" i="9"/>
  <c r="X158" i="15"/>
  <c r="Y158" i="15"/>
  <c r="V158" i="15"/>
  <c r="W158" i="15"/>
  <c r="K896" i="11"/>
  <c r="S896" i="11"/>
  <c r="U896" i="11"/>
  <c r="N896" i="11"/>
  <c r="V896" i="11"/>
  <c r="X896" i="11"/>
  <c r="J896" i="11"/>
  <c r="P896" i="11"/>
  <c r="Q896" i="11"/>
  <c r="O896" i="11"/>
  <c r="T896" i="11"/>
  <c r="L896" i="11"/>
  <c r="M896" i="11"/>
  <c r="I896" i="11"/>
  <c r="R896" i="11"/>
  <c r="Z896" i="11"/>
  <c r="G896" i="11"/>
  <c r="W896" i="11"/>
  <c r="H896" i="11"/>
  <c r="F897" i="11"/>
  <c r="L897" i="11" s="1"/>
  <c r="E898" i="11"/>
  <c r="K151" i="14"/>
  <c r="F160" i="9" l="1"/>
  <c r="H160" i="9"/>
  <c r="I160" i="9"/>
  <c r="O159" i="15" s="1"/>
  <c r="P160" i="9"/>
  <c r="K160" i="9"/>
  <c r="P159" i="15" s="1"/>
  <c r="G160" i="9"/>
  <c r="O160" i="9"/>
  <c r="H159" i="15"/>
  <c r="I159" i="15"/>
  <c r="F159" i="15"/>
  <c r="G159" i="15"/>
  <c r="J159" i="15"/>
  <c r="K159" i="15"/>
  <c r="Q124" i="14"/>
  <c r="S124" i="14" s="1"/>
  <c r="W897" i="11"/>
  <c r="Q159" i="9"/>
  <c r="T158" i="15" s="1"/>
  <c r="R158" i="15"/>
  <c r="L158" i="15"/>
  <c r="M159" i="9"/>
  <c r="D160" i="15"/>
  <c r="E161" i="9"/>
  <c r="M159" i="15"/>
  <c r="N159" i="15"/>
  <c r="S159" i="15"/>
  <c r="S158" i="9"/>
  <c r="U157" i="15" s="1"/>
  <c r="Q157" i="15"/>
  <c r="V159" i="15"/>
  <c r="Y159" i="15"/>
  <c r="W159" i="15"/>
  <c r="X159" i="15"/>
  <c r="G897" i="11"/>
  <c r="X897" i="11"/>
  <c r="K897" i="11"/>
  <c r="U897" i="11"/>
  <c r="J897" i="11"/>
  <c r="P897" i="11"/>
  <c r="N897" i="11"/>
  <c r="Y897" i="11"/>
  <c r="F898" i="11"/>
  <c r="Z898" i="11" s="1"/>
  <c r="M897" i="11"/>
  <c r="R897" i="11"/>
  <c r="V897" i="11"/>
  <c r="Z897" i="11"/>
  <c r="I897" i="11"/>
  <c r="Q897" i="11"/>
  <c r="T897" i="11"/>
  <c r="S897" i="11"/>
  <c r="H897" i="11"/>
  <c r="O897" i="11"/>
  <c r="E899" i="11"/>
  <c r="K152" i="14"/>
  <c r="F160" i="15" l="1"/>
  <c r="J160" i="15"/>
  <c r="G160" i="15"/>
  <c r="K160" i="15"/>
  <c r="H160" i="15"/>
  <c r="I160" i="15"/>
  <c r="F161" i="9"/>
  <c r="G161" i="9"/>
  <c r="M160" i="15" s="1"/>
  <c r="K161" i="9"/>
  <c r="P160" i="15" s="1"/>
  <c r="H161" i="9"/>
  <c r="N160" i="15" s="1"/>
  <c r="P161" i="9"/>
  <c r="S160" i="15" s="1"/>
  <c r="O161" i="9"/>
  <c r="I161" i="9"/>
  <c r="O160" i="15" s="1"/>
  <c r="Q125" i="14"/>
  <c r="S125" i="14" s="1"/>
  <c r="X898" i="11"/>
  <c r="G898" i="11"/>
  <c r="I898" i="11"/>
  <c r="V898" i="11"/>
  <c r="U898" i="11"/>
  <c r="H898" i="11"/>
  <c r="D161" i="15"/>
  <c r="E162" i="9"/>
  <c r="P898" i="11"/>
  <c r="K898" i="11"/>
  <c r="Q898" i="11"/>
  <c r="R898" i="11"/>
  <c r="Q160" i="9"/>
  <c r="T159" i="15" s="1"/>
  <c r="R159" i="15"/>
  <c r="W160" i="15"/>
  <c r="X160" i="15"/>
  <c r="V160" i="15"/>
  <c r="Y160" i="15"/>
  <c r="W898" i="11"/>
  <c r="L159" i="15"/>
  <c r="M160" i="9"/>
  <c r="S159" i="9"/>
  <c r="U158" i="15" s="1"/>
  <c r="Q158" i="15"/>
  <c r="T898" i="11"/>
  <c r="Y898" i="11"/>
  <c r="J898" i="11"/>
  <c r="M898" i="11"/>
  <c r="O898" i="11"/>
  <c r="N898" i="11"/>
  <c r="L898" i="11"/>
  <c r="S898" i="11"/>
  <c r="F899" i="11"/>
  <c r="Z899" i="11" s="1"/>
  <c r="E900" i="11"/>
  <c r="K153" i="14"/>
  <c r="G162" i="9" l="1"/>
  <c r="H162" i="9"/>
  <c r="F162" i="9"/>
  <c r="K162" i="9"/>
  <c r="P161" i="15" s="1"/>
  <c r="P162" i="9"/>
  <c r="I162" i="9"/>
  <c r="O162" i="9"/>
  <c r="H161" i="15"/>
  <c r="I161" i="15"/>
  <c r="J161" i="15"/>
  <c r="K161" i="15"/>
  <c r="F161" i="15"/>
  <c r="G161" i="15"/>
  <c r="H899" i="11"/>
  <c r="Q126" i="14"/>
  <c r="S126" i="14" s="1"/>
  <c r="V899" i="11"/>
  <c r="Y899" i="11"/>
  <c r="K899" i="11"/>
  <c r="D162" i="15"/>
  <c r="E163" i="9"/>
  <c r="S160" i="9"/>
  <c r="U159" i="15" s="1"/>
  <c r="Q159" i="15"/>
  <c r="L160" i="15"/>
  <c r="M161" i="9"/>
  <c r="M161" i="15"/>
  <c r="O161" i="15"/>
  <c r="S161" i="15"/>
  <c r="N161" i="15"/>
  <c r="Q161" i="9"/>
  <c r="T160" i="15" s="1"/>
  <c r="R160" i="15"/>
  <c r="V161" i="15"/>
  <c r="Y161" i="15"/>
  <c r="W161" i="15"/>
  <c r="X161" i="15"/>
  <c r="J899" i="11"/>
  <c r="U899" i="11"/>
  <c r="M899" i="11"/>
  <c r="X899" i="11"/>
  <c r="Q899" i="11"/>
  <c r="T899" i="11"/>
  <c r="L899" i="11"/>
  <c r="S899" i="11"/>
  <c r="N899" i="11"/>
  <c r="R899" i="11"/>
  <c r="O899" i="11"/>
  <c r="P899" i="11"/>
  <c r="W899" i="11"/>
  <c r="G899" i="11"/>
  <c r="I899" i="11"/>
  <c r="F900" i="11"/>
  <c r="I900" i="11" s="1"/>
  <c r="E901" i="11"/>
  <c r="K154" i="14"/>
  <c r="H163" i="9" l="1"/>
  <c r="N162" i="15" s="1"/>
  <c r="K163" i="9"/>
  <c r="F163" i="9"/>
  <c r="G163" i="9"/>
  <c r="M162" i="15" s="1"/>
  <c r="I163" i="9"/>
  <c r="O163" i="9"/>
  <c r="P163" i="9"/>
  <c r="S162" i="15" s="1"/>
  <c r="F162" i="15"/>
  <c r="J162" i="15"/>
  <c r="G162" i="15"/>
  <c r="K162" i="15"/>
  <c r="H162" i="15"/>
  <c r="I162" i="15"/>
  <c r="Q127" i="14"/>
  <c r="S127" i="14" s="1"/>
  <c r="U900" i="11"/>
  <c r="H900" i="11"/>
  <c r="X900" i="11"/>
  <c r="L161" i="15"/>
  <c r="M162" i="9"/>
  <c r="S161" i="9"/>
  <c r="U160" i="15" s="1"/>
  <c r="Q160" i="15"/>
  <c r="P162" i="15"/>
  <c r="O162" i="15"/>
  <c r="D163" i="15"/>
  <c r="E164" i="9"/>
  <c r="Y162" i="15"/>
  <c r="V162" i="15"/>
  <c r="W162" i="15"/>
  <c r="X162" i="15"/>
  <c r="L900" i="11"/>
  <c r="Z900" i="11"/>
  <c r="R161" i="15"/>
  <c r="Q162" i="9"/>
  <c r="T161" i="15" s="1"/>
  <c r="G900" i="11"/>
  <c r="V900" i="11"/>
  <c r="T900" i="11"/>
  <c r="Y900" i="11"/>
  <c r="J900" i="11"/>
  <c r="S900" i="11"/>
  <c r="M900" i="11"/>
  <c r="P900" i="11"/>
  <c r="R900" i="11"/>
  <c r="Q900" i="11"/>
  <c r="W900" i="11"/>
  <c r="K900" i="11"/>
  <c r="N900" i="11"/>
  <c r="O900" i="11"/>
  <c r="F901" i="11"/>
  <c r="I901" i="11" s="1"/>
  <c r="E902" i="11"/>
  <c r="K155" i="14"/>
  <c r="H163" i="15" l="1"/>
  <c r="I163" i="15"/>
  <c r="F163" i="15"/>
  <c r="G163" i="15"/>
  <c r="J163" i="15"/>
  <c r="K163" i="15"/>
  <c r="F164" i="9"/>
  <c r="H164" i="9"/>
  <c r="G164" i="9"/>
  <c r="P164" i="9"/>
  <c r="K164" i="9"/>
  <c r="P163" i="15" s="1"/>
  <c r="I164" i="9"/>
  <c r="O164" i="9"/>
  <c r="Q128" i="14"/>
  <c r="S128" i="14" s="1"/>
  <c r="Q163" i="9"/>
  <c r="T162" i="15" s="1"/>
  <c r="R162" i="15"/>
  <c r="D164" i="15"/>
  <c r="E165" i="9"/>
  <c r="S162" i="9"/>
  <c r="U161" i="15" s="1"/>
  <c r="Q161" i="15"/>
  <c r="M163" i="15"/>
  <c r="N163" i="15"/>
  <c r="S163" i="15"/>
  <c r="O163" i="15"/>
  <c r="L162" i="15"/>
  <c r="M163" i="9"/>
  <c r="W901" i="11"/>
  <c r="X163" i="15"/>
  <c r="V163" i="15"/>
  <c r="Y163" i="15"/>
  <c r="W163" i="15"/>
  <c r="V901" i="11"/>
  <c r="L901" i="11"/>
  <c r="G901" i="11"/>
  <c r="Z901" i="11"/>
  <c r="N901" i="11"/>
  <c r="O901" i="11"/>
  <c r="Y901" i="11"/>
  <c r="U901" i="11"/>
  <c r="R901" i="11"/>
  <c r="X901" i="11"/>
  <c r="J901" i="11"/>
  <c r="K901" i="11"/>
  <c r="P901" i="11"/>
  <c r="Q901" i="11"/>
  <c r="T901" i="11"/>
  <c r="S901" i="11"/>
  <c r="H901" i="11"/>
  <c r="M901" i="11"/>
  <c r="F902" i="11"/>
  <c r="E903" i="11"/>
  <c r="K156" i="14"/>
  <c r="F165" i="9" l="1"/>
  <c r="G165" i="9"/>
  <c r="M164" i="15" s="1"/>
  <c r="K165" i="9"/>
  <c r="P164" i="15" s="1"/>
  <c r="H165" i="9"/>
  <c r="I165" i="9"/>
  <c r="O164" i="15" s="1"/>
  <c r="P165" i="9"/>
  <c r="S164" i="15" s="1"/>
  <c r="O165" i="9"/>
  <c r="F164" i="15"/>
  <c r="J164" i="15"/>
  <c r="G164" i="15"/>
  <c r="K164" i="15"/>
  <c r="H164" i="15"/>
  <c r="I164" i="15"/>
  <c r="Q129" i="14"/>
  <c r="S129" i="14" s="1"/>
  <c r="D165" i="15"/>
  <c r="E166" i="9"/>
  <c r="L163" i="15"/>
  <c r="M164" i="9"/>
  <c r="Q164" i="9"/>
  <c r="T163" i="15" s="1"/>
  <c r="R163" i="15"/>
  <c r="N164" i="15"/>
  <c r="S163" i="9"/>
  <c r="U162" i="15" s="1"/>
  <c r="Q162" i="15"/>
  <c r="W164" i="15"/>
  <c r="X164" i="15"/>
  <c r="V164" i="15"/>
  <c r="Y164" i="15"/>
  <c r="Z902" i="11"/>
  <c r="M902" i="11"/>
  <c r="S902" i="11"/>
  <c r="U902" i="11"/>
  <c r="I902" i="11"/>
  <c r="V902" i="11"/>
  <c r="Y902" i="11"/>
  <c r="N902" i="11"/>
  <c r="T902" i="11"/>
  <c r="J902" i="11"/>
  <c r="O902" i="11"/>
  <c r="L902" i="11"/>
  <c r="P902" i="11"/>
  <c r="W902" i="11"/>
  <c r="G902" i="11"/>
  <c r="R902" i="11"/>
  <c r="X902" i="11"/>
  <c r="H902" i="11"/>
  <c r="K902" i="11"/>
  <c r="Q902" i="11"/>
  <c r="F903" i="11"/>
  <c r="E904" i="11"/>
  <c r="K157" i="14"/>
  <c r="G166" i="9" l="1"/>
  <c r="M165" i="15" s="1"/>
  <c r="H166" i="9"/>
  <c r="F166" i="9"/>
  <c r="P166" i="9"/>
  <c r="I166" i="9"/>
  <c r="O165" i="15" s="1"/>
  <c r="K166" i="9"/>
  <c r="O166" i="9"/>
  <c r="H165" i="15"/>
  <c r="I165" i="15"/>
  <c r="J165" i="15"/>
  <c r="K165" i="15"/>
  <c r="F165" i="15"/>
  <c r="G165" i="15"/>
  <c r="Q130" i="14"/>
  <c r="S130" i="14" s="1"/>
  <c r="Y903" i="11"/>
  <c r="Q165" i="9"/>
  <c r="T164" i="15" s="1"/>
  <c r="R164" i="15"/>
  <c r="S164" i="9"/>
  <c r="U163" i="15" s="1"/>
  <c r="Q163" i="15"/>
  <c r="P165" i="15"/>
  <c r="N165" i="15"/>
  <c r="S165" i="15"/>
  <c r="D166" i="15"/>
  <c r="E167" i="9"/>
  <c r="L164" i="15"/>
  <c r="M165" i="9"/>
  <c r="X165" i="15"/>
  <c r="V165" i="15"/>
  <c r="Y165" i="15"/>
  <c r="W165" i="15"/>
  <c r="O903" i="11"/>
  <c r="P903" i="11"/>
  <c r="U903" i="11"/>
  <c r="X903" i="11"/>
  <c r="Z903" i="11"/>
  <c r="H903" i="11"/>
  <c r="Q903" i="11"/>
  <c r="J903" i="11"/>
  <c r="K903" i="11"/>
  <c r="L903" i="11"/>
  <c r="V903" i="11"/>
  <c r="M903" i="11"/>
  <c r="R903" i="11"/>
  <c r="T903" i="11"/>
  <c r="I903" i="11"/>
  <c r="S903" i="11"/>
  <c r="W903" i="11"/>
  <c r="G903" i="11"/>
  <c r="N903" i="11"/>
  <c r="F904" i="11"/>
  <c r="O904" i="11" s="1"/>
  <c r="E905" i="11"/>
  <c r="K158" i="14"/>
  <c r="H167" i="9" l="1"/>
  <c r="N166" i="15" s="1"/>
  <c r="G167" i="9"/>
  <c r="M166" i="15" s="1"/>
  <c r="K167" i="9"/>
  <c r="F167" i="9"/>
  <c r="O167" i="9"/>
  <c r="P167" i="9"/>
  <c r="I167" i="9"/>
  <c r="O166" i="15" s="1"/>
  <c r="F166" i="15"/>
  <c r="J166" i="15"/>
  <c r="G166" i="15"/>
  <c r="K166" i="15"/>
  <c r="H166" i="15"/>
  <c r="I166" i="15"/>
  <c r="T904" i="11"/>
  <c r="Q131" i="14"/>
  <c r="S131" i="14" s="1"/>
  <c r="X904" i="11"/>
  <c r="S165" i="9"/>
  <c r="U164" i="15" s="1"/>
  <c r="Q164" i="15"/>
  <c r="P166" i="15"/>
  <c r="S166" i="15"/>
  <c r="R165" i="15"/>
  <c r="Q166" i="9"/>
  <c r="T165" i="15" s="1"/>
  <c r="D167" i="15"/>
  <c r="E168" i="9"/>
  <c r="Y166" i="15"/>
  <c r="V166" i="15"/>
  <c r="W166" i="15"/>
  <c r="X166" i="15"/>
  <c r="L165" i="15"/>
  <c r="M166" i="9"/>
  <c r="Y904" i="11"/>
  <c r="S904" i="11"/>
  <c r="N904" i="11"/>
  <c r="Q904" i="11"/>
  <c r="V904" i="11"/>
  <c r="W904" i="11"/>
  <c r="K904" i="11"/>
  <c r="P904" i="11"/>
  <c r="I904" i="11"/>
  <c r="L904" i="11"/>
  <c r="U904" i="11"/>
  <c r="M904" i="11"/>
  <c r="J904" i="11"/>
  <c r="G904" i="11"/>
  <c r="R904" i="11"/>
  <c r="Z904" i="11"/>
  <c r="H904" i="11"/>
  <c r="F905" i="11"/>
  <c r="T905" i="11" s="1"/>
  <c r="E906" i="11"/>
  <c r="K159" i="14"/>
  <c r="F168" i="9" l="1"/>
  <c r="G168" i="9"/>
  <c r="H168" i="9"/>
  <c r="N167" i="15" s="1"/>
  <c r="I168" i="9"/>
  <c r="P168" i="9"/>
  <c r="S167" i="15" s="1"/>
  <c r="K168" i="9"/>
  <c r="O168" i="9"/>
  <c r="H167" i="15"/>
  <c r="I167" i="15"/>
  <c r="F167" i="15"/>
  <c r="G167" i="15"/>
  <c r="J167" i="15"/>
  <c r="K167" i="15"/>
  <c r="Q132" i="14"/>
  <c r="S132" i="14" s="1"/>
  <c r="P905" i="11"/>
  <c r="J905" i="11"/>
  <c r="D168" i="15"/>
  <c r="E169" i="9"/>
  <c r="S166" i="9"/>
  <c r="U165" i="15" s="1"/>
  <c r="Q165" i="15"/>
  <c r="L166" i="15"/>
  <c r="M167" i="9"/>
  <c r="Z905" i="11"/>
  <c r="O167" i="15"/>
  <c r="P167" i="15"/>
  <c r="M167" i="15"/>
  <c r="Q167" i="9"/>
  <c r="T166" i="15" s="1"/>
  <c r="R166" i="15"/>
  <c r="X167" i="15"/>
  <c r="V167" i="15"/>
  <c r="Y167" i="15"/>
  <c r="W167" i="15"/>
  <c r="U905" i="11"/>
  <c r="W905" i="11"/>
  <c r="M905" i="11"/>
  <c r="G905" i="11"/>
  <c r="X905" i="11"/>
  <c r="K905" i="11"/>
  <c r="N905" i="11"/>
  <c r="I905" i="11"/>
  <c r="Q905" i="11"/>
  <c r="O905" i="11"/>
  <c r="R905" i="11"/>
  <c r="L905" i="11"/>
  <c r="Y905" i="11"/>
  <c r="F906" i="11"/>
  <c r="X906" i="11" s="1"/>
  <c r="V905" i="11"/>
  <c r="S905" i="11"/>
  <c r="H905" i="11"/>
  <c r="E907" i="11"/>
  <c r="K160" i="14"/>
  <c r="U906" i="11" l="1"/>
  <c r="I906" i="11"/>
  <c r="F169" i="9"/>
  <c r="G169" i="9"/>
  <c r="M168" i="15" s="1"/>
  <c r="K169" i="9"/>
  <c r="P168" i="15" s="1"/>
  <c r="H169" i="9"/>
  <c r="N168" i="15" s="1"/>
  <c r="P169" i="9"/>
  <c r="S168" i="15" s="1"/>
  <c r="O169" i="9"/>
  <c r="I169" i="9"/>
  <c r="F168" i="15"/>
  <c r="J168" i="15"/>
  <c r="G168" i="15"/>
  <c r="K168" i="15"/>
  <c r="H168" i="15"/>
  <c r="I168" i="15"/>
  <c r="Q133" i="14"/>
  <c r="S133" i="14" s="1"/>
  <c r="O906" i="11"/>
  <c r="S906" i="11"/>
  <c r="M906" i="11"/>
  <c r="M168" i="9"/>
  <c r="L167" i="15"/>
  <c r="D169" i="15"/>
  <c r="E170" i="9"/>
  <c r="Y906" i="11"/>
  <c r="S167" i="9"/>
  <c r="U166" i="15" s="1"/>
  <c r="Q166" i="15"/>
  <c r="O168" i="15"/>
  <c r="Q168" i="9"/>
  <c r="T167" i="15" s="1"/>
  <c r="R167" i="15"/>
  <c r="W168" i="15"/>
  <c r="X168" i="15"/>
  <c r="V168" i="15"/>
  <c r="Y168" i="15"/>
  <c r="J906" i="11"/>
  <c r="H906" i="11"/>
  <c r="G906" i="11"/>
  <c r="L906" i="11"/>
  <c r="V906" i="11"/>
  <c r="T906" i="11"/>
  <c r="W906" i="11"/>
  <c r="P906" i="11"/>
  <c r="Z906" i="11"/>
  <c r="K906" i="11"/>
  <c r="Q906" i="11"/>
  <c r="N906" i="11"/>
  <c r="F907" i="11"/>
  <c r="S907" i="11" s="1"/>
  <c r="R906" i="11"/>
  <c r="E908" i="11"/>
  <c r="K161" i="14"/>
  <c r="H169" i="15" l="1"/>
  <c r="I169" i="15"/>
  <c r="J169" i="15"/>
  <c r="K169" i="15"/>
  <c r="F169" i="15"/>
  <c r="G169" i="15"/>
  <c r="G170" i="9"/>
  <c r="H170" i="9"/>
  <c r="F170" i="9"/>
  <c r="L169" i="15" s="1"/>
  <c r="K170" i="9"/>
  <c r="P170" i="9"/>
  <c r="S169" i="15" s="1"/>
  <c r="I170" i="9"/>
  <c r="O170" i="9"/>
  <c r="G907" i="11"/>
  <c r="Q134" i="14"/>
  <c r="S134" i="14" s="1"/>
  <c r="N907" i="11"/>
  <c r="V907" i="11"/>
  <c r="I907" i="11"/>
  <c r="Z907" i="11"/>
  <c r="W907" i="11"/>
  <c r="H907" i="11"/>
  <c r="U907" i="11"/>
  <c r="L907" i="11"/>
  <c r="O907" i="11"/>
  <c r="R907" i="11"/>
  <c r="P907" i="11"/>
  <c r="K907" i="11"/>
  <c r="D170" i="15"/>
  <c r="E171" i="9"/>
  <c r="M907" i="11"/>
  <c r="M169" i="15"/>
  <c r="O169" i="15"/>
  <c r="P169" i="15"/>
  <c r="X169" i="15"/>
  <c r="V169" i="15"/>
  <c r="Y169" i="15"/>
  <c r="W169" i="15"/>
  <c r="T907" i="11"/>
  <c r="Y907" i="11"/>
  <c r="J907" i="11"/>
  <c r="Q907" i="11"/>
  <c r="L168" i="15"/>
  <c r="M169" i="9"/>
  <c r="X907" i="11"/>
  <c r="R168" i="15"/>
  <c r="Q169" i="9"/>
  <c r="T168" i="15" s="1"/>
  <c r="S168" i="9"/>
  <c r="U167" i="15" s="1"/>
  <c r="Q167" i="15"/>
  <c r="F908" i="11"/>
  <c r="G908" i="11" s="1"/>
  <c r="E909" i="11"/>
  <c r="K162" i="14"/>
  <c r="F170" i="15" l="1"/>
  <c r="J170" i="15"/>
  <c r="G170" i="15"/>
  <c r="K170" i="15"/>
  <c r="H170" i="15"/>
  <c r="I170" i="15"/>
  <c r="H171" i="9"/>
  <c r="K171" i="9"/>
  <c r="G171" i="9"/>
  <c r="M170" i="15" s="1"/>
  <c r="F171" i="9"/>
  <c r="I171" i="9"/>
  <c r="O170" i="15" s="1"/>
  <c r="O171" i="9"/>
  <c r="P171" i="9"/>
  <c r="S170" i="15" s="1"/>
  <c r="Q135" i="14"/>
  <c r="S135" i="14" s="1"/>
  <c r="D171" i="15"/>
  <c r="E172" i="9"/>
  <c r="Q168" i="15"/>
  <c r="S169" i="9"/>
  <c r="U168" i="15" s="1"/>
  <c r="W908" i="11"/>
  <c r="M170" i="9"/>
  <c r="N169" i="15"/>
  <c r="P170" i="15"/>
  <c r="L170" i="15"/>
  <c r="Q170" i="9"/>
  <c r="T169" i="15" s="1"/>
  <c r="R169" i="15"/>
  <c r="X170" i="15"/>
  <c r="V170" i="15"/>
  <c r="W170" i="15"/>
  <c r="Y170" i="15"/>
  <c r="N908" i="11"/>
  <c r="P908" i="11"/>
  <c r="Q908" i="11"/>
  <c r="Z908" i="11"/>
  <c r="H908" i="11"/>
  <c r="I908" i="11"/>
  <c r="L908" i="11"/>
  <c r="U908" i="11"/>
  <c r="V908" i="11"/>
  <c r="X908" i="11"/>
  <c r="J908" i="11"/>
  <c r="O908" i="11"/>
  <c r="T908" i="11"/>
  <c r="R908" i="11"/>
  <c r="S908" i="11"/>
  <c r="Y908" i="11"/>
  <c r="K908" i="11"/>
  <c r="M908" i="11"/>
  <c r="F909" i="11"/>
  <c r="R909" i="11" s="1"/>
  <c r="E910" i="11"/>
  <c r="K163" i="14"/>
  <c r="F172" i="9" l="1"/>
  <c r="L171" i="15" s="1"/>
  <c r="H172" i="9"/>
  <c r="G172" i="9"/>
  <c r="M171" i="15" s="1"/>
  <c r="P172" i="9"/>
  <c r="K172" i="9"/>
  <c r="P171" i="15" s="1"/>
  <c r="I172" i="9"/>
  <c r="O172" i="9"/>
  <c r="H171" i="15"/>
  <c r="I171" i="15"/>
  <c r="F171" i="15"/>
  <c r="G171" i="15"/>
  <c r="J171" i="15"/>
  <c r="K171" i="15"/>
  <c r="Q136" i="14"/>
  <c r="S136" i="14" s="1"/>
  <c r="D172" i="15"/>
  <c r="E173" i="9"/>
  <c r="M171" i="9"/>
  <c r="Q170" i="15" s="1"/>
  <c r="N170" i="15"/>
  <c r="Y909" i="11"/>
  <c r="M909" i="11"/>
  <c r="Q171" i="9"/>
  <c r="R170" i="15"/>
  <c r="S170" i="9"/>
  <c r="U169" i="15" s="1"/>
  <c r="Q169" i="15"/>
  <c r="S171" i="15"/>
  <c r="O171" i="15"/>
  <c r="W171" i="15"/>
  <c r="X171" i="15"/>
  <c r="V171" i="15"/>
  <c r="Y171" i="15"/>
  <c r="H909" i="11"/>
  <c r="L909" i="11"/>
  <c r="Z909" i="11"/>
  <c r="S909" i="11"/>
  <c r="T909" i="11"/>
  <c r="G909" i="11"/>
  <c r="I909" i="11"/>
  <c r="U909" i="11"/>
  <c r="W909" i="11"/>
  <c r="K909" i="11"/>
  <c r="N909" i="11"/>
  <c r="O909" i="11"/>
  <c r="P909" i="11"/>
  <c r="Q909" i="11"/>
  <c r="V909" i="11"/>
  <c r="X909" i="11"/>
  <c r="J909" i="11"/>
  <c r="F910" i="11"/>
  <c r="G910" i="11" s="1"/>
  <c r="E911" i="11"/>
  <c r="K164" i="14"/>
  <c r="F173" i="9" l="1"/>
  <c r="G173" i="9"/>
  <c r="K173" i="9"/>
  <c r="P172" i="15" s="1"/>
  <c r="H173" i="9"/>
  <c r="N172" i="15" s="1"/>
  <c r="I173" i="9"/>
  <c r="O172" i="15" s="1"/>
  <c r="P173" i="9"/>
  <c r="O173" i="9"/>
  <c r="F172" i="15"/>
  <c r="J172" i="15"/>
  <c r="G172" i="15"/>
  <c r="K172" i="15"/>
  <c r="H172" i="15"/>
  <c r="I172" i="15"/>
  <c r="Q137" i="14"/>
  <c r="S137" i="14" s="1"/>
  <c r="O910" i="11"/>
  <c r="P910" i="11"/>
  <c r="V910" i="11"/>
  <c r="S910" i="11"/>
  <c r="K910" i="11"/>
  <c r="Z910" i="11"/>
  <c r="I910" i="11"/>
  <c r="T910" i="11"/>
  <c r="N910" i="11"/>
  <c r="H910" i="11"/>
  <c r="M910" i="11"/>
  <c r="L910" i="11"/>
  <c r="W910" i="11"/>
  <c r="Q172" i="9"/>
  <c r="T171" i="15" s="1"/>
  <c r="R171" i="15"/>
  <c r="X910" i="11"/>
  <c r="S171" i="9"/>
  <c r="U170" i="15" s="1"/>
  <c r="T170" i="15"/>
  <c r="Q910" i="11"/>
  <c r="U910" i="11"/>
  <c r="Y910" i="11"/>
  <c r="J910" i="11"/>
  <c r="R910" i="11"/>
  <c r="M172" i="15"/>
  <c r="S172" i="15"/>
  <c r="D173" i="15"/>
  <c r="E174" i="9"/>
  <c r="M172" i="9"/>
  <c r="N171" i="15"/>
  <c r="X172" i="15"/>
  <c r="V172" i="15"/>
  <c r="Y172" i="15"/>
  <c r="W172" i="15"/>
  <c r="F911" i="11"/>
  <c r="K911" i="11" s="1"/>
  <c r="E912" i="11"/>
  <c r="K165" i="14"/>
  <c r="G174" i="9" l="1"/>
  <c r="H174" i="9"/>
  <c r="P174" i="9"/>
  <c r="I174" i="9"/>
  <c r="O173" i="15" s="1"/>
  <c r="F174" i="9"/>
  <c r="L173" i="15" s="1"/>
  <c r="K174" i="9"/>
  <c r="O174" i="9"/>
  <c r="H173" i="15"/>
  <c r="I173" i="15"/>
  <c r="J173" i="15"/>
  <c r="K173" i="15"/>
  <c r="F173" i="15"/>
  <c r="G173" i="15"/>
  <c r="S911" i="11"/>
  <c r="Q138" i="14"/>
  <c r="S138" i="14" s="1"/>
  <c r="N911" i="11"/>
  <c r="Y911" i="11"/>
  <c r="G911" i="11"/>
  <c r="S172" i="9"/>
  <c r="U171" i="15" s="1"/>
  <c r="Q171" i="15"/>
  <c r="L172" i="15"/>
  <c r="M173" i="9"/>
  <c r="D174" i="15"/>
  <c r="E175" i="9"/>
  <c r="M173" i="15"/>
  <c r="P173" i="15"/>
  <c r="S173" i="15"/>
  <c r="W911" i="11"/>
  <c r="W173" i="15"/>
  <c r="X173" i="15"/>
  <c r="Y173" i="15"/>
  <c r="V173" i="15"/>
  <c r="R172" i="15"/>
  <c r="Q173" i="9"/>
  <c r="T172" i="15" s="1"/>
  <c r="R911" i="11"/>
  <c r="I911" i="11"/>
  <c r="Z911" i="11"/>
  <c r="V911" i="11"/>
  <c r="X911" i="11"/>
  <c r="O911" i="11"/>
  <c r="U911" i="11"/>
  <c r="H911" i="11"/>
  <c r="M911" i="11"/>
  <c r="T911" i="11"/>
  <c r="J911" i="11"/>
  <c r="L911" i="11"/>
  <c r="P911" i="11"/>
  <c r="Q911" i="11"/>
  <c r="F912" i="11"/>
  <c r="Q912" i="11" s="1"/>
  <c r="E913" i="11"/>
  <c r="K166" i="14"/>
  <c r="H175" i="9" l="1"/>
  <c r="G175" i="9"/>
  <c r="K175" i="9"/>
  <c r="P174" i="15" s="1"/>
  <c r="F175" i="9"/>
  <c r="O175" i="9"/>
  <c r="P175" i="9"/>
  <c r="I175" i="9"/>
  <c r="O174" i="15" s="1"/>
  <c r="F174" i="15"/>
  <c r="J174" i="15"/>
  <c r="G174" i="15"/>
  <c r="K174" i="15"/>
  <c r="H174" i="15"/>
  <c r="I174" i="15"/>
  <c r="Q139" i="14"/>
  <c r="S139" i="14" s="1"/>
  <c r="O912" i="11"/>
  <c r="M174" i="9"/>
  <c r="N173" i="15"/>
  <c r="Q172" i="15"/>
  <c r="S173" i="9"/>
  <c r="U172" i="15" s="1"/>
  <c r="Z912" i="11"/>
  <c r="D175" i="15"/>
  <c r="E176" i="9"/>
  <c r="N174" i="15"/>
  <c r="L174" i="15"/>
  <c r="S174" i="15"/>
  <c r="Q174" i="9"/>
  <c r="T173" i="15" s="1"/>
  <c r="R173" i="15"/>
  <c r="Y174" i="15"/>
  <c r="V174" i="15"/>
  <c r="W174" i="15"/>
  <c r="X174" i="15"/>
  <c r="R912" i="11"/>
  <c r="G912" i="11"/>
  <c r="Y912" i="11"/>
  <c r="K912" i="11"/>
  <c r="P912" i="11"/>
  <c r="I912" i="11"/>
  <c r="U912" i="11"/>
  <c r="T912" i="11"/>
  <c r="W912" i="11"/>
  <c r="H912" i="11"/>
  <c r="L912" i="11"/>
  <c r="X912" i="11"/>
  <c r="J912" i="11"/>
  <c r="N912" i="11"/>
  <c r="V912" i="11"/>
  <c r="M912" i="11"/>
  <c r="S912" i="11"/>
  <c r="F913" i="11"/>
  <c r="Q913" i="11" s="1"/>
  <c r="E914" i="11"/>
  <c r="K167" i="14"/>
  <c r="F176" i="9" l="1"/>
  <c r="G176" i="9"/>
  <c r="M175" i="15" s="1"/>
  <c r="H176" i="9"/>
  <c r="N175" i="15" s="1"/>
  <c r="I176" i="9"/>
  <c r="P176" i="9"/>
  <c r="S175" i="15" s="1"/>
  <c r="K176" i="9"/>
  <c r="P175" i="15" s="1"/>
  <c r="O176" i="9"/>
  <c r="H175" i="15"/>
  <c r="I175" i="15"/>
  <c r="F175" i="15"/>
  <c r="G175" i="15"/>
  <c r="J175" i="15"/>
  <c r="K175" i="15"/>
  <c r="L913" i="11"/>
  <c r="Q140" i="14"/>
  <c r="S140" i="14" s="1"/>
  <c r="N913" i="11"/>
  <c r="R174" i="15"/>
  <c r="Q175" i="9"/>
  <c r="T174" i="15" s="1"/>
  <c r="O175" i="15"/>
  <c r="D176" i="15"/>
  <c r="E177" i="9"/>
  <c r="W913" i="11"/>
  <c r="W175" i="15"/>
  <c r="X175" i="15"/>
  <c r="V175" i="15"/>
  <c r="Y175" i="15"/>
  <c r="P913" i="11"/>
  <c r="S174" i="9"/>
  <c r="U173" i="15" s="1"/>
  <c r="Q173" i="15"/>
  <c r="M175" i="9"/>
  <c r="M174" i="15"/>
  <c r="T913" i="11"/>
  <c r="S913" i="11"/>
  <c r="Y913" i="11"/>
  <c r="H913" i="11"/>
  <c r="R913" i="11"/>
  <c r="M913" i="11"/>
  <c r="I913" i="11"/>
  <c r="O913" i="11"/>
  <c r="Z913" i="11"/>
  <c r="G913" i="11"/>
  <c r="V913" i="11"/>
  <c r="X913" i="11"/>
  <c r="J913" i="11"/>
  <c r="K913" i="11"/>
  <c r="U913" i="11"/>
  <c r="F914" i="11"/>
  <c r="R914" i="11" s="1"/>
  <c r="E915" i="11"/>
  <c r="K168" i="14"/>
  <c r="F176" i="15" l="1"/>
  <c r="J176" i="15"/>
  <c r="G176" i="15"/>
  <c r="K176" i="15"/>
  <c r="H176" i="15"/>
  <c r="I176" i="15"/>
  <c r="F177" i="9"/>
  <c r="G177" i="9"/>
  <c r="K177" i="9"/>
  <c r="P176" i="15" s="1"/>
  <c r="P177" i="9"/>
  <c r="S176" i="15" s="1"/>
  <c r="H177" i="9"/>
  <c r="N176" i="15" s="1"/>
  <c r="O177" i="9"/>
  <c r="I177" i="9"/>
  <c r="O176" i="15" s="1"/>
  <c r="V914" i="11"/>
  <c r="X914" i="11"/>
  <c r="S914" i="11"/>
  <c r="Q914" i="11"/>
  <c r="H914" i="11"/>
  <c r="J914" i="11"/>
  <c r="Y914" i="11"/>
  <c r="Q141" i="14"/>
  <c r="S141" i="14" s="1"/>
  <c r="G914" i="11"/>
  <c r="O914" i="11"/>
  <c r="K914" i="11"/>
  <c r="T914" i="11"/>
  <c r="P914" i="11"/>
  <c r="N914" i="11"/>
  <c r="M176" i="15"/>
  <c r="L175" i="15"/>
  <c r="M176" i="9"/>
  <c r="X176" i="15"/>
  <c r="V176" i="15"/>
  <c r="Y176" i="15"/>
  <c r="W176" i="15"/>
  <c r="D177" i="15"/>
  <c r="E178" i="9"/>
  <c r="W914" i="11"/>
  <c r="S175" i="9"/>
  <c r="U174" i="15" s="1"/>
  <c r="Q174" i="15"/>
  <c r="Q176" i="9"/>
  <c r="T175" i="15" s="1"/>
  <c r="R175" i="15"/>
  <c r="I914" i="11"/>
  <c r="U914" i="11"/>
  <c r="F915" i="11"/>
  <c r="L914" i="11"/>
  <c r="Z914" i="11"/>
  <c r="M914" i="11"/>
  <c r="E916" i="11"/>
  <c r="K169" i="14"/>
  <c r="G178" i="9" l="1"/>
  <c r="M177" i="15" s="1"/>
  <c r="H178" i="9"/>
  <c r="F178" i="9"/>
  <c r="L177" i="15" s="1"/>
  <c r="K178" i="9"/>
  <c r="P177" i="15" s="1"/>
  <c r="P178" i="9"/>
  <c r="S177" i="15" s="1"/>
  <c r="I178" i="9"/>
  <c r="O178" i="9"/>
  <c r="H177" i="15"/>
  <c r="I177" i="15"/>
  <c r="J177" i="15"/>
  <c r="K177" i="15"/>
  <c r="F177" i="15"/>
  <c r="G177" i="15"/>
  <c r="Q142" i="14"/>
  <c r="S142" i="14" s="1"/>
  <c r="D178" i="15"/>
  <c r="E179" i="9"/>
  <c r="O177" i="15"/>
  <c r="Q177" i="9"/>
  <c r="T176" i="15" s="1"/>
  <c r="R176" i="15"/>
  <c r="W177" i="15"/>
  <c r="X177" i="15"/>
  <c r="Y177" i="15"/>
  <c r="V177" i="15"/>
  <c r="L176" i="15"/>
  <c r="M177" i="9"/>
  <c r="Z915" i="11"/>
  <c r="S176" i="9"/>
  <c r="U175" i="15" s="1"/>
  <c r="Q175" i="15"/>
  <c r="G915" i="11"/>
  <c r="L915" i="11"/>
  <c r="N915" i="11"/>
  <c r="P915" i="11"/>
  <c r="T915" i="11"/>
  <c r="V915" i="11"/>
  <c r="X915" i="11"/>
  <c r="K915" i="11"/>
  <c r="H915" i="11"/>
  <c r="U915" i="11"/>
  <c r="W915" i="11"/>
  <c r="M915" i="11"/>
  <c r="S915" i="11"/>
  <c r="Y915" i="11"/>
  <c r="J915" i="11"/>
  <c r="Q915" i="11"/>
  <c r="R915" i="11"/>
  <c r="I915" i="11"/>
  <c r="O915" i="11"/>
  <c r="F916" i="11"/>
  <c r="E917" i="11"/>
  <c r="K170" i="14"/>
  <c r="H179" i="9" l="1"/>
  <c r="N178" i="15" s="1"/>
  <c r="K179" i="9"/>
  <c r="F179" i="9"/>
  <c r="L178" i="15" s="1"/>
  <c r="G179" i="9"/>
  <c r="I179" i="9"/>
  <c r="O178" i="15" s="1"/>
  <c r="O179" i="9"/>
  <c r="P179" i="9"/>
  <c r="S178" i="15" s="1"/>
  <c r="F178" i="15"/>
  <c r="J178" i="15"/>
  <c r="G178" i="15"/>
  <c r="K178" i="15"/>
  <c r="H178" i="15"/>
  <c r="I178" i="15"/>
  <c r="Q143" i="14"/>
  <c r="S143" i="14" s="1"/>
  <c r="X916" i="11"/>
  <c r="Q178" i="9"/>
  <c r="T177" i="15" s="1"/>
  <c r="R177" i="15"/>
  <c r="P178" i="15"/>
  <c r="D179" i="15"/>
  <c r="E180" i="9"/>
  <c r="S177" i="9"/>
  <c r="U176" i="15" s="1"/>
  <c r="Q176" i="15"/>
  <c r="M178" i="9"/>
  <c r="N177" i="15"/>
  <c r="Y178" i="15"/>
  <c r="V178" i="15"/>
  <c r="W178" i="15"/>
  <c r="X178" i="15"/>
  <c r="Q916" i="11"/>
  <c r="N916" i="11"/>
  <c r="P916" i="11"/>
  <c r="V916" i="11"/>
  <c r="O916" i="11"/>
  <c r="H916" i="11"/>
  <c r="U916" i="11"/>
  <c r="K916" i="11"/>
  <c r="I916" i="11"/>
  <c r="L916" i="11"/>
  <c r="Z916" i="11"/>
  <c r="M916" i="11"/>
  <c r="R916" i="11"/>
  <c r="S916" i="11"/>
  <c r="Y916" i="11"/>
  <c r="J916" i="11"/>
  <c r="T916" i="11"/>
  <c r="W916" i="11"/>
  <c r="G916" i="11"/>
  <c r="F917" i="11"/>
  <c r="P917" i="11" s="1"/>
  <c r="E918" i="11"/>
  <c r="K171" i="14"/>
  <c r="U917" i="11" l="1"/>
  <c r="F180" i="9"/>
  <c r="L179" i="15" s="1"/>
  <c r="H180" i="9"/>
  <c r="G180" i="9"/>
  <c r="M179" i="15" s="1"/>
  <c r="P180" i="9"/>
  <c r="S179" i="15" s="1"/>
  <c r="K180" i="9"/>
  <c r="P179" i="15" s="1"/>
  <c r="I180" i="9"/>
  <c r="O179" i="15" s="1"/>
  <c r="O180" i="9"/>
  <c r="H179" i="15"/>
  <c r="I179" i="15"/>
  <c r="F179" i="15"/>
  <c r="G179" i="15"/>
  <c r="J179" i="15"/>
  <c r="K179" i="15"/>
  <c r="Q144" i="14"/>
  <c r="S144" i="14" s="1"/>
  <c r="T917" i="11"/>
  <c r="N917" i="11"/>
  <c r="Z917" i="11"/>
  <c r="S178" i="9"/>
  <c r="U177" i="15" s="1"/>
  <c r="Q177" i="15"/>
  <c r="W179" i="15"/>
  <c r="X179" i="15"/>
  <c r="V179" i="15"/>
  <c r="Y179" i="15"/>
  <c r="Q179" i="9"/>
  <c r="T178" i="15" s="1"/>
  <c r="R178" i="15"/>
  <c r="D180" i="15"/>
  <c r="E181" i="9"/>
  <c r="M179" i="9"/>
  <c r="M178" i="15"/>
  <c r="V917" i="11"/>
  <c r="H917" i="11"/>
  <c r="Q917" i="11"/>
  <c r="X917" i="11"/>
  <c r="K917" i="11"/>
  <c r="R917" i="11"/>
  <c r="W917" i="11"/>
  <c r="M917" i="11"/>
  <c r="I917" i="11"/>
  <c r="O917" i="11"/>
  <c r="G917" i="11"/>
  <c r="L917" i="11"/>
  <c r="S917" i="11"/>
  <c r="Y917" i="11"/>
  <c r="J917" i="11"/>
  <c r="F918" i="11"/>
  <c r="G918" i="11" s="1"/>
  <c r="E919" i="11"/>
  <c r="K172" i="14"/>
  <c r="F181" i="9" l="1"/>
  <c r="G181" i="9"/>
  <c r="K181" i="9"/>
  <c r="P180" i="15" s="1"/>
  <c r="H181" i="9"/>
  <c r="I181" i="9"/>
  <c r="O181" i="9"/>
  <c r="P181" i="9"/>
  <c r="S180" i="15" s="1"/>
  <c r="F180" i="15"/>
  <c r="J180" i="15"/>
  <c r="G180" i="15"/>
  <c r="K180" i="15"/>
  <c r="H180" i="15"/>
  <c r="I180" i="15"/>
  <c r="Q145" i="14"/>
  <c r="S145" i="14" s="1"/>
  <c r="Z918" i="11"/>
  <c r="X918" i="11"/>
  <c r="D181" i="15"/>
  <c r="E182" i="9"/>
  <c r="Q178" i="15"/>
  <c r="S179" i="9"/>
  <c r="U178" i="15" s="1"/>
  <c r="O180" i="15"/>
  <c r="M180" i="15"/>
  <c r="N180" i="15"/>
  <c r="M180" i="9"/>
  <c r="N179" i="15"/>
  <c r="X180" i="15"/>
  <c r="V180" i="15"/>
  <c r="Y180" i="15"/>
  <c r="W180" i="15"/>
  <c r="Q180" i="9"/>
  <c r="T179" i="15" s="1"/>
  <c r="R179" i="15"/>
  <c r="T918" i="11"/>
  <c r="W918" i="11"/>
  <c r="I918" i="11"/>
  <c r="O918" i="11"/>
  <c r="S918" i="11"/>
  <c r="M918" i="11"/>
  <c r="P918" i="11"/>
  <c r="R918" i="11"/>
  <c r="H918" i="11"/>
  <c r="L918" i="11"/>
  <c r="U918" i="11"/>
  <c r="K918" i="11"/>
  <c r="Q918" i="11"/>
  <c r="Y918" i="11"/>
  <c r="J918" i="11"/>
  <c r="N918" i="11"/>
  <c r="V918" i="11"/>
  <c r="F919" i="11"/>
  <c r="N919" i="11" s="1"/>
  <c r="E920" i="11"/>
  <c r="K173" i="14"/>
  <c r="G182" i="9" l="1"/>
  <c r="H182" i="9"/>
  <c r="F182" i="9"/>
  <c r="L181" i="15" s="1"/>
  <c r="P182" i="9"/>
  <c r="I182" i="9"/>
  <c r="O181" i="15" s="1"/>
  <c r="K182" i="9"/>
  <c r="O182" i="9"/>
  <c r="H181" i="15"/>
  <c r="I181" i="15"/>
  <c r="J181" i="15"/>
  <c r="K181" i="15"/>
  <c r="F181" i="15"/>
  <c r="G181" i="15"/>
  <c r="R919" i="11"/>
  <c r="M919" i="11"/>
  <c r="L919" i="11"/>
  <c r="U919" i="11"/>
  <c r="T919" i="11"/>
  <c r="X919" i="11"/>
  <c r="W919" i="11"/>
  <c r="P919" i="11"/>
  <c r="H919" i="11"/>
  <c r="V919" i="11"/>
  <c r="Q146" i="14"/>
  <c r="S146" i="14" s="1"/>
  <c r="K919" i="11"/>
  <c r="I919" i="11"/>
  <c r="Q919" i="11"/>
  <c r="J919" i="11"/>
  <c r="O919" i="11"/>
  <c r="S919" i="11"/>
  <c r="Z919" i="11"/>
  <c r="G919" i="11"/>
  <c r="D182" i="15"/>
  <c r="E183" i="9"/>
  <c r="Q181" i="9"/>
  <c r="T180" i="15" s="1"/>
  <c r="R180" i="15"/>
  <c r="M181" i="15"/>
  <c r="P181" i="15"/>
  <c r="S181" i="15"/>
  <c r="Y919" i="11"/>
  <c r="L180" i="15"/>
  <c r="M181" i="9"/>
  <c r="W181" i="15"/>
  <c r="X181" i="15"/>
  <c r="Y181" i="15"/>
  <c r="V181" i="15"/>
  <c r="Q179" i="15"/>
  <c r="S180" i="9"/>
  <c r="U179" i="15" s="1"/>
  <c r="F920" i="11"/>
  <c r="J920" i="11" s="1"/>
  <c r="E921" i="11"/>
  <c r="K174" i="14"/>
  <c r="H183" i="9" l="1"/>
  <c r="G183" i="9"/>
  <c r="K183" i="9"/>
  <c r="P182" i="15" s="1"/>
  <c r="F183" i="9"/>
  <c r="P183" i="9"/>
  <c r="S182" i="15" s="1"/>
  <c r="I183" i="9"/>
  <c r="O183" i="9"/>
  <c r="F182" i="15"/>
  <c r="J182" i="15"/>
  <c r="G182" i="15"/>
  <c r="K182" i="15"/>
  <c r="H182" i="15"/>
  <c r="I182" i="15"/>
  <c r="Q147" i="14"/>
  <c r="S147" i="14" s="1"/>
  <c r="N920" i="11"/>
  <c r="D183" i="15"/>
  <c r="E184" i="9"/>
  <c r="H920" i="11"/>
  <c r="M182" i="9"/>
  <c r="N181" i="15"/>
  <c r="S181" i="9"/>
  <c r="U180" i="15" s="1"/>
  <c r="Q180" i="15"/>
  <c r="Q182" i="9"/>
  <c r="T181" i="15" s="1"/>
  <c r="R181" i="15"/>
  <c r="N182" i="15"/>
  <c r="M182" i="15"/>
  <c r="O182" i="15"/>
  <c r="Z920" i="11"/>
  <c r="Y182" i="15"/>
  <c r="V182" i="15"/>
  <c r="W182" i="15"/>
  <c r="X182" i="15"/>
  <c r="V920" i="11"/>
  <c r="X920" i="11"/>
  <c r="Y920" i="11"/>
  <c r="U920" i="11"/>
  <c r="K920" i="11"/>
  <c r="Q920" i="11"/>
  <c r="L920" i="11"/>
  <c r="G920" i="11"/>
  <c r="R920" i="11"/>
  <c r="I920" i="11"/>
  <c r="P920" i="11"/>
  <c r="T920" i="11"/>
  <c r="W920" i="11"/>
  <c r="O920" i="11"/>
  <c r="S920" i="11"/>
  <c r="M920" i="11"/>
  <c r="F921" i="11"/>
  <c r="M921" i="11" s="1"/>
  <c r="E922" i="11"/>
  <c r="K175" i="14"/>
  <c r="H183" i="15" l="1"/>
  <c r="I183" i="15"/>
  <c r="F183" i="15"/>
  <c r="G183" i="15"/>
  <c r="J183" i="15"/>
  <c r="K183" i="15"/>
  <c r="F184" i="9"/>
  <c r="L183" i="15" s="1"/>
  <c r="G184" i="9"/>
  <c r="M183" i="15" s="1"/>
  <c r="I184" i="9"/>
  <c r="O183" i="15" s="1"/>
  <c r="P184" i="9"/>
  <c r="H184" i="9"/>
  <c r="K184" i="9"/>
  <c r="O184" i="9"/>
  <c r="Q148" i="14"/>
  <c r="S148" i="14" s="1"/>
  <c r="T921" i="11"/>
  <c r="G921" i="11"/>
  <c r="I921" i="11"/>
  <c r="R921" i="11"/>
  <c r="Y921" i="11"/>
  <c r="U921" i="11"/>
  <c r="H921" i="11"/>
  <c r="N921" i="11"/>
  <c r="Q183" i="9"/>
  <c r="R182" i="15"/>
  <c r="S182" i="9"/>
  <c r="U181" i="15" s="1"/>
  <c r="Q181" i="15"/>
  <c r="Q921" i="11"/>
  <c r="O921" i="11"/>
  <c r="P921" i="11"/>
  <c r="W921" i="11"/>
  <c r="L182" i="15"/>
  <c r="M183" i="9"/>
  <c r="Q182" i="15" s="1"/>
  <c r="Z921" i="11"/>
  <c r="S183" i="15"/>
  <c r="P183" i="15"/>
  <c r="D184" i="15"/>
  <c r="E185" i="9"/>
  <c r="S921" i="11"/>
  <c r="V921" i="11"/>
  <c r="X921" i="11"/>
  <c r="J921" i="11"/>
  <c r="K921" i="11"/>
  <c r="L921" i="11"/>
  <c r="V183" i="15"/>
  <c r="Y183" i="15"/>
  <c r="W183" i="15"/>
  <c r="X183" i="15"/>
  <c r="F922" i="11"/>
  <c r="R922" i="11" s="1"/>
  <c r="E923" i="11"/>
  <c r="K176" i="14"/>
  <c r="F185" i="9" l="1"/>
  <c r="G185" i="9"/>
  <c r="K185" i="9"/>
  <c r="P184" i="15" s="1"/>
  <c r="H185" i="9"/>
  <c r="O185" i="9"/>
  <c r="P185" i="9"/>
  <c r="I185" i="9"/>
  <c r="O184" i="15" s="1"/>
  <c r="F184" i="15"/>
  <c r="J184" i="15"/>
  <c r="G184" i="15"/>
  <c r="K184" i="15"/>
  <c r="H184" i="15"/>
  <c r="I184" i="15"/>
  <c r="Q149" i="14"/>
  <c r="S149" i="14" s="1"/>
  <c r="N922" i="11"/>
  <c r="S922" i="11"/>
  <c r="T922" i="11"/>
  <c r="I922" i="11"/>
  <c r="U922" i="11"/>
  <c r="Z922" i="11"/>
  <c r="W184" i="15"/>
  <c r="X184" i="15"/>
  <c r="V184" i="15"/>
  <c r="Y184" i="15"/>
  <c r="M184" i="9"/>
  <c r="N183" i="15"/>
  <c r="Q184" i="9"/>
  <c r="T183" i="15" s="1"/>
  <c r="R183" i="15"/>
  <c r="S183" i="9"/>
  <c r="U182" i="15" s="1"/>
  <c r="T182" i="15"/>
  <c r="D185" i="15"/>
  <c r="E186" i="9"/>
  <c r="S184" i="15"/>
  <c r="N184" i="15"/>
  <c r="M184" i="15"/>
  <c r="G922" i="11"/>
  <c r="W922" i="11"/>
  <c r="K922" i="11"/>
  <c r="M922" i="11"/>
  <c r="L922" i="11"/>
  <c r="O922" i="11"/>
  <c r="Q922" i="11"/>
  <c r="P922" i="11"/>
  <c r="Y922" i="11"/>
  <c r="J922" i="11"/>
  <c r="V922" i="11"/>
  <c r="X922" i="11"/>
  <c r="H922" i="11"/>
  <c r="F923" i="11"/>
  <c r="L923" i="11" s="1"/>
  <c r="E924" i="11"/>
  <c r="K177" i="14"/>
  <c r="O923" i="11" l="1"/>
  <c r="G186" i="9"/>
  <c r="M185" i="15" s="1"/>
  <c r="H186" i="9"/>
  <c r="F186" i="9"/>
  <c r="L185" i="15" s="1"/>
  <c r="K186" i="9"/>
  <c r="P185" i="15" s="1"/>
  <c r="P186" i="9"/>
  <c r="S185" i="15" s="1"/>
  <c r="I186" i="9"/>
  <c r="O185" i="15" s="1"/>
  <c r="O186" i="9"/>
  <c r="H185" i="15"/>
  <c r="I185" i="15"/>
  <c r="J185" i="15"/>
  <c r="K185" i="15"/>
  <c r="F185" i="15"/>
  <c r="G185" i="15"/>
  <c r="Q150" i="14"/>
  <c r="S150" i="14" s="1"/>
  <c r="V185" i="15"/>
  <c r="Y185" i="15"/>
  <c r="W185" i="15"/>
  <c r="X185" i="15"/>
  <c r="D186" i="15"/>
  <c r="E187" i="9"/>
  <c r="X923" i="11"/>
  <c r="Q185" i="9"/>
  <c r="T184" i="15" s="1"/>
  <c r="R184" i="15"/>
  <c r="Q183" i="15"/>
  <c r="S184" i="9"/>
  <c r="U183" i="15" s="1"/>
  <c r="L184" i="15"/>
  <c r="M185" i="9"/>
  <c r="Q923" i="11"/>
  <c r="R923" i="11"/>
  <c r="H923" i="11"/>
  <c r="K923" i="11"/>
  <c r="N923" i="11"/>
  <c r="G923" i="11"/>
  <c r="J923" i="11"/>
  <c r="S923" i="11"/>
  <c r="Y923" i="11"/>
  <c r="V923" i="11"/>
  <c r="Z923" i="11"/>
  <c r="U923" i="11"/>
  <c r="I923" i="11"/>
  <c r="P923" i="11"/>
  <c r="W923" i="11"/>
  <c r="M923" i="11"/>
  <c r="T923" i="11"/>
  <c r="F924" i="11"/>
  <c r="N924" i="11" s="1"/>
  <c r="E925" i="11"/>
  <c r="K178" i="14"/>
  <c r="H187" i="9" l="1"/>
  <c r="K187" i="9"/>
  <c r="P186" i="15" s="1"/>
  <c r="F187" i="9"/>
  <c r="L186" i="15" s="1"/>
  <c r="G187" i="9"/>
  <c r="M186" i="15" s="1"/>
  <c r="P187" i="9"/>
  <c r="S186" i="15" s="1"/>
  <c r="I187" i="9"/>
  <c r="O187" i="9"/>
  <c r="F186" i="15"/>
  <c r="J186" i="15"/>
  <c r="G186" i="15"/>
  <c r="K186" i="15"/>
  <c r="H186" i="15"/>
  <c r="I186" i="15"/>
  <c r="X924" i="11"/>
  <c r="P924" i="11"/>
  <c r="I924" i="11"/>
  <c r="H924" i="11"/>
  <c r="V924" i="11"/>
  <c r="Q151" i="14"/>
  <c r="S151" i="14" s="1"/>
  <c r="J924" i="11"/>
  <c r="T924" i="11"/>
  <c r="D187" i="15"/>
  <c r="E188" i="9"/>
  <c r="M186" i="9"/>
  <c r="N185" i="15"/>
  <c r="Y924" i="11"/>
  <c r="O186" i="15"/>
  <c r="Q186" i="9"/>
  <c r="T185" i="15" s="1"/>
  <c r="R185" i="15"/>
  <c r="S185" i="9"/>
  <c r="U184" i="15" s="1"/>
  <c r="Q184" i="15"/>
  <c r="V186" i="15"/>
  <c r="W186" i="15"/>
  <c r="X186" i="15"/>
  <c r="Y186" i="15"/>
  <c r="L924" i="11"/>
  <c r="S924" i="11"/>
  <c r="Z924" i="11"/>
  <c r="M924" i="11"/>
  <c r="R924" i="11"/>
  <c r="O924" i="11"/>
  <c r="Q924" i="11"/>
  <c r="U924" i="11"/>
  <c r="K924" i="11"/>
  <c r="W924" i="11"/>
  <c r="G924" i="11"/>
  <c r="F925" i="11"/>
  <c r="E926" i="11"/>
  <c r="K179" i="14"/>
  <c r="F188" i="9" l="1"/>
  <c r="L187" i="15" s="1"/>
  <c r="H188" i="9"/>
  <c r="P188" i="9"/>
  <c r="S187" i="15" s="1"/>
  <c r="G188" i="9"/>
  <c r="M187" i="15" s="1"/>
  <c r="I188" i="9"/>
  <c r="O187" i="15" s="1"/>
  <c r="O188" i="9"/>
  <c r="K188" i="9"/>
  <c r="P187" i="15" s="1"/>
  <c r="H187" i="15"/>
  <c r="I187" i="15"/>
  <c r="F187" i="15"/>
  <c r="G187" i="15"/>
  <c r="J187" i="15"/>
  <c r="K187" i="15"/>
  <c r="Q152" i="14"/>
  <c r="S152" i="14" s="1"/>
  <c r="Z925" i="11"/>
  <c r="Q187" i="9"/>
  <c r="T186" i="15" s="1"/>
  <c r="R186" i="15"/>
  <c r="S186" i="9"/>
  <c r="U185" i="15" s="1"/>
  <c r="Q185" i="15"/>
  <c r="M187" i="9"/>
  <c r="N186" i="15"/>
  <c r="D188" i="15"/>
  <c r="E189" i="9"/>
  <c r="V187" i="15"/>
  <c r="Y187" i="15"/>
  <c r="W187" i="15"/>
  <c r="X187" i="15"/>
  <c r="H925" i="11"/>
  <c r="I925" i="11"/>
  <c r="K925" i="11"/>
  <c r="T925" i="11"/>
  <c r="Y925" i="11"/>
  <c r="U925" i="11"/>
  <c r="W925" i="11"/>
  <c r="J925" i="11"/>
  <c r="P925" i="11"/>
  <c r="X925" i="11"/>
  <c r="M925" i="11"/>
  <c r="R925" i="11"/>
  <c r="V925" i="11"/>
  <c r="Q925" i="11"/>
  <c r="S925" i="11"/>
  <c r="N925" i="11"/>
  <c r="L925" i="11"/>
  <c r="G925" i="11"/>
  <c r="O925" i="11"/>
  <c r="F926" i="11"/>
  <c r="L926" i="11" s="1"/>
  <c r="E927" i="11"/>
  <c r="K180" i="14"/>
  <c r="F189" i="9" l="1"/>
  <c r="G189" i="9"/>
  <c r="M188" i="15" s="1"/>
  <c r="K189" i="9"/>
  <c r="H189" i="9"/>
  <c r="I189" i="9"/>
  <c r="O188" i="15" s="1"/>
  <c r="O189" i="9"/>
  <c r="P189" i="9"/>
  <c r="S188" i="15" s="1"/>
  <c r="F188" i="15"/>
  <c r="J188" i="15"/>
  <c r="G188" i="15"/>
  <c r="K188" i="15"/>
  <c r="H188" i="15"/>
  <c r="I188" i="15"/>
  <c r="Q153" i="14"/>
  <c r="S153" i="14" s="1"/>
  <c r="Q926" i="11"/>
  <c r="T926" i="11"/>
  <c r="X926" i="11"/>
  <c r="N188" i="15"/>
  <c r="P188" i="15"/>
  <c r="Q188" i="9"/>
  <c r="T187" i="15" s="1"/>
  <c r="R187" i="15"/>
  <c r="D189" i="15"/>
  <c r="E190" i="9"/>
  <c r="W188" i="15"/>
  <c r="X188" i="15"/>
  <c r="V188" i="15"/>
  <c r="Y188" i="15"/>
  <c r="N926" i="11"/>
  <c r="Q186" i="15"/>
  <c r="S187" i="9"/>
  <c r="U186" i="15" s="1"/>
  <c r="M188" i="9"/>
  <c r="N187" i="15"/>
  <c r="I926" i="11"/>
  <c r="R926" i="11"/>
  <c r="Z926" i="11"/>
  <c r="O926" i="11"/>
  <c r="K926" i="11"/>
  <c r="M926" i="11"/>
  <c r="W926" i="11"/>
  <c r="G926" i="11"/>
  <c r="H926" i="11"/>
  <c r="U926" i="11"/>
  <c r="S926" i="11"/>
  <c r="Y926" i="11"/>
  <c r="J926" i="11"/>
  <c r="P926" i="11"/>
  <c r="V926" i="11"/>
  <c r="F927" i="11"/>
  <c r="M927" i="11" s="1"/>
  <c r="E928" i="11"/>
  <c r="K181" i="14"/>
  <c r="G190" i="9" l="1"/>
  <c r="M189" i="15" s="1"/>
  <c r="H190" i="9"/>
  <c r="F190" i="9"/>
  <c r="L189" i="15" s="1"/>
  <c r="P190" i="9"/>
  <c r="S189" i="15" s="1"/>
  <c r="I190" i="9"/>
  <c r="O189" i="15" s="1"/>
  <c r="K190" i="9"/>
  <c r="O190" i="9"/>
  <c r="H189" i="15"/>
  <c r="I189" i="15"/>
  <c r="J189" i="15"/>
  <c r="K189" i="15"/>
  <c r="F189" i="15"/>
  <c r="G189" i="15"/>
  <c r="Q154" i="14"/>
  <c r="S154" i="14" s="1"/>
  <c r="S188" i="9"/>
  <c r="U187" i="15" s="1"/>
  <c r="Q187" i="15"/>
  <c r="P189" i="15"/>
  <c r="R188" i="15"/>
  <c r="Q189" i="9"/>
  <c r="T188" i="15" s="1"/>
  <c r="D190" i="15"/>
  <c r="E191" i="9"/>
  <c r="V189" i="15"/>
  <c r="Y189" i="15"/>
  <c r="W189" i="15"/>
  <c r="X189" i="15"/>
  <c r="L188" i="15"/>
  <c r="M189" i="9"/>
  <c r="W927" i="11"/>
  <c r="P927" i="11"/>
  <c r="S927" i="11"/>
  <c r="V927" i="11"/>
  <c r="I927" i="11"/>
  <c r="X927" i="11"/>
  <c r="Y927" i="11"/>
  <c r="L927" i="11"/>
  <c r="Q927" i="11"/>
  <c r="N927" i="11"/>
  <c r="T927" i="11"/>
  <c r="H927" i="11"/>
  <c r="U927" i="11"/>
  <c r="G927" i="11"/>
  <c r="F928" i="11"/>
  <c r="O927" i="11"/>
  <c r="K927" i="11"/>
  <c r="Z927" i="11"/>
  <c r="J927" i="11"/>
  <c r="R927" i="11"/>
  <c r="E929" i="11"/>
  <c r="K182" i="14"/>
  <c r="F190" i="15" l="1"/>
  <c r="J190" i="15"/>
  <c r="G190" i="15"/>
  <c r="K190" i="15"/>
  <c r="H190" i="15"/>
  <c r="I190" i="15"/>
  <c r="H191" i="9"/>
  <c r="N190" i="15" s="1"/>
  <c r="G191" i="9"/>
  <c r="K191" i="9"/>
  <c r="P190" i="15" s="1"/>
  <c r="F191" i="9"/>
  <c r="P191" i="9"/>
  <c r="S190" i="15" s="1"/>
  <c r="O191" i="9"/>
  <c r="I191" i="9"/>
  <c r="O190" i="15" s="1"/>
  <c r="Q155" i="14"/>
  <c r="S155" i="14" s="1"/>
  <c r="X190" i="15"/>
  <c r="Y190" i="15"/>
  <c r="V190" i="15"/>
  <c r="W190" i="15"/>
  <c r="Q190" i="9"/>
  <c r="T189" i="15" s="1"/>
  <c r="R189" i="15"/>
  <c r="D191" i="15"/>
  <c r="E192" i="9"/>
  <c r="Q188" i="15"/>
  <c r="S189" i="9"/>
  <c r="U188" i="15" s="1"/>
  <c r="Y928" i="11"/>
  <c r="L190" i="15"/>
  <c r="M190" i="9"/>
  <c r="N189" i="15"/>
  <c r="X928" i="11"/>
  <c r="U928" i="11"/>
  <c r="R928" i="11"/>
  <c r="P928" i="11"/>
  <c r="S928" i="11"/>
  <c r="V928" i="11"/>
  <c r="I928" i="11"/>
  <c r="N928" i="11"/>
  <c r="K928" i="11"/>
  <c r="L928" i="11"/>
  <c r="J928" i="11"/>
  <c r="H928" i="11"/>
  <c r="T928" i="11"/>
  <c r="Z928" i="11"/>
  <c r="M928" i="11"/>
  <c r="Q928" i="11"/>
  <c r="W928" i="11"/>
  <c r="G928" i="11"/>
  <c r="F929" i="11"/>
  <c r="O928" i="11"/>
  <c r="E930" i="11"/>
  <c r="K183" i="14"/>
  <c r="H191" i="15" l="1"/>
  <c r="I191" i="15"/>
  <c r="F191" i="15"/>
  <c r="G191" i="15"/>
  <c r="J191" i="15"/>
  <c r="K191" i="15"/>
  <c r="F192" i="9"/>
  <c r="L191" i="15" s="1"/>
  <c r="H192" i="9"/>
  <c r="I192" i="9"/>
  <c r="P192" i="9"/>
  <c r="S191" i="15" s="1"/>
  <c r="K192" i="9"/>
  <c r="P191" i="15" s="1"/>
  <c r="G192" i="9"/>
  <c r="M191" i="15" s="1"/>
  <c r="O192" i="9"/>
  <c r="Q156" i="14"/>
  <c r="S156" i="14" s="1"/>
  <c r="O191" i="15"/>
  <c r="X929" i="11"/>
  <c r="S190" i="9"/>
  <c r="U189" i="15" s="1"/>
  <c r="Q189" i="15"/>
  <c r="X191" i="15"/>
  <c r="V191" i="15"/>
  <c r="Y191" i="15"/>
  <c r="W191" i="15"/>
  <c r="Q191" i="9"/>
  <c r="R190" i="15"/>
  <c r="D192" i="15"/>
  <c r="E193" i="9"/>
  <c r="M191" i="9"/>
  <c r="Q190" i="15" s="1"/>
  <c r="M190" i="15"/>
  <c r="H929" i="11"/>
  <c r="R929" i="11"/>
  <c r="S929" i="11"/>
  <c r="I929" i="11"/>
  <c r="U929" i="11"/>
  <c r="Q929" i="11"/>
  <c r="V929" i="11"/>
  <c r="J929" i="11"/>
  <c r="Y929" i="11"/>
  <c r="N929" i="11"/>
  <c r="O929" i="11"/>
  <c r="W929" i="11"/>
  <c r="M929" i="11"/>
  <c r="K929" i="11"/>
  <c r="P929" i="11"/>
  <c r="L929" i="11"/>
  <c r="T929" i="11"/>
  <c r="Z929" i="11"/>
  <c r="G929" i="11"/>
  <c r="F930" i="11"/>
  <c r="H930" i="11" s="1"/>
  <c r="E931" i="11"/>
  <c r="K184" i="14"/>
  <c r="F193" i="9" l="1"/>
  <c r="G193" i="9"/>
  <c r="M192" i="15" s="1"/>
  <c r="K193" i="9"/>
  <c r="P192" i="15" s="1"/>
  <c r="H193" i="9"/>
  <c r="O193" i="9"/>
  <c r="P193" i="9"/>
  <c r="I193" i="9"/>
  <c r="O192" i="15" s="1"/>
  <c r="F192" i="15"/>
  <c r="J192" i="15"/>
  <c r="G192" i="15"/>
  <c r="K192" i="15"/>
  <c r="H192" i="15"/>
  <c r="I192" i="15"/>
  <c r="Q157" i="14"/>
  <c r="S157" i="14" s="1"/>
  <c r="Z930" i="11"/>
  <c r="S191" i="9"/>
  <c r="U190" i="15" s="1"/>
  <c r="T190" i="15"/>
  <c r="M192" i="9"/>
  <c r="N191" i="15"/>
  <c r="D193" i="15"/>
  <c r="E194" i="9"/>
  <c r="S192" i="15"/>
  <c r="N192" i="15"/>
  <c r="W192" i="15"/>
  <c r="X192" i="15"/>
  <c r="Y192" i="15"/>
  <c r="V192" i="15"/>
  <c r="Q192" i="9"/>
  <c r="T191" i="15" s="1"/>
  <c r="R191" i="15"/>
  <c r="K930" i="11"/>
  <c r="T930" i="11"/>
  <c r="U930" i="11"/>
  <c r="W930" i="11"/>
  <c r="R930" i="11"/>
  <c r="S930" i="11"/>
  <c r="P930" i="11"/>
  <c r="G930" i="11"/>
  <c r="X930" i="11"/>
  <c r="O930" i="11"/>
  <c r="L930" i="11"/>
  <c r="Y930" i="11"/>
  <c r="J930" i="11"/>
  <c r="I930" i="11"/>
  <c r="F931" i="11"/>
  <c r="M931" i="11" s="1"/>
  <c r="N930" i="11"/>
  <c r="V930" i="11"/>
  <c r="M930" i="11"/>
  <c r="Q930" i="11"/>
  <c r="E932" i="11"/>
  <c r="K185" i="14"/>
  <c r="H193" i="15" l="1"/>
  <c r="I193" i="15"/>
  <c r="J193" i="15"/>
  <c r="K193" i="15"/>
  <c r="F193" i="15"/>
  <c r="G193" i="15"/>
  <c r="G194" i="9"/>
  <c r="M193" i="15" s="1"/>
  <c r="H194" i="9"/>
  <c r="F194" i="9"/>
  <c r="L193" i="15" s="1"/>
  <c r="K194" i="9"/>
  <c r="P193" i="15" s="1"/>
  <c r="P194" i="9"/>
  <c r="S193" i="15" s="1"/>
  <c r="O194" i="9"/>
  <c r="I194" i="9"/>
  <c r="O193" i="15" s="1"/>
  <c r="Q158" i="14"/>
  <c r="S158" i="14" s="1"/>
  <c r="Q193" i="9"/>
  <c r="T192" i="15" s="1"/>
  <c r="R192" i="15"/>
  <c r="S192" i="9"/>
  <c r="U191" i="15" s="1"/>
  <c r="Q191" i="15"/>
  <c r="D194" i="15"/>
  <c r="E195" i="9"/>
  <c r="X931" i="11"/>
  <c r="M193" i="9"/>
  <c r="L192" i="15"/>
  <c r="X193" i="15"/>
  <c r="Y193" i="15"/>
  <c r="W193" i="15"/>
  <c r="V193" i="15"/>
  <c r="T931" i="11"/>
  <c r="K931" i="11"/>
  <c r="L931" i="11"/>
  <c r="I931" i="11"/>
  <c r="Z931" i="11"/>
  <c r="O931" i="11"/>
  <c r="R931" i="11"/>
  <c r="S931" i="11"/>
  <c r="W931" i="11"/>
  <c r="J931" i="11"/>
  <c r="G931" i="11"/>
  <c r="U931" i="11"/>
  <c r="Q931" i="11"/>
  <c r="V931" i="11"/>
  <c r="Y931" i="11"/>
  <c r="H931" i="11"/>
  <c r="P931" i="11"/>
  <c r="N931" i="11"/>
  <c r="F932" i="11"/>
  <c r="H932" i="11" s="1"/>
  <c r="E933" i="11"/>
  <c r="K186" i="14"/>
  <c r="H195" i="9" l="1"/>
  <c r="K195" i="9"/>
  <c r="F195" i="9"/>
  <c r="L194" i="15" s="1"/>
  <c r="G195" i="9"/>
  <c r="P195" i="9"/>
  <c r="S194" i="15" s="1"/>
  <c r="I195" i="9"/>
  <c r="O195" i="9"/>
  <c r="F194" i="15"/>
  <c r="J194" i="15"/>
  <c r="G194" i="15"/>
  <c r="K194" i="15"/>
  <c r="H194" i="15"/>
  <c r="I194" i="15"/>
  <c r="Q159" i="14"/>
  <c r="S159" i="14" s="1"/>
  <c r="P932" i="11"/>
  <c r="I932" i="11"/>
  <c r="D195" i="15"/>
  <c r="E196" i="9"/>
  <c r="M194" i="9"/>
  <c r="N193" i="15"/>
  <c r="Q192" i="15"/>
  <c r="S193" i="9"/>
  <c r="U192" i="15" s="1"/>
  <c r="Q194" i="9"/>
  <c r="T193" i="15" s="1"/>
  <c r="R193" i="15"/>
  <c r="Y932" i="11"/>
  <c r="X932" i="11"/>
  <c r="N194" i="15"/>
  <c r="O194" i="15"/>
  <c r="P194" i="15"/>
  <c r="V194" i="15"/>
  <c r="W194" i="15"/>
  <c r="X194" i="15"/>
  <c r="Y194" i="15"/>
  <c r="V932" i="11"/>
  <c r="J932" i="11"/>
  <c r="N932" i="11"/>
  <c r="L932" i="11"/>
  <c r="S932" i="11"/>
  <c r="T932" i="11"/>
  <c r="Z932" i="11"/>
  <c r="M932" i="11"/>
  <c r="O932" i="11"/>
  <c r="Q932" i="11"/>
  <c r="R932" i="11"/>
  <c r="U932" i="11"/>
  <c r="W932" i="11"/>
  <c r="G932" i="11"/>
  <c r="K932" i="11"/>
  <c r="F933" i="11"/>
  <c r="E934" i="11"/>
  <c r="K187" i="14"/>
  <c r="F196" i="9" l="1"/>
  <c r="L195" i="15" s="1"/>
  <c r="H196" i="9"/>
  <c r="G196" i="9"/>
  <c r="M195" i="15" s="1"/>
  <c r="P196" i="9"/>
  <c r="I196" i="9"/>
  <c r="O195" i="15" s="1"/>
  <c r="K196" i="9"/>
  <c r="O196" i="9"/>
  <c r="H195" i="15"/>
  <c r="I195" i="15"/>
  <c r="F195" i="15"/>
  <c r="G195" i="15"/>
  <c r="J195" i="15"/>
  <c r="K195" i="15"/>
  <c r="Q160" i="14"/>
  <c r="S160" i="14" s="1"/>
  <c r="Y933" i="11"/>
  <c r="M195" i="9"/>
  <c r="M194" i="15"/>
  <c r="S194" i="9"/>
  <c r="U193" i="15" s="1"/>
  <c r="Q193" i="15"/>
  <c r="D196" i="15"/>
  <c r="E197" i="9"/>
  <c r="N195" i="15"/>
  <c r="S195" i="15"/>
  <c r="R194" i="15"/>
  <c r="Q195" i="9"/>
  <c r="T194" i="15" s="1"/>
  <c r="X195" i="15"/>
  <c r="V195" i="15"/>
  <c r="Y195" i="15"/>
  <c r="W195" i="15"/>
  <c r="P933" i="11"/>
  <c r="O933" i="11"/>
  <c r="M933" i="11"/>
  <c r="W933" i="11"/>
  <c r="U933" i="11"/>
  <c r="R933" i="11"/>
  <c r="V933" i="11"/>
  <c r="X933" i="11"/>
  <c r="H933" i="11"/>
  <c r="L933" i="11"/>
  <c r="K933" i="11"/>
  <c r="T933" i="11"/>
  <c r="S933" i="11"/>
  <c r="N933" i="11"/>
  <c r="J933" i="11"/>
  <c r="I933" i="11"/>
  <c r="Q933" i="11"/>
  <c r="Z933" i="11"/>
  <c r="G933" i="11"/>
  <c r="F934" i="11"/>
  <c r="G934" i="11" s="1"/>
  <c r="E935" i="11"/>
  <c r="K188" i="14"/>
  <c r="F196" i="15" l="1"/>
  <c r="J196" i="15"/>
  <c r="G196" i="15"/>
  <c r="K196" i="15"/>
  <c r="H196" i="15"/>
  <c r="I196" i="15"/>
  <c r="F197" i="9"/>
  <c r="G197" i="9"/>
  <c r="K197" i="9"/>
  <c r="P196" i="15" s="1"/>
  <c r="H197" i="9"/>
  <c r="I197" i="9"/>
  <c r="O196" i="15" s="1"/>
  <c r="O197" i="9"/>
  <c r="P197" i="9"/>
  <c r="S196" i="15" s="1"/>
  <c r="Q161" i="14"/>
  <c r="S161" i="14" s="1"/>
  <c r="Y934" i="11"/>
  <c r="Q196" i="9"/>
  <c r="T195" i="15" s="1"/>
  <c r="R195" i="15"/>
  <c r="M196" i="15"/>
  <c r="N196" i="15"/>
  <c r="M196" i="9"/>
  <c r="P195" i="15"/>
  <c r="W196" i="15"/>
  <c r="X196" i="15"/>
  <c r="Y196" i="15"/>
  <c r="V196" i="15"/>
  <c r="S195" i="9"/>
  <c r="U194" i="15" s="1"/>
  <c r="Q194" i="15"/>
  <c r="D197" i="15"/>
  <c r="E198" i="9"/>
  <c r="M934" i="11"/>
  <c r="Q934" i="11"/>
  <c r="U934" i="11"/>
  <c r="W934" i="11"/>
  <c r="J934" i="11"/>
  <c r="I934" i="11"/>
  <c r="P934" i="11"/>
  <c r="V934" i="11"/>
  <c r="T934" i="11"/>
  <c r="X934" i="11"/>
  <c r="H934" i="11"/>
  <c r="N934" i="11"/>
  <c r="L934" i="11"/>
  <c r="R934" i="11"/>
  <c r="S934" i="11"/>
  <c r="Z934" i="11"/>
  <c r="O934" i="11"/>
  <c r="K934" i="11"/>
  <c r="F935" i="11"/>
  <c r="M935" i="11" s="1"/>
  <c r="E936" i="11"/>
  <c r="K189" i="14"/>
  <c r="G198" i="9" l="1"/>
  <c r="M197" i="15" s="1"/>
  <c r="H198" i="9"/>
  <c r="F198" i="9"/>
  <c r="L197" i="15" s="1"/>
  <c r="P198" i="9"/>
  <c r="I198" i="9"/>
  <c r="O197" i="15" s="1"/>
  <c r="K198" i="9"/>
  <c r="P197" i="15" s="1"/>
  <c r="O198" i="9"/>
  <c r="H197" i="15"/>
  <c r="I197" i="15"/>
  <c r="J197" i="15"/>
  <c r="K197" i="15"/>
  <c r="F197" i="15"/>
  <c r="G197" i="15"/>
  <c r="Q162" i="14"/>
  <c r="S162" i="14" s="1"/>
  <c r="S197" i="15"/>
  <c r="Z935" i="11"/>
  <c r="X197" i="15"/>
  <c r="V197" i="15"/>
  <c r="Y197" i="15"/>
  <c r="W197" i="15"/>
  <c r="S196" i="9"/>
  <c r="U195" i="15" s="1"/>
  <c r="Q195" i="15"/>
  <c r="Q197" i="9"/>
  <c r="T196" i="15" s="1"/>
  <c r="R196" i="15"/>
  <c r="M197" i="9"/>
  <c r="L196" i="15"/>
  <c r="D198" i="15"/>
  <c r="E199" i="9"/>
  <c r="I935" i="11"/>
  <c r="S935" i="11"/>
  <c r="J935" i="11"/>
  <c r="Y935" i="11"/>
  <c r="P935" i="11"/>
  <c r="V935" i="11"/>
  <c r="K935" i="11"/>
  <c r="R935" i="11"/>
  <c r="N935" i="11"/>
  <c r="W935" i="11"/>
  <c r="H935" i="11"/>
  <c r="Q935" i="11"/>
  <c r="T935" i="11"/>
  <c r="U935" i="11"/>
  <c r="L935" i="11"/>
  <c r="X935" i="11"/>
  <c r="O935" i="11"/>
  <c r="G935" i="11"/>
  <c r="F936" i="11"/>
  <c r="O936" i="11" s="1"/>
  <c r="E937" i="11"/>
  <c r="K190" i="14"/>
  <c r="H199" i="9" l="1"/>
  <c r="N198" i="15" s="1"/>
  <c r="G199" i="9"/>
  <c r="M198" i="15" s="1"/>
  <c r="K199" i="9"/>
  <c r="P198" i="15" s="1"/>
  <c r="P199" i="9"/>
  <c r="F199" i="9"/>
  <c r="O199" i="9"/>
  <c r="I199" i="9"/>
  <c r="O198" i="15" s="1"/>
  <c r="F198" i="15"/>
  <c r="J198" i="15"/>
  <c r="G198" i="15"/>
  <c r="K198" i="15"/>
  <c r="H198" i="15"/>
  <c r="I198" i="15"/>
  <c r="Q163" i="14"/>
  <c r="S163" i="14" s="1"/>
  <c r="U936" i="11"/>
  <c r="K936" i="11"/>
  <c r="Y936" i="11"/>
  <c r="D199" i="15"/>
  <c r="E200" i="9"/>
  <c r="S198" i="15"/>
  <c r="X936" i="11"/>
  <c r="Y198" i="15"/>
  <c r="W198" i="15"/>
  <c r="X198" i="15"/>
  <c r="V198" i="15"/>
  <c r="M198" i="9"/>
  <c r="N197" i="15"/>
  <c r="R936" i="11"/>
  <c r="N936" i="11"/>
  <c r="Q198" i="9"/>
  <c r="T197" i="15" s="1"/>
  <c r="R197" i="15"/>
  <c r="S936" i="11"/>
  <c r="J936" i="11"/>
  <c r="V936" i="11"/>
  <c r="Q196" i="15"/>
  <c r="S197" i="9"/>
  <c r="U196" i="15" s="1"/>
  <c r="Q936" i="11"/>
  <c r="T936" i="11"/>
  <c r="P936" i="11"/>
  <c r="W936" i="11"/>
  <c r="G936" i="11"/>
  <c r="H936" i="11"/>
  <c r="I936" i="11"/>
  <c r="Z936" i="11"/>
  <c r="M936" i="11"/>
  <c r="L936" i="11"/>
  <c r="F937" i="11"/>
  <c r="M937" i="11" s="1"/>
  <c r="E938" i="11"/>
  <c r="K191" i="14"/>
  <c r="F200" i="9" l="1"/>
  <c r="G200" i="9"/>
  <c r="M199" i="15" s="1"/>
  <c r="H200" i="9"/>
  <c r="I200" i="9"/>
  <c r="P200" i="9"/>
  <c r="S199" i="15" s="1"/>
  <c r="K200" i="9"/>
  <c r="O200" i="9"/>
  <c r="H199" i="15"/>
  <c r="I199" i="15"/>
  <c r="F199" i="15"/>
  <c r="G199" i="15"/>
  <c r="J199" i="15"/>
  <c r="K199" i="15"/>
  <c r="H937" i="11"/>
  <c r="Q164" i="14"/>
  <c r="S164" i="14" s="1"/>
  <c r="X937" i="11"/>
  <c r="S198" i="9"/>
  <c r="U197" i="15" s="1"/>
  <c r="Q197" i="15"/>
  <c r="D200" i="15"/>
  <c r="E201" i="9"/>
  <c r="L199" i="15"/>
  <c r="P199" i="15"/>
  <c r="O199" i="15"/>
  <c r="Q199" i="9"/>
  <c r="R198" i="15"/>
  <c r="L198" i="15"/>
  <c r="M199" i="9"/>
  <c r="Q198" i="15" s="1"/>
  <c r="W199" i="15"/>
  <c r="X199" i="15"/>
  <c r="V199" i="15"/>
  <c r="Y199" i="15"/>
  <c r="Z937" i="11"/>
  <c r="S937" i="11"/>
  <c r="Y937" i="11"/>
  <c r="P937" i="11"/>
  <c r="V937" i="11"/>
  <c r="T937" i="11"/>
  <c r="U937" i="11"/>
  <c r="W937" i="11"/>
  <c r="J937" i="11"/>
  <c r="K937" i="11"/>
  <c r="N937" i="11"/>
  <c r="I937" i="11"/>
  <c r="F938" i="11"/>
  <c r="I938" i="11" s="1"/>
  <c r="O937" i="11"/>
  <c r="R937" i="11"/>
  <c r="L937" i="11"/>
  <c r="G937" i="11"/>
  <c r="Q937" i="11"/>
  <c r="E939" i="11"/>
  <c r="K192" i="14"/>
  <c r="F201" i="9" l="1"/>
  <c r="G201" i="9"/>
  <c r="M200" i="15" s="1"/>
  <c r="K201" i="9"/>
  <c r="P200" i="15" s="1"/>
  <c r="H201" i="9"/>
  <c r="O201" i="9"/>
  <c r="P201" i="9"/>
  <c r="I201" i="9"/>
  <c r="O200" i="15" s="1"/>
  <c r="F200" i="15"/>
  <c r="J200" i="15"/>
  <c r="G200" i="15"/>
  <c r="K200" i="15"/>
  <c r="H200" i="15"/>
  <c r="I200" i="15"/>
  <c r="Q165" i="14"/>
  <c r="S165" i="14" s="1"/>
  <c r="Q200" i="9"/>
  <c r="T199" i="15" s="1"/>
  <c r="R199" i="15"/>
  <c r="V200" i="15"/>
  <c r="Y200" i="15"/>
  <c r="W200" i="15"/>
  <c r="X200" i="15"/>
  <c r="D201" i="15"/>
  <c r="E202" i="9"/>
  <c r="X938" i="11"/>
  <c r="S199" i="9"/>
  <c r="U198" i="15" s="1"/>
  <c r="T198" i="15"/>
  <c r="M200" i="9"/>
  <c r="N199" i="15"/>
  <c r="S200" i="15"/>
  <c r="N200" i="15"/>
  <c r="G938" i="11"/>
  <c r="Y938" i="11"/>
  <c r="J938" i="11"/>
  <c r="W938" i="11"/>
  <c r="Q938" i="11"/>
  <c r="R938" i="11"/>
  <c r="K938" i="11"/>
  <c r="P938" i="11"/>
  <c r="S938" i="11"/>
  <c r="T938" i="11"/>
  <c r="V938" i="11"/>
  <c r="U938" i="11"/>
  <c r="H938" i="11"/>
  <c r="M938" i="11"/>
  <c r="L938" i="11"/>
  <c r="Z938" i="11"/>
  <c r="O938" i="11"/>
  <c r="F939" i="11"/>
  <c r="T939" i="11" s="1"/>
  <c r="N938" i="11"/>
  <c r="E940" i="11"/>
  <c r="K193" i="14"/>
  <c r="G202" i="9" l="1"/>
  <c r="M201" i="15" s="1"/>
  <c r="H202" i="9"/>
  <c r="F202" i="9"/>
  <c r="L201" i="15" s="1"/>
  <c r="K202" i="9"/>
  <c r="P201" i="15" s="1"/>
  <c r="P202" i="9"/>
  <c r="S201" i="15" s="1"/>
  <c r="O202" i="9"/>
  <c r="I202" i="9"/>
  <c r="O201" i="15" s="1"/>
  <c r="H201" i="15"/>
  <c r="I201" i="15"/>
  <c r="J201" i="15"/>
  <c r="K201" i="15"/>
  <c r="F201" i="15"/>
  <c r="G201" i="15"/>
  <c r="Q166" i="14"/>
  <c r="S166" i="14" s="1"/>
  <c r="V939" i="11"/>
  <c r="Z939" i="11"/>
  <c r="O939" i="11"/>
  <c r="I939" i="11"/>
  <c r="X939" i="11"/>
  <c r="Q939" i="11"/>
  <c r="L939" i="11"/>
  <c r="P939" i="11"/>
  <c r="Q201" i="9"/>
  <c r="T200" i="15" s="1"/>
  <c r="R200" i="15"/>
  <c r="Q199" i="15"/>
  <c r="S200" i="9"/>
  <c r="U199" i="15" s="1"/>
  <c r="M201" i="9"/>
  <c r="L200" i="15"/>
  <c r="W201" i="15"/>
  <c r="X201" i="15"/>
  <c r="V201" i="15"/>
  <c r="Y201" i="15"/>
  <c r="D202" i="15"/>
  <c r="E203" i="9"/>
  <c r="W939" i="11"/>
  <c r="G939" i="11"/>
  <c r="M939" i="11"/>
  <c r="J939" i="11"/>
  <c r="U939" i="11"/>
  <c r="K939" i="11"/>
  <c r="R939" i="11"/>
  <c r="N939" i="11"/>
  <c r="S939" i="11"/>
  <c r="Y939" i="11"/>
  <c r="H939" i="11"/>
  <c r="F940" i="11"/>
  <c r="E941" i="11"/>
  <c r="K194" i="14"/>
  <c r="H203" i="9" l="1"/>
  <c r="K203" i="9"/>
  <c r="G203" i="9"/>
  <c r="M202" i="15" s="1"/>
  <c r="P203" i="9"/>
  <c r="I203" i="9"/>
  <c r="O203" i="9"/>
  <c r="F203" i="9"/>
  <c r="F202" i="15"/>
  <c r="J202" i="15"/>
  <c r="G202" i="15"/>
  <c r="K202" i="15"/>
  <c r="H202" i="15"/>
  <c r="I202" i="15"/>
  <c r="Q167" i="14"/>
  <c r="S167" i="14" s="1"/>
  <c r="V202" i="15"/>
  <c r="W202" i="15"/>
  <c r="X202" i="15"/>
  <c r="Y202" i="15"/>
  <c r="M202" i="9"/>
  <c r="N201" i="15"/>
  <c r="D203" i="15"/>
  <c r="E204" i="9"/>
  <c r="Y940" i="11"/>
  <c r="M940" i="11"/>
  <c r="Q200" i="15"/>
  <c r="S201" i="9"/>
  <c r="U200" i="15" s="1"/>
  <c r="L202" i="15"/>
  <c r="S202" i="15"/>
  <c r="O202" i="15"/>
  <c r="P202" i="15"/>
  <c r="Q202" i="9"/>
  <c r="T201" i="15" s="1"/>
  <c r="R201" i="15"/>
  <c r="W940" i="11"/>
  <c r="K940" i="11"/>
  <c r="T940" i="11"/>
  <c r="G940" i="11"/>
  <c r="Z940" i="11"/>
  <c r="R940" i="11"/>
  <c r="V940" i="11"/>
  <c r="X940" i="11"/>
  <c r="H940" i="11"/>
  <c r="U940" i="11"/>
  <c r="I940" i="11"/>
  <c r="L940" i="11"/>
  <c r="S940" i="11"/>
  <c r="P940" i="11"/>
  <c r="J940" i="11"/>
  <c r="O940" i="11"/>
  <c r="Q940" i="11"/>
  <c r="N940" i="11"/>
  <c r="F941" i="11"/>
  <c r="Y941" i="11" s="1"/>
  <c r="E942" i="11"/>
  <c r="K195" i="14"/>
  <c r="H203" i="15" l="1"/>
  <c r="I203" i="15"/>
  <c r="F203" i="15"/>
  <c r="G203" i="15"/>
  <c r="J203" i="15"/>
  <c r="K203" i="15"/>
  <c r="F204" i="9"/>
  <c r="H204" i="9"/>
  <c r="G204" i="9"/>
  <c r="M203" i="15" s="1"/>
  <c r="P204" i="9"/>
  <c r="I204" i="9"/>
  <c r="O203" i="15" s="1"/>
  <c r="O204" i="9"/>
  <c r="K204" i="9"/>
  <c r="P203" i="15" s="1"/>
  <c r="Q168" i="14"/>
  <c r="S168" i="14" s="1"/>
  <c r="G941" i="11"/>
  <c r="S941" i="11"/>
  <c r="Z941" i="11"/>
  <c r="S203" i="15"/>
  <c r="L203" i="15"/>
  <c r="Q203" i="9"/>
  <c r="R202" i="15"/>
  <c r="W203" i="15"/>
  <c r="X203" i="15"/>
  <c r="Y203" i="15"/>
  <c r="V203" i="15"/>
  <c r="K941" i="11"/>
  <c r="D204" i="15"/>
  <c r="E205" i="9"/>
  <c r="M203" i="9"/>
  <c r="Q202" i="15" s="1"/>
  <c r="N202" i="15"/>
  <c r="S202" i="9"/>
  <c r="U201" i="15" s="1"/>
  <c r="Q201" i="15"/>
  <c r="T941" i="11"/>
  <c r="R941" i="11"/>
  <c r="V941" i="11"/>
  <c r="L941" i="11"/>
  <c r="X941" i="11"/>
  <c r="P941" i="11"/>
  <c r="Q941" i="11"/>
  <c r="H941" i="11"/>
  <c r="J941" i="11"/>
  <c r="I941" i="11"/>
  <c r="U941" i="11"/>
  <c r="O941" i="11"/>
  <c r="N941" i="11"/>
  <c r="W941" i="11"/>
  <c r="M941" i="11"/>
  <c r="F942" i="11"/>
  <c r="T942" i="11" s="1"/>
  <c r="E943" i="11"/>
  <c r="K196" i="14"/>
  <c r="F205" i="9" l="1"/>
  <c r="G205" i="9"/>
  <c r="M204" i="15" s="1"/>
  <c r="K205" i="9"/>
  <c r="P204" i="15" s="1"/>
  <c r="H205" i="9"/>
  <c r="I205" i="9"/>
  <c r="O205" i="9"/>
  <c r="P205" i="9"/>
  <c r="S204" i="15" s="1"/>
  <c r="F204" i="15"/>
  <c r="J204" i="15"/>
  <c r="G204" i="15"/>
  <c r="K204" i="15"/>
  <c r="H204" i="15"/>
  <c r="I204" i="15"/>
  <c r="Q169" i="14"/>
  <c r="S169" i="14" s="1"/>
  <c r="D205" i="15"/>
  <c r="E206" i="9"/>
  <c r="X204" i="15"/>
  <c r="V204" i="15"/>
  <c r="Y204" i="15"/>
  <c r="W204" i="15"/>
  <c r="Q204" i="9"/>
  <c r="T203" i="15" s="1"/>
  <c r="R203" i="15"/>
  <c r="O942" i="11"/>
  <c r="M204" i="9"/>
  <c r="N203" i="15"/>
  <c r="Z942" i="11"/>
  <c r="N204" i="15"/>
  <c r="O204" i="15"/>
  <c r="S203" i="9"/>
  <c r="U202" i="15" s="1"/>
  <c r="T202" i="15"/>
  <c r="K942" i="11"/>
  <c r="Q942" i="11"/>
  <c r="U942" i="11"/>
  <c r="I942" i="11"/>
  <c r="R942" i="11"/>
  <c r="W942" i="11"/>
  <c r="G942" i="11"/>
  <c r="P942" i="11"/>
  <c r="X942" i="11"/>
  <c r="H942" i="11"/>
  <c r="M942" i="11"/>
  <c r="V942" i="11"/>
  <c r="N942" i="11"/>
  <c r="S942" i="11"/>
  <c r="Y942" i="11"/>
  <c r="J942" i="11"/>
  <c r="L942" i="11"/>
  <c r="F943" i="11"/>
  <c r="P943" i="11" s="1"/>
  <c r="E944" i="11"/>
  <c r="K197" i="14"/>
  <c r="G206" i="9" l="1"/>
  <c r="M205" i="15" s="1"/>
  <c r="H206" i="9"/>
  <c r="P206" i="9"/>
  <c r="S205" i="15" s="1"/>
  <c r="F206" i="9"/>
  <c r="I206" i="9"/>
  <c r="O205" i="15" s="1"/>
  <c r="K206" i="9"/>
  <c r="P205" i="15" s="1"/>
  <c r="O206" i="9"/>
  <c r="H205" i="15"/>
  <c r="I205" i="15"/>
  <c r="J205" i="15"/>
  <c r="K205" i="15"/>
  <c r="F205" i="15"/>
  <c r="G205" i="15"/>
  <c r="Q170" i="14"/>
  <c r="S170" i="14" s="1"/>
  <c r="M943" i="11"/>
  <c r="I943" i="11"/>
  <c r="O943" i="11"/>
  <c r="S943" i="11"/>
  <c r="K943" i="11"/>
  <c r="W943" i="11"/>
  <c r="Z943" i="11"/>
  <c r="G943" i="11"/>
  <c r="J943" i="11"/>
  <c r="U943" i="11"/>
  <c r="T943" i="11"/>
  <c r="L943" i="11"/>
  <c r="Q943" i="11"/>
  <c r="D206" i="15"/>
  <c r="E207" i="9"/>
  <c r="M205" i="9"/>
  <c r="L204" i="15"/>
  <c r="Y943" i="11"/>
  <c r="R943" i="11"/>
  <c r="V943" i="11"/>
  <c r="X943" i="11"/>
  <c r="H943" i="11"/>
  <c r="N943" i="11"/>
  <c r="S204" i="9"/>
  <c r="U203" i="15" s="1"/>
  <c r="Q203" i="15"/>
  <c r="L205" i="15"/>
  <c r="Q205" i="9"/>
  <c r="T204" i="15" s="1"/>
  <c r="R204" i="15"/>
  <c r="W205" i="15"/>
  <c r="X205" i="15"/>
  <c r="Y205" i="15"/>
  <c r="V205" i="15"/>
  <c r="F944" i="11"/>
  <c r="Q944" i="11" s="1"/>
  <c r="E945" i="11"/>
  <c r="K198" i="14"/>
  <c r="F206" i="15" l="1"/>
  <c r="J206" i="15"/>
  <c r="G206" i="15"/>
  <c r="K206" i="15"/>
  <c r="H206" i="15"/>
  <c r="I206" i="15"/>
  <c r="H207" i="9"/>
  <c r="N206" i="15" s="1"/>
  <c r="F207" i="9"/>
  <c r="K207" i="9"/>
  <c r="P206" i="15" s="1"/>
  <c r="G207" i="9"/>
  <c r="P207" i="9"/>
  <c r="S206" i="15" s="1"/>
  <c r="O207" i="9"/>
  <c r="I207" i="9"/>
  <c r="Q171" i="14"/>
  <c r="S171" i="14" s="1"/>
  <c r="M206" i="9"/>
  <c r="N205" i="15"/>
  <c r="S205" i="9"/>
  <c r="U204" i="15" s="1"/>
  <c r="Q204" i="15"/>
  <c r="D207" i="15"/>
  <c r="E208" i="9"/>
  <c r="Y944" i="11"/>
  <c r="Q206" i="9"/>
  <c r="T205" i="15" s="1"/>
  <c r="R205" i="15"/>
  <c r="L206" i="15"/>
  <c r="O206" i="15"/>
  <c r="Y206" i="15"/>
  <c r="V206" i="15"/>
  <c r="W206" i="15"/>
  <c r="X206" i="15"/>
  <c r="I944" i="11"/>
  <c r="O944" i="11"/>
  <c r="U944" i="11"/>
  <c r="J944" i="11"/>
  <c r="K944" i="11"/>
  <c r="P944" i="11"/>
  <c r="W944" i="11"/>
  <c r="G944" i="11"/>
  <c r="T944" i="11"/>
  <c r="X944" i="11"/>
  <c r="H944" i="11"/>
  <c r="N944" i="11"/>
  <c r="V944" i="11"/>
  <c r="R944" i="11"/>
  <c r="S944" i="11"/>
  <c r="Z944" i="11"/>
  <c r="M944" i="11"/>
  <c r="L944" i="11"/>
  <c r="F945" i="11"/>
  <c r="E946" i="11"/>
  <c r="K199" i="14"/>
  <c r="H208" i="9" l="1"/>
  <c r="F208" i="9"/>
  <c r="G208" i="9"/>
  <c r="M207" i="15" s="1"/>
  <c r="I208" i="9"/>
  <c r="P208" i="9"/>
  <c r="S207" i="15" s="1"/>
  <c r="K208" i="9"/>
  <c r="P207" i="15" s="1"/>
  <c r="O208" i="9"/>
  <c r="H207" i="15"/>
  <c r="I207" i="15"/>
  <c r="F207" i="15"/>
  <c r="G207" i="15"/>
  <c r="J207" i="15"/>
  <c r="K207" i="15"/>
  <c r="Q172" i="14"/>
  <c r="S172" i="14" s="1"/>
  <c r="D208" i="15"/>
  <c r="E209" i="9"/>
  <c r="Q207" i="9"/>
  <c r="R206" i="15"/>
  <c r="W945" i="11"/>
  <c r="M207" i="9"/>
  <c r="Q206" i="15" s="1"/>
  <c r="M206" i="15"/>
  <c r="L207" i="15"/>
  <c r="O207" i="15"/>
  <c r="W207" i="15"/>
  <c r="X207" i="15"/>
  <c r="V207" i="15"/>
  <c r="Y207" i="15"/>
  <c r="S206" i="9"/>
  <c r="U205" i="15" s="1"/>
  <c r="Q205" i="15"/>
  <c r="R945" i="11"/>
  <c r="Z945" i="11"/>
  <c r="L945" i="11"/>
  <c r="T945" i="11"/>
  <c r="G945" i="11"/>
  <c r="Q945" i="11"/>
  <c r="I945" i="11"/>
  <c r="Y945" i="11"/>
  <c r="S945" i="11"/>
  <c r="V945" i="11"/>
  <c r="U945" i="11"/>
  <c r="H945" i="11"/>
  <c r="N945" i="11"/>
  <c r="X945" i="11"/>
  <c r="J945" i="11"/>
  <c r="F946" i="11"/>
  <c r="M945" i="11"/>
  <c r="K945" i="11"/>
  <c r="P945" i="11"/>
  <c r="O945" i="11"/>
  <c r="E947" i="11"/>
  <c r="K200" i="14"/>
  <c r="F209" i="9" l="1"/>
  <c r="K209" i="9"/>
  <c r="P208" i="15" s="1"/>
  <c r="G209" i="9"/>
  <c r="M208" i="15" s="1"/>
  <c r="H209" i="9"/>
  <c r="O209" i="9"/>
  <c r="P209" i="9"/>
  <c r="I209" i="9"/>
  <c r="O208" i="15" s="1"/>
  <c r="F208" i="15"/>
  <c r="J208" i="15"/>
  <c r="G208" i="15"/>
  <c r="K208" i="15"/>
  <c r="H208" i="15"/>
  <c r="I208" i="15"/>
  <c r="Q173" i="14"/>
  <c r="S173" i="14" s="1"/>
  <c r="Y946" i="11"/>
  <c r="M208" i="9"/>
  <c r="N207" i="15"/>
  <c r="S207" i="9"/>
  <c r="U206" i="15" s="1"/>
  <c r="T206" i="15"/>
  <c r="Q208" i="9"/>
  <c r="T207" i="15" s="1"/>
  <c r="R207" i="15"/>
  <c r="S208" i="15"/>
  <c r="N208" i="15"/>
  <c r="D209" i="15"/>
  <c r="E210" i="9"/>
  <c r="V208" i="15"/>
  <c r="Y208" i="15"/>
  <c r="W208" i="15"/>
  <c r="X208" i="15"/>
  <c r="L946" i="11"/>
  <c r="T946" i="11"/>
  <c r="O946" i="11"/>
  <c r="Z946" i="11"/>
  <c r="S946" i="11"/>
  <c r="R946" i="11"/>
  <c r="Q946" i="11"/>
  <c r="U946" i="11"/>
  <c r="K946" i="11"/>
  <c r="J946" i="11"/>
  <c r="N946" i="11"/>
  <c r="V946" i="11"/>
  <c r="X946" i="11"/>
  <c r="H946" i="11"/>
  <c r="M946" i="11"/>
  <c r="P946" i="11"/>
  <c r="W946" i="11"/>
  <c r="G946" i="11"/>
  <c r="I946" i="11"/>
  <c r="F947" i="11"/>
  <c r="N947" i="11" s="1"/>
  <c r="E948" i="11"/>
  <c r="K201" i="14"/>
  <c r="G210" i="9" l="1"/>
  <c r="M209" i="15" s="1"/>
  <c r="H210" i="9"/>
  <c r="F210" i="9"/>
  <c r="L209" i="15" s="1"/>
  <c r="K210" i="9"/>
  <c r="P209" i="15" s="1"/>
  <c r="P210" i="9"/>
  <c r="S209" i="15" s="1"/>
  <c r="O210" i="9"/>
  <c r="I210" i="9"/>
  <c r="O209" i="15" s="1"/>
  <c r="H209" i="15"/>
  <c r="I209" i="15"/>
  <c r="J209" i="15"/>
  <c r="K209" i="15"/>
  <c r="F209" i="15"/>
  <c r="G209" i="15"/>
  <c r="S947" i="11"/>
  <c r="Q174" i="14"/>
  <c r="S174" i="14" s="1"/>
  <c r="V947" i="11"/>
  <c r="Y947" i="11"/>
  <c r="W947" i="11"/>
  <c r="W209" i="15"/>
  <c r="X209" i="15"/>
  <c r="V209" i="15"/>
  <c r="Y209" i="15"/>
  <c r="Q209" i="9"/>
  <c r="T208" i="15" s="1"/>
  <c r="R208" i="15"/>
  <c r="S208" i="9"/>
  <c r="U207" i="15" s="1"/>
  <c r="Q207" i="15"/>
  <c r="D210" i="15"/>
  <c r="E211" i="9"/>
  <c r="L208" i="15"/>
  <c r="M209" i="9"/>
  <c r="X947" i="11"/>
  <c r="G947" i="11"/>
  <c r="H947" i="11"/>
  <c r="J947" i="11"/>
  <c r="I947" i="11"/>
  <c r="U947" i="11"/>
  <c r="L947" i="11"/>
  <c r="Q947" i="11"/>
  <c r="R947" i="11"/>
  <c r="P947" i="11"/>
  <c r="F948" i="11"/>
  <c r="O947" i="11"/>
  <c r="K947" i="11"/>
  <c r="T947" i="11"/>
  <c r="Z947" i="11"/>
  <c r="M947" i="11"/>
  <c r="E949" i="11"/>
  <c r="K202" i="14"/>
  <c r="F210" i="15" l="1"/>
  <c r="J210" i="15"/>
  <c r="G210" i="15"/>
  <c r="K210" i="15"/>
  <c r="H210" i="15"/>
  <c r="I210" i="15"/>
  <c r="H211" i="9"/>
  <c r="N210" i="15" s="1"/>
  <c r="K211" i="9"/>
  <c r="P210" i="15" s="1"/>
  <c r="G211" i="9"/>
  <c r="P211" i="9"/>
  <c r="F211" i="9"/>
  <c r="L210" i="15" s="1"/>
  <c r="I211" i="9"/>
  <c r="O211" i="9"/>
  <c r="Q175" i="14"/>
  <c r="S175" i="14" s="1"/>
  <c r="S209" i="9"/>
  <c r="U208" i="15" s="1"/>
  <c r="Q208" i="15"/>
  <c r="Q210" i="9"/>
  <c r="T209" i="15" s="1"/>
  <c r="R209" i="15"/>
  <c r="Z948" i="11"/>
  <c r="M210" i="9"/>
  <c r="N209" i="15"/>
  <c r="S210" i="15"/>
  <c r="O210" i="15"/>
  <c r="D211" i="15"/>
  <c r="E212" i="9"/>
  <c r="V210" i="15"/>
  <c r="Y210" i="15"/>
  <c r="W210" i="15"/>
  <c r="X210" i="15"/>
  <c r="L948" i="11"/>
  <c r="U948" i="11"/>
  <c r="S948" i="11"/>
  <c r="I948" i="11"/>
  <c r="N948" i="11"/>
  <c r="W948" i="11"/>
  <c r="K948" i="11"/>
  <c r="T948" i="11"/>
  <c r="G948" i="11"/>
  <c r="P948" i="11"/>
  <c r="Y948" i="11"/>
  <c r="J948" i="11"/>
  <c r="O948" i="11"/>
  <c r="Q948" i="11"/>
  <c r="M948" i="11"/>
  <c r="R948" i="11"/>
  <c r="V948" i="11"/>
  <c r="X948" i="11"/>
  <c r="H948" i="11"/>
  <c r="F949" i="11"/>
  <c r="E950" i="11"/>
  <c r="K203" i="14"/>
  <c r="G212" i="9" l="1"/>
  <c r="M211" i="15" s="1"/>
  <c r="F212" i="9"/>
  <c r="H212" i="9"/>
  <c r="P212" i="9"/>
  <c r="S211" i="15" s="1"/>
  <c r="I212" i="9"/>
  <c r="O211" i="15" s="1"/>
  <c r="O212" i="9"/>
  <c r="K212" i="9"/>
  <c r="P211" i="15" s="1"/>
  <c r="H211" i="15"/>
  <c r="I211" i="15"/>
  <c r="F211" i="15"/>
  <c r="G211" i="15"/>
  <c r="J211" i="15"/>
  <c r="K211" i="15"/>
  <c r="Q176" i="14"/>
  <c r="S176" i="14" s="1"/>
  <c r="D212" i="15"/>
  <c r="E213" i="9"/>
  <c r="U949" i="11"/>
  <c r="L211" i="15"/>
  <c r="M211" i="9"/>
  <c r="Q210" i="15" s="1"/>
  <c r="M210" i="15"/>
  <c r="V211" i="15"/>
  <c r="Y211" i="15"/>
  <c r="W211" i="15"/>
  <c r="X211" i="15"/>
  <c r="X949" i="11"/>
  <c r="Q211" i="9"/>
  <c r="R210" i="15"/>
  <c r="S210" i="9"/>
  <c r="U209" i="15" s="1"/>
  <c r="Q209" i="15"/>
  <c r="V949" i="11"/>
  <c r="M949" i="11"/>
  <c r="P949" i="11"/>
  <c r="Y949" i="11"/>
  <c r="O949" i="11"/>
  <c r="Z949" i="11"/>
  <c r="H949" i="11"/>
  <c r="G949" i="11"/>
  <c r="T949" i="11"/>
  <c r="K949" i="11"/>
  <c r="Q949" i="11"/>
  <c r="N949" i="11"/>
  <c r="W949" i="11"/>
  <c r="J949" i="11"/>
  <c r="F950" i="11"/>
  <c r="G950" i="11" s="1"/>
  <c r="R949" i="11"/>
  <c r="S949" i="11"/>
  <c r="L949" i="11"/>
  <c r="I949" i="11"/>
  <c r="E951" i="11"/>
  <c r="K204" i="14"/>
  <c r="F213" i="9" l="1"/>
  <c r="K213" i="9"/>
  <c r="H213" i="9"/>
  <c r="N212" i="15" s="1"/>
  <c r="I213" i="9"/>
  <c r="O213" i="9"/>
  <c r="P213" i="9"/>
  <c r="G213" i="9"/>
  <c r="M212" i="15" s="1"/>
  <c r="F212" i="15"/>
  <c r="J212" i="15"/>
  <c r="G212" i="15"/>
  <c r="K212" i="15"/>
  <c r="H212" i="15"/>
  <c r="I212" i="15"/>
  <c r="Q177" i="14"/>
  <c r="S177" i="14" s="1"/>
  <c r="Z950" i="11"/>
  <c r="M212" i="9"/>
  <c r="N211" i="15"/>
  <c r="D213" i="15"/>
  <c r="E214" i="9"/>
  <c r="S211" i="9"/>
  <c r="U210" i="15" s="1"/>
  <c r="T210" i="15"/>
  <c r="Q212" i="9"/>
  <c r="T211" i="15" s="1"/>
  <c r="R211" i="15"/>
  <c r="O212" i="15"/>
  <c r="S212" i="15"/>
  <c r="P212" i="15"/>
  <c r="W212" i="15"/>
  <c r="X212" i="15"/>
  <c r="V212" i="15"/>
  <c r="Y212" i="15"/>
  <c r="T950" i="11"/>
  <c r="X950" i="11"/>
  <c r="M950" i="11"/>
  <c r="P950" i="11"/>
  <c r="Q950" i="11"/>
  <c r="W950" i="11"/>
  <c r="O950" i="11"/>
  <c r="H950" i="11"/>
  <c r="L950" i="11"/>
  <c r="U950" i="11"/>
  <c r="I950" i="11"/>
  <c r="R950" i="11"/>
  <c r="V950" i="11"/>
  <c r="N950" i="11"/>
  <c r="S950" i="11"/>
  <c r="Y950" i="11"/>
  <c r="J950" i="11"/>
  <c r="K950" i="11"/>
  <c r="F951" i="11"/>
  <c r="E952" i="11"/>
  <c r="K205" i="14"/>
  <c r="G214" i="9" l="1"/>
  <c r="M213" i="15" s="1"/>
  <c r="F214" i="9"/>
  <c r="H214" i="9"/>
  <c r="N213" i="15" s="1"/>
  <c r="P214" i="9"/>
  <c r="I214" i="9"/>
  <c r="O213" i="15" s="1"/>
  <c r="K214" i="9"/>
  <c r="P213" i="15" s="1"/>
  <c r="O214" i="9"/>
  <c r="H213" i="15"/>
  <c r="I213" i="15"/>
  <c r="J213" i="15"/>
  <c r="K213" i="15"/>
  <c r="F213" i="15"/>
  <c r="G213" i="15"/>
  <c r="Q178" i="14"/>
  <c r="S178" i="14" s="1"/>
  <c r="D214" i="15"/>
  <c r="E215" i="9"/>
  <c r="V213" i="15"/>
  <c r="Y213" i="15"/>
  <c r="W213" i="15"/>
  <c r="X213" i="15"/>
  <c r="Z951" i="11"/>
  <c r="Q213" i="9"/>
  <c r="T212" i="15" s="1"/>
  <c r="R212" i="15"/>
  <c r="L212" i="15"/>
  <c r="M213" i="9"/>
  <c r="Q211" i="15"/>
  <c r="S212" i="9"/>
  <c r="U211" i="15" s="1"/>
  <c r="S213" i="15"/>
  <c r="Q951" i="11"/>
  <c r="U951" i="11"/>
  <c r="T951" i="11"/>
  <c r="I951" i="11"/>
  <c r="N951" i="11"/>
  <c r="X951" i="11"/>
  <c r="G951" i="11"/>
  <c r="V951" i="11"/>
  <c r="M951" i="11"/>
  <c r="H951" i="11"/>
  <c r="L951" i="11"/>
  <c r="S951" i="11"/>
  <c r="Y951" i="11"/>
  <c r="J951" i="11"/>
  <c r="P951" i="11"/>
  <c r="W951" i="11"/>
  <c r="O951" i="11"/>
  <c r="K951" i="11"/>
  <c r="R951" i="11"/>
  <c r="F952" i="11"/>
  <c r="E953" i="11"/>
  <c r="K206" i="14"/>
  <c r="H215" i="9" l="1"/>
  <c r="N214" i="15" s="1"/>
  <c r="K215" i="9"/>
  <c r="F215" i="9"/>
  <c r="P215" i="9"/>
  <c r="O215" i="9"/>
  <c r="G215" i="9"/>
  <c r="M214" i="15" s="1"/>
  <c r="I215" i="9"/>
  <c r="O214" i="15" s="1"/>
  <c r="F214" i="15"/>
  <c r="J214" i="15"/>
  <c r="G214" i="15"/>
  <c r="K214" i="15"/>
  <c r="H214" i="15"/>
  <c r="I214" i="15"/>
  <c r="Q179" i="14"/>
  <c r="S179" i="14" s="1"/>
  <c r="Z952" i="11"/>
  <c r="Q214" i="9"/>
  <c r="T213" i="15" s="1"/>
  <c r="R213" i="15"/>
  <c r="S213" i="9"/>
  <c r="U212" i="15" s="1"/>
  <c r="Q212" i="15"/>
  <c r="P214" i="15"/>
  <c r="S214" i="15"/>
  <c r="D215" i="15"/>
  <c r="E216" i="9"/>
  <c r="L213" i="15"/>
  <c r="M214" i="9"/>
  <c r="W214" i="15"/>
  <c r="X214" i="15"/>
  <c r="Y214" i="15"/>
  <c r="V214" i="15"/>
  <c r="M952" i="11"/>
  <c r="Y952" i="11"/>
  <c r="O952" i="11"/>
  <c r="T952" i="11"/>
  <c r="G952" i="11"/>
  <c r="N952" i="11"/>
  <c r="Q952" i="11"/>
  <c r="W952" i="11"/>
  <c r="S952" i="11"/>
  <c r="J952" i="11"/>
  <c r="P952" i="11"/>
  <c r="X952" i="11"/>
  <c r="H952" i="11"/>
  <c r="I952" i="11"/>
  <c r="L952" i="11"/>
  <c r="F953" i="11"/>
  <c r="N953" i="11" s="1"/>
  <c r="U952" i="11"/>
  <c r="K952" i="11"/>
  <c r="R952" i="11"/>
  <c r="V952" i="11"/>
  <c r="E954" i="11"/>
  <c r="K207" i="14"/>
  <c r="I953" i="11" l="1"/>
  <c r="U953" i="11"/>
  <c r="H215" i="15"/>
  <c r="I215" i="15"/>
  <c r="F215" i="15"/>
  <c r="G215" i="15"/>
  <c r="J215" i="15"/>
  <c r="K215" i="15"/>
  <c r="F216" i="9"/>
  <c r="L215" i="15" s="1"/>
  <c r="G216" i="9"/>
  <c r="M215" i="15" s="1"/>
  <c r="H216" i="9"/>
  <c r="I216" i="9"/>
  <c r="O215" i="15" s="1"/>
  <c r="P216" i="9"/>
  <c r="S215" i="15" s="1"/>
  <c r="K216" i="9"/>
  <c r="P215" i="15" s="1"/>
  <c r="O216" i="9"/>
  <c r="Q180" i="14"/>
  <c r="S180" i="14" s="1"/>
  <c r="R953" i="11"/>
  <c r="Y953" i="11"/>
  <c r="H953" i="11"/>
  <c r="V953" i="11"/>
  <c r="O953" i="11"/>
  <c r="S953" i="11"/>
  <c r="X953" i="11"/>
  <c r="S214" i="9"/>
  <c r="U213" i="15" s="1"/>
  <c r="Q213" i="15"/>
  <c r="Q215" i="9"/>
  <c r="R214" i="15"/>
  <c r="L214" i="15"/>
  <c r="M215" i="9"/>
  <c r="Q214" i="15" s="1"/>
  <c r="D216" i="15"/>
  <c r="E217" i="9"/>
  <c r="X215" i="15"/>
  <c r="V215" i="15"/>
  <c r="Y215" i="15"/>
  <c r="W215" i="15"/>
  <c r="J953" i="11"/>
  <c r="K953" i="11"/>
  <c r="Q953" i="11"/>
  <c r="Z953" i="11"/>
  <c r="G953" i="11"/>
  <c r="T953" i="11"/>
  <c r="P953" i="11"/>
  <c r="W953" i="11"/>
  <c r="M953" i="11"/>
  <c r="L953" i="11"/>
  <c r="F954" i="11"/>
  <c r="E955" i="11"/>
  <c r="K208" i="14"/>
  <c r="F217" i="9" l="1"/>
  <c r="H217" i="9"/>
  <c r="K217" i="9"/>
  <c r="P216" i="15" s="1"/>
  <c r="G217" i="9"/>
  <c r="M216" i="15" s="1"/>
  <c r="O217" i="9"/>
  <c r="P217" i="9"/>
  <c r="S216" i="15" s="1"/>
  <c r="I217" i="9"/>
  <c r="O216" i="15" s="1"/>
  <c r="F216" i="15"/>
  <c r="J216" i="15"/>
  <c r="G216" i="15"/>
  <c r="K216" i="15"/>
  <c r="H216" i="15"/>
  <c r="I216" i="15"/>
  <c r="Q181" i="14"/>
  <c r="S181" i="14" s="1"/>
  <c r="D217" i="15"/>
  <c r="E218" i="9"/>
  <c r="N216" i="15"/>
  <c r="S215" i="9"/>
  <c r="U214" i="15" s="1"/>
  <c r="T214" i="15"/>
  <c r="Z954" i="11"/>
  <c r="W216" i="15"/>
  <c r="X216" i="15"/>
  <c r="V216" i="15"/>
  <c r="Y216" i="15"/>
  <c r="M216" i="9"/>
  <c r="N215" i="15"/>
  <c r="Q216" i="9"/>
  <c r="T215" i="15" s="1"/>
  <c r="R215" i="15"/>
  <c r="R954" i="11"/>
  <c r="L954" i="11"/>
  <c r="O954" i="11"/>
  <c r="I954" i="11"/>
  <c r="P954" i="11"/>
  <c r="W954" i="11"/>
  <c r="G954" i="11"/>
  <c r="S954" i="11"/>
  <c r="Y954" i="11"/>
  <c r="J954" i="11"/>
  <c r="N954" i="11"/>
  <c r="V954" i="11"/>
  <c r="Q954" i="11"/>
  <c r="T954" i="11"/>
  <c r="U954" i="11"/>
  <c r="K954" i="11"/>
  <c r="X954" i="11"/>
  <c r="H954" i="11"/>
  <c r="M954" i="11"/>
  <c r="F955" i="11"/>
  <c r="I955" i="11" s="1"/>
  <c r="E956" i="11"/>
  <c r="K209" i="14"/>
  <c r="G218" i="9" l="1"/>
  <c r="H218" i="9"/>
  <c r="F218" i="9"/>
  <c r="L217" i="15" s="1"/>
  <c r="K218" i="9"/>
  <c r="P217" i="15" s="1"/>
  <c r="P218" i="9"/>
  <c r="I218" i="9"/>
  <c r="O218" i="9"/>
  <c r="H217" i="15"/>
  <c r="I217" i="15"/>
  <c r="F217" i="15"/>
  <c r="G217" i="15"/>
  <c r="J217" i="15"/>
  <c r="K217" i="15"/>
  <c r="Q182" i="14"/>
  <c r="S182" i="14" s="1"/>
  <c r="U955" i="11"/>
  <c r="Y955" i="11"/>
  <c r="H955" i="11"/>
  <c r="V955" i="11"/>
  <c r="O955" i="11"/>
  <c r="Z955" i="11"/>
  <c r="L216" i="15"/>
  <c r="M217" i="9"/>
  <c r="T955" i="11"/>
  <c r="Q955" i="11"/>
  <c r="Q217" i="9"/>
  <c r="T216" i="15" s="1"/>
  <c r="R216" i="15"/>
  <c r="S217" i="15"/>
  <c r="O217" i="15"/>
  <c r="N217" i="15"/>
  <c r="D218" i="15"/>
  <c r="E219" i="9"/>
  <c r="S216" i="9"/>
  <c r="U215" i="15" s="1"/>
  <c r="Q215" i="15"/>
  <c r="X217" i="15"/>
  <c r="V217" i="15"/>
  <c r="Y217" i="15"/>
  <c r="W217" i="15"/>
  <c r="P955" i="11"/>
  <c r="G955" i="11"/>
  <c r="W955" i="11"/>
  <c r="S955" i="11"/>
  <c r="N955" i="11"/>
  <c r="R955" i="11"/>
  <c r="J955" i="11"/>
  <c r="K955" i="11"/>
  <c r="F956" i="11"/>
  <c r="L955" i="11"/>
  <c r="X955" i="11"/>
  <c r="M955" i="11"/>
  <c r="E957" i="11"/>
  <c r="K210" i="14"/>
  <c r="F218" i="15" l="1"/>
  <c r="J218" i="15"/>
  <c r="G218" i="15"/>
  <c r="K218" i="15"/>
  <c r="H218" i="15"/>
  <c r="I218" i="15"/>
  <c r="H219" i="9"/>
  <c r="G219" i="9"/>
  <c r="K219" i="9"/>
  <c r="P218" i="15" s="1"/>
  <c r="F219" i="9"/>
  <c r="L218" i="15" s="1"/>
  <c r="I219" i="9"/>
  <c r="O218" i="15" s="1"/>
  <c r="O219" i="9"/>
  <c r="P219" i="9"/>
  <c r="S218" i="15" s="1"/>
  <c r="Q183" i="14"/>
  <c r="S183" i="14" s="1"/>
  <c r="N218" i="15"/>
  <c r="Q218" i="9"/>
  <c r="T217" i="15" s="1"/>
  <c r="R217" i="15"/>
  <c r="D219" i="15"/>
  <c r="E220" i="9"/>
  <c r="W956" i="11"/>
  <c r="V218" i="15"/>
  <c r="Y218" i="15"/>
  <c r="W218" i="15"/>
  <c r="X218" i="15"/>
  <c r="S217" i="9"/>
  <c r="U216" i="15" s="1"/>
  <c r="Q216" i="15"/>
  <c r="M218" i="9"/>
  <c r="M217" i="15"/>
  <c r="K956" i="11"/>
  <c r="O956" i="11"/>
  <c r="R956" i="11"/>
  <c r="I956" i="11"/>
  <c r="L956" i="11"/>
  <c r="X956" i="11"/>
  <c r="U956" i="11"/>
  <c r="H956" i="11"/>
  <c r="P956" i="11"/>
  <c r="G956" i="11"/>
  <c r="S956" i="11"/>
  <c r="Y956" i="11"/>
  <c r="J956" i="11"/>
  <c r="N956" i="11"/>
  <c r="V956" i="11"/>
  <c r="Q956" i="11"/>
  <c r="T956" i="11"/>
  <c r="Z956" i="11"/>
  <c r="M956" i="11"/>
  <c r="F957" i="11"/>
  <c r="H957" i="11" s="1"/>
  <c r="E958" i="11"/>
  <c r="K211" i="14"/>
  <c r="H220" i="9" l="1"/>
  <c r="N219" i="15" s="1"/>
  <c r="F220" i="9"/>
  <c r="P220" i="9"/>
  <c r="G220" i="9"/>
  <c r="M219" i="15" s="1"/>
  <c r="I220" i="9"/>
  <c r="O219" i="15" s="1"/>
  <c r="O220" i="9"/>
  <c r="K220" i="9"/>
  <c r="P219" i="15" s="1"/>
  <c r="H219" i="15"/>
  <c r="I219" i="15"/>
  <c r="J219" i="15"/>
  <c r="K219" i="15"/>
  <c r="F219" i="15"/>
  <c r="G219" i="15"/>
  <c r="Q184" i="14"/>
  <c r="S184" i="14" s="1"/>
  <c r="Z957" i="11"/>
  <c r="S218" i="9"/>
  <c r="U217" i="15" s="1"/>
  <c r="Q217" i="15"/>
  <c r="S219" i="15"/>
  <c r="Q219" i="9"/>
  <c r="R218" i="15"/>
  <c r="W219" i="15"/>
  <c r="X219" i="15"/>
  <c r="V219" i="15"/>
  <c r="Y219" i="15"/>
  <c r="M219" i="9"/>
  <c r="Q218" i="15" s="1"/>
  <c r="M218" i="15"/>
  <c r="D220" i="15"/>
  <c r="E221" i="9"/>
  <c r="J957" i="11"/>
  <c r="U957" i="11"/>
  <c r="T957" i="11"/>
  <c r="Y957" i="11"/>
  <c r="K957" i="11"/>
  <c r="X957" i="11"/>
  <c r="G957" i="11"/>
  <c r="Q957" i="11"/>
  <c r="S957" i="11"/>
  <c r="L957" i="11"/>
  <c r="P957" i="11"/>
  <c r="W957" i="11"/>
  <c r="M957" i="11"/>
  <c r="R957" i="11"/>
  <c r="I957" i="11"/>
  <c r="N957" i="11"/>
  <c r="V957" i="11"/>
  <c r="O957" i="11"/>
  <c r="F958" i="11"/>
  <c r="X958" i="11" s="1"/>
  <c r="E959" i="11"/>
  <c r="K212" i="14"/>
  <c r="F221" i="9" l="1"/>
  <c r="G221" i="9"/>
  <c r="M220" i="15" s="1"/>
  <c r="K221" i="9"/>
  <c r="P220" i="15" s="1"/>
  <c r="H221" i="9"/>
  <c r="I221" i="9"/>
  <c r="O220" i="15" s="1"/>
  <c r="O221" i="9"/>
  <c r="P221" i="9"/>
  <c r="S220" i="15" s="1"/>
  <c r="F220" i="15"/>
  <c r="J220" i="15"/>
  <c r="G220" i="15"/>
  <c r="K220" i="15"/>
  <c r="H220" i="15"/>
  <c r="I220" i="15"/>
  <c r="Q185" i="14"/>
  <c r="S185" i="14" s="1"/>
  <c r="D221" i="15"/>
  <c r="E222" i="9"/>
  <c r="N220" i="15"/>
  <c r="L219" i="15"/>
  <c r="M220" i="9"/>
  <c r="W958" i="11"/>
  <c r="V220" i="15"/>
  <c r="Y220" i="15"/>
  <c r="W220" i="15"/>
  <c r="X220" i="15"/>
  <c r="S219" i="9"/>
  <c r="U218" i="15" s="1"/>
  <c r="T218" i="15"/>
  <c r="Q220" i="9"/>
  <c r="T219" i="15" s="1"/>
  <c r="R219" i="15"/>
  <c r="K958" i="11"/>
  <c r="H958" i="11"/>
  <c r="R958" i="11"/>
  <c r="J958" i="11"/>
  <c r="G958" i="11"/>
  <c r="S958" i="11"/>
  <c r="U958" i="11"/>
  <c r="L958" i="11"/>
  <c r="Y958" i="11"/>
  <c r="P958" i="11"/>
  <c r="I958" i="11"/>
  <c r="M958" i="11"/>
  <c r="N958" i="11"/>
  <c r="V958" i="11"/>
  <c r="Q958" i="11"/>
  <c r="T958" i="11"/>
  <c r="Z958" i="11"/>
  <c r="O958" i="11"/>
  <c r="F959" i="11"/>
  <c r="E960" i="11"/>
  <c r="K213" i="14"/>
  <c r="G222" i="9" l="1"/>
  <c r="F222" i="9"/>
  <c r="L221" i="15" s="1"/>
  <c r="P222" i="9"/>
  <c r="S221" i="15" s="1"/>
  <c r="I222" i="9"/>
  <c r="H222" i="9"/>
  <c r="N221" i="15" s="1"/>
  <c r="K222" i="9"/>
  <c r="P221" i="15" s="1"/>
  <c r="O222" i="9"/>
  <c r="H221" i="15"/>
  <c r="I221" i="15"/>
  <c r="F221" i="15"/>
  <c r="G221" i="15"/>
  <c r="J221" i="15"/>
  <c r="K221" i="15"/>
  <c r="Q186" i="14"/>
  <c r="S186" i="14" s="1"/>
  <c r="D222" i="15"/>
  <c r="E223" i="9"/>
  <c r="W959" i="11"/>
  <c r="S220" i="9"/>
  <c r="U219" i="15" s="1"/>
  <c r="Q219" i="15"/>
  <c r="O221" i="15"/>
  <c r="M959" i="11"/>
  <c r="L220" i="15"/>
  <c r="M221" i="9"/>
  <c r="Q221" i="9"/>
  <c r="T220" i="15" s="1"/>
  <c r="R220" i="15"/>
  <c r="W221" i="15"/>
  <c r="X221" i="15"/>
  <c r="V221" i="15"/>
  <c r="Y221" i="15"/>
  <c r="U959" i="11"/>
  <c r="O959" i="11"/>
  <c r="S959" i="11"/>
  <c r="X959" i="11"/>
  <c r="P959" i="11"/>
  <c r="Y959" i="11"/>
  <c r="V959" i="11"/>
  <c r="Q959" i="11"/>
  <c r="J959" i="11"/>
  <c r="T959" i="11"/>
  <c r="L959" i="11"/>
  <c r="Z959" i="11"/>
  <c r="R959" i="11"/>
  <c r="I959" i="11"/>
  <c r="K959" i="11"/>
  <c r="N959" i="11"/>
  <c r="H959" i="11"/>
  <c r="G959" i="11"/>
  <c r="F960" i="11"/>
  <c r="L960" i="11" s="1"/>
  <c r="E961" i="11"/>
  <c r="K214" i="14"/>
  <c r="H223" i="9" l="1"/>
  <c r="F223" i="9"/>
  <c r="K223" i="9"/>
  <c r="P222" i="15" s="1"/>
  <c r="G223" i="9"/>
  <c r="M222" i="15" s="1"/>
  <c r="O223" i="9"/>
  <c r="P223" i="9"/>
  <c r="I223" i="9"/>
  <c r="O222" i="15" s="1"/>
  <c r="F222" i="15"/>
  <c r="J222" i="15"/>
  <c r="G222" i="15"/>
  <c r="K222" i="15"/>
  <c r="H222" i="15"/>
  <c r="I222" i="15"/>
  <c r="Q187" i="14"/>
  <c r="S187" i="14" s="1"/>
  <c r="Q960" i="11"/>
  <c r="D223" i="15"/>
  <c r="E224" i="9"/>
  <c r="S221" i="9"/>
  <c r="U220" i="15" s="1"/>
  <c r="Q220" i="15"/>
  <c r="P960" i="11"/>
  <c r="N222" i="15"/>
  <c r="S222" i="15"/>
  <c r="Z960" i="11"/>
  <c r="Q222" i="9"/>
  <c r="T221" i="15" s="1"/>
  <c r="R221" i="15"/>
  <c r="U960" i="11"/>
  <c r="S960" i="11"/>
  <c r="T960" i="11"/>
  <c r="M222" i="9"/>
  <c r="M221" i="15"/>
  <c r="Y222" i="15"/>
  <c r="W222" i="15"/>
  <c r="X222" i="15"/>
  <c r="V222" i="15"/>
  <c r="N960" i="11"/>
  <c r="K960" i="11"/>
  <c r="O960" i="11"/>
  <c r="R960" i="11"/>
  <c r="M960" i="11"/>
  <c r="X960" i="11"/>
  <c r="H960" i="11"/>
  <c r="W960" i="11"/>
  <c r="G960" i="11"/>
  <c r="I960" i="11"/>
  <c r="V960" i="11"/>
  <c r="Y960" i="11"/>
  <c r="J960" i="11"/>
  <c r="F961" i="11"/>
  <c r="H961" i="11" s="1"/>
  <c r="E962" i="11"/>
  <c r="K215" i="14"/>
  <c r="H223" i="15" l="1"/>
  <c r="I223" i="15"/>
  <c r="J223" i="15"/>
  <c r="K223" i="15"/>
  <c r="F223" i="15"/>
  <c r="G223" i="15"/>
  <c r="H224" i="9"/>
  <c r="F224" i="9"/>
  <c r="L223" i="15" s="1"/>
  <c r="G224" i="9"/>
  <c r="M223" i="15" s="1"/>
  <c r="I224" i="9"/>
  <c r="P224" i="9"/>
  <c r="S223" i="15" s="1"/>
  <c r="K224" i="9"/>
  <c r="P223" i="15" s="1"/>
  <c r="O224" i="9"/>
  <c r="Q188" i="14"/>
  <c r="S188" i="14" s="1"/>
  <c r="Q223" i="9"/>
  <c r="R222" i="15"/>
  <c r="M223" i="9"/>
  <c r="Q222" i="15" s="1"/>
  <c r="L222" i="15"/>
  <c r="V961" i="11"/>
  <c r="S222" i="9"/>
  <c r="U221" i="15" s="1"/>
  <c r="Q221" i="15"/>
  <c r="Z961" i="11"/>
  <c r="O223" i="15"/>
  <c r="D224" i="15"/>
  <c r="E225" i="9"/>
  <c r="X223" i="15"/>
  <c r="V223" i="15"/>
  <c r="Y223" i="15"/>
  <c r="W223" i="15"/>
  <c r="M961" i="11"/>
  <c r="I961" i="11"/>
  <c r="X961" i="11"/>
  <c r="Y961" i="11"/>
  <c r="L961" i="11"/>
  <c r="S961" i="11"/>
  <c r="U961" i="11"/>
  <c r="G961" i="11"/>
  <c r="P961" i="11"/>
  <c r="O961" i="11"/>
  <c r="Q961" i="11"/>
  <c r="T961" i="11"/>
  <c r="N961" i="11"/>
  <c r="W961" i="11"/>
  <c r="J961" i="11"/>
  <c r="K961" i="11"/>
  <c r="R961" i="11"/>
  <c r="F962" i="11"/>
  <c r="K962" i="11" s="1"/>
  <c r="E963" i="11"/>
  <c r="K216" i="14"/>
  <c r="F224" i="15" l="1"/>
  <c r="J224" i="15"/>
  <c r="G224" i="15"/>
  <c r="K224" i="15"/>
  <c r="H224" i="15"/>
  <c r="I224" i="15"/>
  <c r="F225" i="9"/>
  <c r="K225" i="9"/>
  <c r="P224" i="15" s="1"/>
  <c r="H225" i="9"/>
  <c r="N224" i="15" s="1"/>
  <c r="G225" i="9"/>
  <c r="M224" i="15" s="1"/>
  <c r="O225" i="9"/>
  <c r="P225" i="9"/>
  <c r="I225" i="9"/>
  <c r="O224" i="15" s="1"/>
  <c r="Q189" i="14"/>
  <c r="S189" i="14" s="1"/>
  <c r="S962" i="11"/>
  <c r="N962" i="11"/>
  <c r="W224" i="15"/>
  <c r="X224" i="15"/>
  <c r="Y224" i="15"/>
  <c r="V224" i="15"/>
  <c r="Z962" i="11"/>
  <c r="M224" i="9"/>
  <c r="N223" i="15"/>
  <c r="Y962" i="11"/>
  <c r="Q224" i="9"/>
  <c r="T223" i="15" s="1"/>
  <c r="R223" i="15"/>
  <c r="D225" i="15"/>
  <c r="E226" i="9"/>
  <c r="H962" i="11"/>
  <c r="S224" i="15"/>
  <c r="S223" i="9"/>
  <c r="U222" i="15" s="1"/>
  <c r="T222" i="15"/>
  <c r="U962" i="11"/>
  <c r="M962" i="11"/>
  <c r="R962" i="11"/>
  <c r="V962" i="11"/>
  <c r="P962" i="11"/>
  <c r="X962" i="11"/>
  <c r="G962" i="11"/>
  <c r="O962" i="11"/>
  <c r="L962" i="11"/>
  <c r="I962" i="11"/>
  <c r="Q962" i="11"/>
  <c r="T962" i="11"/>
  <c r="W962" i="11"/>
  <c r="J962" i="11"/>
  <c r="F963" i="11"/>
  <c r="E964" i="11"/>
  <c r="K217" i="14"/>
  <c r="G226" i="9" l="1"/>
  <c r="H226" i="9"/>
  <c r="F226" i="9"/>
  <c r="K226" i="9"/>
  <c r="P225" i="15" s="1"/>
  <c r="P226" i="9"/>
  <c r="S225" i="15" s="1"/>
  <c r="I226" i="9"/>
  <c r="O226" i="9"/>
  <c r="H225" i="15"/>
  <c r="I225" i="15"/>
  <c r="F225" i="15"/>
  <c r="G225" i="15"/>
  <c r="J225" i="15"/>
  <c r="K225" i="15"/>
  <c r="Q190" i="14"/>
  <c r="S190" i="14" s="1"/>
  <c r="L224" i="15"/>
  <c r="M225" i="9"/>
  <c r="Q225" i="9"/>
  <c r="T224" i="15" s="1"/>
  <c r="R224" i="15"/>
  <c r="X225" i="15"/>
  <c r="V225" i="15"/>
  <c r="Y225" i="15"/>
  <c r="W225" i="15"/>
  <c r="D226" i="15"/>
  <c r="E227" i="9"/>
  <c r="S224" i="9"/>
  <c r="U223" i="15" s="1"/>
  <c r="Q223" i="15"/>
  <c r="Z963" i="11"/>
  <c r="O225" i="15"/>
  <c r="L225" i="15"/>
  <c r="N225" i="15"/>
  <c r="P963" i="11"/>
  <c r="Q963" i="11"/>
  <c r="V963" i="11"/>
  <c r="T963" i="11"/>
  <c r="M963" i="11"/>
  <c r="K963" i="11"/>
  <c r="X963" i="11"/>
  <c r="O963" i="11"/>
  <c r="H963" i="11"/>
  <c r="U963" i="11"/>
  <c r="W963" i="11"/>
  <c r="J963" i="11"/>
  <c r="S963" i="11"/>
  <c r="Y963" i="11"/>
  <c r="G963" i="11"/>
  <c r="N963" i="11"/>
  <c r="L963" i="11"/>
  <c r="I963" i="11"/>
  <c r="R963" i="11"/>
  <c r="F964" i="11"/>
  <c r="R964" i="11" s="1"/>
  <c r="E965" i="11"/>
  <c r="K218" i="14"/>
  <c r="H227" i="9" l="1"/>
  <c r="K227" i="9"/>
  <c r="F227" i="9"/>
  <c r="G227" i="9"/>
  <c r="O227" i="9"/>
  <c r="I227" i="9"/>
  <c r="P227" i="9"/>
  <c r="S226" i="15" s="1"/>
  <c r="F226" i="15"/>
  <c r="J226" i="15"/>
  <c r="G226" i="15"/>
  <c r="K226" i="15"/>
  <c r="H226" i="15"/>
  <c r="I226" i="15"/>
  <c r="V964" i="11"/>
  <c r="J964" i="11"/>
  <c r="X964" i="11"/>
  <c r="Q191" i="14"/>
  <c r="S191" i="14" s="1"/>
  <c r="G964" i="11"/>
  <c r="W964" i="11"/>
  <c r="M226" i="9"/>
  <c r="M225" i="15"/>
  <c r="M964" i="11"/>
  <c r="Q226" i="9"/>
  <c r="T225" i="15" s="1"/>
  <c r="R225" i="15"/>
  <c r="N226" i="15"/>
  <c r="P226" i="15"/>
  <c r="L226" i="15"/>
  <c r="O226" i="15"/>
  <c r="S225" i="9"/>
  <c r="U224" i="15" s="1"/>
  <c r="Q224" i="15"/>
  <c r="D227" i="15"/>
  <c r="E228" i="9"/>
  <c r="V226" i="15"/>
  <c r="W226" i="15"/>
  <c r="X226" i="15"/>
  <c r="Y226" i="15"/>
  <c r="P964" i="11"/>
  <c r="K964" i="11"/>
  <c r="U964" i="11"/>
  <c r="O964" i="11"/>
  <c r="Q964" i="11"/>
  <c r="T964" i="11"/>
  <c r="Z964" i="11"/>
  <c r="I964" i="11"/>
  <c r="F965" i="11"/>
  <c r="L964" i="11"/>
  <c r="S964" i="11"/>
  <c r="Y964" i="11"/>
  <c r="H964" i="11"/>
  <c r="N964" i="11"/>
  <c r="E966" i="11"/>
  <c r="K219" i="14"/>
  <c r="H227" i="15" l="1"/>
  <c r="I227" i="15"/>
  <c r="J227" i="15"/>
  <c r="K227" i="15"/>
  <c r="F227" i="15"/>
  <c r="G227" i="15"/>
  <c r="G228" i="9"/>
  <c r="M227" i="15" s="1"/>
  <c r="F228" i="9"/>
  <c r="H228" i="9"/>
  <c r="N227" i="15" s="1"/>
  <c r="P228" i="9"/>
  <c r="I228" i="9"/>
  <c r="O227" i="15" s="1"/>
  <c r="K228" i="9"/>
  <c r="P227" i="15" s="1"/>
  <c r="O228" i="9"/>
  <c r="Q192" i="14"/>
  <c r="S192" i="14" s="1"/>
  <c r="D228" i="15"/>
  <c r="E229" i="9"/>
  <c r="W227" i="15"/>
  <c r="X227" i="15"/>
  <c r="Y227" i="15"/>
  <c r="V227" i="15"/>
  <c r="W965" i="11"/>
  <c r="S226" i="9"/>
  <c r="U225" i="15" s="1"/>
  <c r="Q225" i="15"/>
  <c r="S227" i="15"/>
  <c r="Q227" i="9"/>
  <c r="R226" i="15"/>
  <c r="M227" i="9"/>
  <c r="Q226" i="15" s="1"/>
  <c r="M226" i="15"/>
  <c r="I965" i="11"/>
  <c r="N965" i="11"/>
  <c r="J965" i="11"/>
  <c r="V965" i="11"/>
  <c r="P965" i="11"/>
  <c r="K965" i="11"/>
  <c r="H965" i="11"/>
  <c r="Z965" i="11"/>
  <c r="X965" i="11"/>
  <c r="Q965" i="11"/>
  <c r="M965" i="11"/>
  <c r="T965" i="11"/>
  <c r="L965" i="11"/>
  <c r="S965" i="11"/>
  <c r="F966" i="11"/>
  <c r="Y965" i="11"/>
  <c r="U965" i="11"/>
  <c r="G965" i="11"/>
  <c r="O965" i="11"/>
  <c r="R965" i="11"/>
  <c r="E967" i="11"/>
  <c r="K220" i="14"/>
  <c r="F229" i="9" l="1"/>
  <c r="K229" i="9"/>
  <c r="G229" i="9"/>
  <c r="M228" i="15" s="1"/>
  <c r="I229" i="9"/>
  <c r="H229" i="9"/>
  <c r="N228" i="15" s="1"/>
  <c r="O229" i="9"/>
  <c r="P229" i="9"/>
  <c r="S228" i="15" s="1"/>
  <c r="F228" i="15"/>
  <c r="J228" i="15"/>
  <c r="G228" i="15"/>
  <c r="K228" i="15"/>
  <c r="H228" i="15"/>
  <c r="I228" i="15"/>
  <c r="Q193" i="14"/>
  <c r="S193" i="14" s="1"/>
  <c r="L227" i="15"/>
  <c r="M228" i="9"/>
  <c r="Z966" i="11"/>
  <c r="Q228" i="9"/>
  <c r="T227" i="15" s="1"/>
  <c r="R227" i="15"/>
  <c r="P228" i="15"/>
  <c r="O228" i="15"/>
  <c r="D229" i="15"/>
  <c r="E230" i="9"/>
  <c r="S227" i="9"/>
  <c r="U226" i="15" s="1"/>
  <c r="T226" i="15"/>
  <c r="X228" i="15"/>
  <c r="V228" i="15"/>
  <c r="Y228" i="15"/>
  <c r="W228" i="15"/>
  <c r="T966" i="11"/>
  <c r="W966" i="11"/>
  <c r="K966" i="11"/>
  <c r="U966" i="11"/>
  <c r="I966" i="11"/>
  <c r="Q966" i="11"/>
  <c r="N966" i="11"/>
  <c r="H966" i="11"/>
  <c r="M966" i="11"/>
  <c r="O966" i="11"/>
  <c r="X966" i="11"/>
  <c r="G966" i="11"/>
  <c r="J966" i="11"/>
  <c r="S966" i="11"/>
  <c r="P966" i="11"/>
  <c r="Y966" i="11"/>
  <c r="L966" i="11"/>
  <c r="V966" i="11"/>
  <c r="R966" i="11"/>
  <c r="F967" i="11"/>
  <c r="N967" i="11" s="1"/>
  <c r="E968" i="11"/>
  <c r="K221" i="14"/>
  <c r="G230" i="9" l="1"/>
  <c r="F230" i="9"/>
  <c r="H230" i="9"/>
  <c r="N229" i="15" s="1"/>
  <c r="P230" i="9"/>
  <c r="I230" i="9"/>
  <c r="K230" i="9"/>
  <c r="O230" i="9"/>
  <c r="H229" i="15"/>
  <c r="I229" i="15"/>
  <c r="F229" i="15"/>
  <c r="G229" i="15"/>
  <c r="J229" i="15"/>
  <c r="K229" i="15"/>
  <c r="R967" i="11"/>
  <c r="Q194" i="14"/>
  <c r="S194" i="14" s="1"/>
  <c r="W967" i="11"/>
  <c r="G967" i="11"/>
  <c r="T967" i="11"/>
  <c r="X967" i="11"/>
  <c r="L228" i="15"/>
  <c r="M229" i="9"/>
  <c r="Q229" i="9"/>
  <c r="T228" i="15" s="1"/>
  <c r="R228" i="15"/>
  <c r="D230" i="15"/>
  <c r="E231" i="9"/>
  <c r="L229" i="15"/>
  <c r="S229" i="15"/>
  <c r="P229" i="15"/>
  <c r="O229" i="15"/>
  <c r="S228" i="9"/>
  <c r="U227" i="15" s="1"/>
  <c r="Q227" i="15"/>
  <c r="W229" i="15"/>
  <c r="X229" i="15"/>
  <c r="Y229" i="15"/>
  <c r="V229" i="15"/>
  <c r="L967" i="11"/>
  <c r="M967" i="11"/>
  <c r="V967" i="11"/>
  <c r="Z967" i="11"/>
  <c r="J967" i="11"/>
  <c r="O967" i="11"/>
  <c r="I967" i="11"/>
  <c r="Q967" i="11"/>
  <c r="U967" i="11"/>
  <c r="S967" i="11"/>
  <c r="Y967" i="11"/>
  <c r="H967" i="11"/>
  <c r="K967" i="11"/>
  <c r="P967" i="11"/>
  <c r="F968" i="11"/>
  <c r="E969" i="11"/>
  <c r="K222" i="14"/>
  <c r="F230" i="15" l="1"/>
  <c r="J230" i="15"/>
  <c r="G230" i="15"/>
  <c r="K230" i="15"/>
  <c r="H230" i="15"/>
  <c r="I230" i="15"/>
  <c r="H231" i="9"/>
  <c r="N230" i="15" s="1"/>
  <c r="K231" i="9"/>
  <c r="P230" i="15" s="1"/>
  <c r="F231" i="9"/>
  <c r="G231" i="9"/>
  <c r="M230" i="15" s="1"/>
  <c r="O231" i="9"/>
  <c r="P231" i="9"/>
  <c r="I231" i="9"/>
  <c r="O230" i="15" s="1"/>
  <c r="Q195" i="14"/>
  <c r="S195" i="14" s="1"/>
  <c r="D231" i="15"/>
  <c r="E232" i="9"/>
  <c r="Z968" i="11"/>
  <c r="M230" i="9"/>
  <c r="M229" i="15"/>
  <c r="S230" i="15"/>
  <c r="S229" i="9"/>
  <c r="U228" i="15" s="1"/>
  <c r="Q228" i="15"/>
  <c r="Q230" i="9"/>
  <c r="T229" i="15" s="1"/>
  <c r="R229" i="15"/>
  <c r="W230" i="15"/>
  <c r="X230" i="15"/>
  <c r="V230" i="15"/>
  <c r="Y230" i="15"/>
  <c r="O968" i="11"/>
  <c r="U968" i="11"/>
  <c r="K968" i="11"/>
  <c r="V968" i="11"/>
  <c r="M968" i="11"/>
  <c r="Y968" i="11"/>
  <c r="S968" i="11"/>
  <c r="G968" i="11"/>
  <c r="N968" i="11"/>
  <c r="L968" i="11"/>
  <c r="R968" i="11"/>
  <c r="T968" i="11"/>
  <c r="Q968" i="11"/>
  <c r="P968" i="11"/>
  <c r="X968" i="11"/>
  <c r="H968" i="11"/>
  <c r="I968" i="11"/>
  <c r="W968" i="11"/>
  <c r="J968" i="11"/>
  <c r="F969" i="11"/>
  <c r="E970" i="11"/>
  <c r="K223" i="14"/>
  <c r="F232" i="9" l="1"/>
  <c r="L231" i="15" s="1"/>
  <c r="H232" i="9"/>
  <c r="I232" i="9"/>
  <c r="O231" i="15" s="1"/>
  <c r="P232" i="9"/>
  <c r="K232" i="9"/>
  <c r="P231" i="15" s="1"/>
  <c r="G232" i="9"/>
  <c r="O232" i="9"/>
  <c r="H231" i="15"/>
  <c r="I231" i="15"/>
  <c r="J231" i="15"/>
  <c r="K231" i="15"/>
  <c r="F231" i="15"/>
  <c r="G231" i="15"/>
  <c r="Q196" i="14"/>
  <c r="S196" i="14" s="1"/>
  <c r="X969" i="11"/>
  <c r="Q231" i="9"/>
  <c r="T230" i="15" s="1"/>
  <c r="R230" i="15"/>
  <c r="S230" i="9"/>
  <c r="U229" i="15" s="1"/>
  <c r="Q229" i="15"/>
  <c r="L230" i="15"/>
  <c r="M231" i="9"/>
  <c r="G969" i="11"/>
  <c r="M231" i="15"/>
  <c r="S231" i="15"/>
  <c r="D232" i="15"/>
  <c r="E233" i="9"/>
  <c r="V231" i="15"/>
  <c r="Y231" i="15"/>
  <c r="W231" i="15"/>
  <c r="X231" i="15"/>
  <c r="U969" i="11"/>
  <c r="Y969" i="11"/>
  <c r="N969" i="11"/>
  <c r="M969" i="11"/>
  <c r="V969" i="11"/>
  <c r="K969" i="11"/>
  <c r="S969" i="11"/>
  <c r="O969" i="11"/>
  <c r="L969" i="11"/>
  <c r="I969" i="11"/>
  <c r="T969" i="11"/>
  <c r="Z969" i="11"/>
  <c r="H969" i="11"/>
  <c r="R969" i="11"/>
  <c r="P969" i="11"/>
  <c r="W969" i="11"/>
  <c r="J969" i="11"/>
  <c r="Q969" i="11"/>
  <c r="F970" i="11"/>
  <c r="J970" i="11" s="1"/>
  <c r="E971" i="11"/>
  <c r="K224" i="14"/>
  <c r="F232" i="15" l="1"/>
  <c r="J232" i="15"/>
  <c r="G232" i="15"/>
  <c r="K232" i="15"/>
  <c r="H232" i="15"/>
  <c r="I232" i="15"/>
  <c r="F233" i="9"/>
  <c r="H233" i="9"/>
  <c r="N232" i="15" s="1"/>
  <c r="K233" i="9"/>
  <c r="P232" i="15" s="1"/>
  <c r="G233" i="9"/>
  <c r="P233" i="9"/>
  <c r="S232" i="15" s="1"/>
  <c r="O233" i="9"/>
  <c r="I233" i="9"/>
  <c r="O232" i="15" s="1"/>
  <c r="Q197" i="14"/>
  <c r="S197" i="14" s="1"/>
  <c r="W970" i="11"/>
  <c r="W232" i="15"/>
  <c r="X232" i="15"/>
  <c r="V232" i="15"/>
  <c r="Y232" i="15"/>
  <c r="Q230" i="15"/>
  <c r="S231" i="9"/>
  <c r="U230" i="15" s="1"/>
  <c r="D233" i="15"/>
  <c r="E234" i="9"/>
  <c r="Q232" i="9"/>
  <c r="T231" i="15" s="1"/>
  <c r="R231" i="15"/>
  <c r="M232" i="15"/>
  <c r="M232" i="9"/>
  <c r="N231" i="15"/>
  <c r="O970" i="11"/>
  <c r="T970" i="11"/>
  <c r="Z970" i="11"/>
  <c r="R970" i="11"/>
  <c r="V970" i="11"/>
  <c r="X970" i="11"/>
  <c r="L970" i="11"/>
  <c r="I970" i="11"/>
  <c r="P970" i="11"/>
  <c r="Q970" i="11"/>
  <c r="S970" i="11"/>
  <c r="Y970" i="11"/>
  <c r="H970" i="11"/>
  <c r="N970" i="11"/>
  <c r="G970" i="11"/>
  <c r="K970" i="11"/>
  <c r="M970" i="11"/>
  <c r="U970" i="11"/>
  <c r="F971" i="11"/>
  <c r="E972" i="11"/>
  <c r="K225" i="14"/>
  <c r="G234" i="9" l="1"/>
  <c r="F234" i="9"/>
  <c r="K234" i="9"/>
  <c r="P233" i="15" s="1"/>
  <c r="P234" i="9"/>
  <c r="S233" i="15" s="1"/>
  <c r="H234" i="9"/>
  <c r="N233" i="15" s="1"/>
  <c r="O234" i="9"/>
  <c r="I234" i="9"/>
  <c r="O233" i="15" s="1"/>
  <c r="H233" i="15"/>
  <c r="I233" i="15"/>
  <c r="F233" i="15"/>
  <c r="G233" i="15"/>
  <c r="J233" i="15"/>
  <c r="K233" i="15"/>
  <c r="Q198" i="14"/>
  <c r="S198" i="14" s="1"/>
  <c r="D234" i="15"/>
  <c r="E235" i="9"/>
  <c r="V233" i="15"/>
  <c r="Y233" i="15"/>
  <c r="W233" i="15"/>
  <c r="X233" i="15"/>
  <c r="S232" i="9"/>
  <c r="U231" i="15" s="1"/>
  <c r="Q231" i="15"/>
  <c r="Z971" i="11"/>
  <c r="Q233" i="9"/>
  <c r="T232" i="15" s="1"/>
  <c r="R232" i="15"/>
  <c r="L232" i="15"/>
  <c r="M233" i="9"/>
  <c r="L233" i="15"/>
  <c r="X971" i="11"/>
  <c r="N971" i="11"/>
  <c r="H971" i="11"/>
  <c r="Q971" i="11"/>
  <c r="L971" i="11"/>
  <c r="U971" i="11"/>
  <c r="W971" i="11"/>
  <c r="J971" i="11"/>
  <c r="R971" i="11"/>
  <c r="T971" i="11"/>
  <c r="P971" i="11"/>
  <c r="V971" i="11"/>
  <c r="O971" i="11"/>
  <c r="M971" i="11"/>
  <c r="I971" i="11"/>
  <c r="K971" i="11"/>
  <c r="S971" i="11"/>
  <c r="Y971" i="11"/>
  <c r="G971" i="11"/>
  <c r="F972" i="11"/>
  <c r="U972" i="11" s="1"/>
  <c r="E973" i="11"/>
  <c r="K226" i="14"/>
  <c r="H235" i="9" l="1"/>
  <c r="N234" i="15" s="1"/>
  <c r="G235" i="9"/>
  <c r="K235" i="9"/>
  <c r="P234" i="15" s="1"/>
  <c r="F235" i="9"/>
  <c r="O235" i="9"/>
  <c r="I235" i="9"/>
  <c r="P235" i="9"/>
  <c r="S234" i="15" s="1"/>
  <c r="F234" i="15"/>
  <c r="J234" i="15"/>
  <c r="G234" i="15"/>
  <c r="K234" i="15"/>
  <c r="H234" i="15"/>
  <c r="I234" i="15"/>
  <c r="Q199" i="14"/>
  <c r="S199" i="14" s="1"/>
  <c r="Q972" i="11"/>
  <c r="K972" i="11"/>
  <c r="O972" i="11"/>
  <c r="W972" i="11"/>
  <c r="M234" i="9"/>
  <c r="M233" i="15"/>
  <c r="Q234" i="9"/>
  <c r="T233" i="15" s="1"/>
  <c r="R233" i="15"/>
  <c r="L234" i="15"/>
  <c r="O234" i="15"/>
  <c r="D235" i="15"/>
  <c r="E236" i="9"/>
  <c r="S233" i="9"/>
  <c r="U232" i="15" s="1"/>
  <c r="Q232" i="15"/>
  <c r="W234" i="15"/>
  <c r="X234" i="15"/>
  <c r="Y234" i="15"/>
  <c r="V234" i="15"/>
  <c r="N972" i="11"/>
  <c r="X972" i="11"/>
  <c r="J972" i="11"/>
  <c r="I972" i="11"/>
  <c r="P972" i="11"/>
  <c r="L972" i="11"/>
  <c r="S972" i="11"/>
  <c r="Y972" i="11"/>
  <c r="G972" i="11"/>
  <c r="M972" i="11"/>
  <c r="V972" i="11"/>
  <c r="R972" i="11"/>
  <c r="T972" i="11"/>
  <c r="Z972" i="11"/>
  <c r="H972" i="11"/>
  <c r="F973" i="11"/>
  <c r="S973" i="11" s="1"/>
  <c r="E974" i="11"/>
  <c r="K227" i="14"/>
  <c r="H235" i="15" l="1"/>
  <c r="I235" i="15"/>
  <c r="J235" i="15"/>
  <c r="K235" i="15"/>
  <c r="F235" i="15"/>
  <c r="G235" i="15"/>
  <c r="F236" i="9"/>
  <c r="G236" i="9"/>
  <c r="M235" i="15" s="1"/>
  <c r="H236" i="9"/>
  <c r="P236" i="9"/>
  <c r="I236" i="9"/>
  <c r="O235" i="15" s="1"/>
  <c r="O236" i="9"/>
  <c r="K236" i="9"/>
  <c r="P235" i="15" s="1"/>
  <c r="Q200" i="14"/>
  <c r="S200" i="14" s="1"/>
  <c r="W973" i="11"/>
  <c r="Z973" i="11"/>
  <c r="Q235" i="9"/>
  <c r="R234" i="15"/>
  <c r="D236" i="15"/>
  <c r="E237" i="9"/>
  <c r="N235" i="15"/>
  <c r="S235" i="15"/>
  <c r="M235" i="9"/>
  <c r="Q234" i="15" s="1"/>
  <c r="M234" i="15"/>
  <c r="S234" i="9"/>
  <c r="U233" i="15" s="1"/>
  <c r="Q233" i="15"/>
  <c r="X235" i="15"/>
  <c r="V235" i="15"/>
  <c r="Y235" i="15"/>
  <c r="W235" i="15"/>
  <c r="R973" i="11"/>
  <c r="Y973" i="11"/>
  <c r="H973" i="11"/>
  <c r="Q973" i="11"/>
  <c r="U973" i="11"/>
  <c r="V973" i="11"/>
  <c r="O973" i="11"/>
  <c r="N973" i="11"/>
  <c r="L973" i="11"/>
  <c r="K973" i="11"/>
  <c r="J973" i="11"/>
  <c r="T973" i="11"/>
  <c r="X973" i="11"/>
  <c r="G973" i="11"/>
  <c r="I973" i="11"/>
  <c r="M973" i="11"/>
  <c r="P973" i="11"/>
  <c r="F974" i="11"/>
  <c r="N974" i="11" s="1"/>
  <c r="E975" i="11"/>
  <c r="K228" i="14"/>
  <c r="F237" i="9" l="1"/>
  <c r="G237" i="9"/>
  <c r="K237" i="9"/>
  <c r="P236" i="15" s="1"/>
  <c r="H237" i="9"/>
  <c r="I237" i="9"/>
  <c r="O236" i="15" s="1"/>
  <c r="O237" i="9"/>
  <c r="P237" i="9"/>
  <c r="S236" i="15" s="1"/>
  <c r="F236" i="15"/>
  <c r="J236" i="15"/>
  <c r="G236" i="15"/>
  <c r="K236" i="15"/>
  <c r="H236" i="15"/>
  <c r="I236" i="15"/>
  <c r="Q201" i="14"/>
  <c r="S201" i="14" s="1"/>
  <c r="K974" i="11"/>
  <c r="M974" i="11"/>
  <c r="G974" i="11"/>
  <c r="W974" i="11"/>
  <c r="H974" i="11"/>
  <c r="S974" i="11"/>
  <c r="T974" i="11"/>
  <c r="J974" i="11"/>
  <c r="V974" i="11"/>
  <c r="Z974" i="11"/>
  <c r="R974" i="11"/>
  <c r="Y974" i="11"/>
  <c r="L974" i="11"/>
  <c r="O974" i="11"/>
  <c r="P974" i="11"/>
  <c r="I974" i="11"/>
  <c r="Q974" i="11"/>
  <c r="U974" i="11"/>
  <c r="L235" i="15"/>
  <c r="M236" i="9"/>
  <c r="W236" i="15"/>
  <c r="X236" i="15"/>
  <c r="Y236" i="15"/>
  <c r="V236" i="15"/>
  <c r="Q236" i="9"/>
  <c r="T235" i="15" s="1"/>
  <c r="R235" i="15"/>
  <c r="D237" i="15"/>
  <c r="E238" i="9"/>
  <c r="X974" i="11"/>
  <c r="S235" i="9"/>
  <c r="U234" i="15" s="1"/>
  <c r="T234" i="15"/>
  <c r="M236" i="15"/>
  <c r="N236" i="15"/>
  <c r="F975" i="11"/>
  <c r="E976" i="11"/>
  <c r="K229" i="14"/>
  <c r="G238" i="9" l="1"/>
  <c r="M237" i="15" s="1"/>
  <c r="F238" i="9"/>
  <c r="L237" i="15" s="1"/>
  <c r="H238" i="9"/>
  <c r="P238" i="9"/>
  <c r="S237" i="15" s="1"/>
  <c r="I238" i="9"/>
  <c r="O237" i="15" s="1"/>
  <c r="K238" i="9"/>
  <c r="P237" i="15" s="1"/>
  <c r="O238" i="9"/>
  <c r="H237" i="15"/>
  <c r="I237" i="15"/>
  <c r="F237" i="15"/>
  <c r="G237" i="15"/>
  <c r="J237" i="15"/>
  <c r="K237" i="15"/>
  <c r="Q202" i="14"/>
  <c r="S202" i="14" s="1"/>
  <c r="L236" i="15"/>
  <c r="M237" i="9"/>
  <c r="D238" i="15"/>
  <c r="E239" i="9"/>
  <c r="Q237" i="9"/>
  <c r="T236" i="15" s="1"/>
  <c r="R236" i="15"/>
  <c r="S236" i="9"/>
  <c r="U235" i="15" s="1"/>
  <c r="Q235" i="15"/>
  <c r="Z975" i="11"/>
  <c r="X237" i="15"/>
  <c r="V237" i="15"/>
  <c r="Y237" i="15"/>
  <c r="W237" i="15"/>
  <c r="V975" i="11"/>
  <c r="P975" i="11"/>
  <c r="R975" i="11"/>
  <c r="Q975" i="11"/>
  <c r="L975" i="11"/>
  <c r="N975" i="11"/>
  <c r="M975" i="11"/>
  <c r="T975" i="11"/>
  <c r="U975" i="11"/>
  <c r="W975" i="11"/>
  <c r="J975" i="11"/>
  <c r="S975" i="11"/>
  <c r="Y975" i="11"/>
  <c r="G975" i="11"/>
  <c r="F976" i="11"/>
  <c r="Y976" i="11" s="1"/>
  <c r="O975" i="11"/>
  <c r="K975" i="11"/>
  <c r="X975" i="11"/>
  <c r="H975" i="11"/>
  <c r="I975" i="11"/>
  <c r="E977" i="11"/>
  <c r="K230" i="14"/>
  <c r="H239" i="9" l="1"/>
  <c r="F239" i="9"/>
  <c r="K239" i="9"/>
  <c r="P238" i="15" s="1"/>
  <c r="O239" i="9"/>
  <c r="G239" i="9"/>
  <c r="M238" i="15" s="1"/>
  <c r="P239" i="9"/>
  <c r="I239" i="9"/>
  <c r="O238" i="15" s="1"/>
  <c r="F238" i="15"/>
  <c r="J238" i="15"/>
  <c r="G238" i="15"/>
  <c r="K238" i="15"/>
  <c r="H238" i="15"/>
  <c r="I238" i="15"/>
  <c r="Q203" i="14"/>
  <c r="S203" i="14" s="1"/>
  <c r="N238" i="15"/>
  <c r="S238" i="15"/>
  <c r="Z976" i="11"/>
  <c r="Y238" i="15"/>
  <c r="W238" i="15"/>
  <c r="X238" i="15"/>
  <c r="V238" i="15"/>
  <c r="G976" i="11"/>
  <c r="Q238" i="9"/>
  <c r="T237" i="15" s="1"/>
  <c r="R237" i="15"/>
  <c r="S237" i="9"/>
  <c r="U236" i="15" s="1"/>
  <c r="Q236" i="15"/>
  <c r="D239" i="15"/>
  <c r="E240" i="9"/>
  <c r="M238" i="9"/>
  <c r="N237" i="15"/>
  <c r="P976" i="11"/>
  <c r="V976" i="11"/>
  <c r="H976" i="11"/>
  <c r="X976" i="11"/>
  <c r="M976" i="11"/>
  <c r="T976" i="11"/>
  <c r="Q976" i="11"/>
  <c r="S976" i="11"/>
  <c r="L976" i="11"/>
  <c r="O976" i="11"/>
  <c r="N976" i="11"/>
  <c r="R976" i="11"/>
  <c r="U976" i="11"/>
  <c r="I976" i="11"/>
  <c r="W976" i="11"/>
  <c r="J976" i="11"/>
  <c r="K976" i="11"/>
  <c r="F977" i="11"/>
  <c r="G977" i="11" s="1"/>
  <c r="E978" i="11"/>
  <c r="K231" i="14"/>
  <c r="H240" i="9" l="1"/>
  <c r="F240" i="9"/>
  <c r="G240" i="9"/>
  <c r="M239" i="15" s="1"/>
  <c r="I240" i="9"/>
  <c r="O239" i="15" s="1"/>
  <c r="P240" i="9"/>
  <c r="S239" i="15" s="1"/>
  <c r="K240" i="9"/>
  <c r="P239" i="15" s="1"/>
  <c r="O240" i="9"/>
  <c r="H239" i="15"/>
  <c r="I239" i="15"/>
  <c r="J239" i="15"/>
  <c r="K239" i="15"/>
  <c r="F239" i="15"/>
  <c r="G239" i="15"/>
  <c r="Q204" i="14"/>
  <c r="S204" i="14" s="1"/>
  <c r="V977" i="11"/>
  <c r="S238" i="9"/>
  <c r="U237" i="15" s="1"/>
  <c r="Q237" i="15"/>
  <c r="D240" i="15"/>
  <c r="E241" i="9"/>
  <c r="Z977" i="11"/>
  <c r="L239" i="15"/>
  <c r="Q239" i="9"/>
  <c r="R238" i="15"/>
  <c r="S977" i="11"/>
  <c r="V239" i="15"/>
  <c r="Y239" i="15"/>
  <c r="W239" i="15"/>
  <c r="X239" i="15"/>
  <c r="M239" i="9"/>
  <c r="Q238" i="15" s="1"/>
  <c r="L238" i="15"/>
  <c r="P977" i="11"/>
  <c r="U977" i="11"/>
  <c r="O977" i="11"/>
  <c r="Q977" i="11"/>
  <c r="R977" i="11"/>
  <c r="T977" i="11"/>
  <c r="H977" i="11"/>
  <c r="N977" i="11"/>
  <c r="K977" i="11"/>
  <c r="M977" i="11"/>
  <c r="Y977" i="11"/>
  <c r="W977" i="11"/>
  <c r="J977" i="11"/>
  <c r="X977" i="11"/>
  <c r="L977" i="11"/>
  <c r="I977" i="11"/>
  <c r="F978" i="11"/>
  <c r="E979" i="11"/>
  <c r="K232" i="14"/>
  <c r="F241" i="9" l="1"/>
  <c r="K241" i="9"/>
  <c r="G241" i="9"/>
  <c r="M240" i="15" s="1"/>
  <c r="O241" i="9"/>
  <c r="P241" i="9"/>
  <c r="S240" i="15" s="1"/>
  <c r="H241" i="9"/>
  <c r="I241" i="9"/>
  <c r="F240" i="15"/>
  <c r="J240" i="15"/>
  <c r="G240" i="15"/>
  <c r="K240" i="15"/>
  <c r="H240" i="15"/>
  <c r="I240" i="15"/>
  <c r="Q205" i="14"/>
  <c r="S205" i="14" s="1"/>
  <c r="D241" i="15"/>
  <c r="E242" i="9"/>
  <c r="R239" i="15"/>
  <c r="Q240" i="9"/>
  <c r="T239" i="15" s="1"/>
  <c r="W240" i="15"/>
  <c r="X240" i="15"/>
  <c r="V240" i="15"/>
  <c r="Y240" i="15"/>
  <c r="W978" i="11"/>
  <c r="S239" i="9"/>
  <c r="U238" i="15" s="1"/>
  <c r="T238" i="15"/>
  <c r="M240" i="9"/>
  <c r="N239" i="15"/>
  <c r="N240" i="15"/>
  <c r="O240" i="15"/>
  <c r="P240" i="15"/>
  <c r="Q978" i="11"/>
  <c r="S978" i="11"/>
  <c r="Y978" i="11"/>
  <c r="I978" i="11"/>
  <c r="O978" i="11"/>
  <c r="Z978" i="11"/>
  <c r="V978" i="11"/>
  <c r="R978" i="11"/>
  <c r="P978" i="11"/>
  <c r="X978" i="11"/>
  <c r="T978" i="11"/>
  <c r="N978" i="11"/>
  <c r="J978" i="11"/>
  <c r="H978" i="11"/>
  <c r="G978" i="11"/>
  <c r="L978" i="11"/>
  <c r="F979" i="11"/>
  <c r="H979" i="11" s="1"/>
  <c r="K978" i="11"/>
  <c r="M978" i="11"/>
  <c r="U978" i="11"/>
  <c r="E980" i="11"/>
  <c r="K233" i="14"/>
  <c r="G242" i="9" l="1"/>
  <c r="M241" i="15" s="1"/>
  <c r="H242" i="9"/>
  <c r="N241" i="15" s="1"/>
  <c r="F242" i="9"/>
  <c r="K242" i="9"/>
  <c r="P241" i="15" s="1"/>
  <c r="P242" i="9"/>
  <c r="S241" i="15" s="1"/>
  <c r="O242" i="9"/>
  <c r="I242" i="9"/>
  <c r="O241" i="15" s="1"/>
  <c r="H241" i="15"/>
  <c r="I241" i="15"/>
  <c r="F241" i="15"/>
  <c r="G241" i="15"/>
  <c r="J241" i="15"/>
  <c r="K241" i="15"/>
  <c r="Q206" i="14"/>
  <c r="S206" i="14" s="1"/>
  <c r="S240" i="9"/>
  <c r="U239" i="15" s="1"/>
  <c r="Q239" i="15"/>
  <c r="Q241" i="9"/>
  <c r="T240" i="15" s="1"/>
  <c r="R240" i="15"/>
  <c r="D242" i="15"/>
  <c r="E243" i="9"/>
  <c r="M241" i="9"/>
  <c r="L240" i="15"/>
  <c r="Z979" i="11"/>
  <c r="V241" i="15"/>
  <c r="Y241" i="15"/>
  <c r="W241" i="15"/>
  <c r="X241" i="15"/>
  <c r="K979" i="11"/>
  <c r="S979" i="11"/>
  <c r="J979" i="11"/>
  <c r="Y979" i="11"/>
  <c r="V979" i="11"/>
  <c r="L979" i="11"/>
  <c r="P979" i="11"/>
  <c r="M979" i="11"/>
  <c r="N979" i="11"/>
  <c r="Q979" i="11"/>
  <c r="X979" i="11"/>
  <c r="G979" i="11"/>
  <c r="I979" i="11"/>
  <c r="U979" i="11"/>
  <c r="W979" i="11"/>
  <c r="O979" i="11"/>
  <c r="R979" i="11"/>
  <c r="T979" i="11"/>
  <c r="F980" i="11"/>
  <c r="S980" i="11" s="1"/>
  <c r="E981" i="11"/>
  <c r="K234" i="14"/>
  <c r="H243" i="9" l="1"/>
  <c r="N242" i="15" s="1"/>
  <c r="K243" i="9"/>
  <c r="F243" i="9"/>
  <c r="G243" i="9"/>
  <c r="M242" i="15" s="1"/>
  <c r="P243" i="9"/>
  <c r="S242" i="15" s="1"/>
  <c r="I243" i="9"/>
  <c r="O243" i="9"/>
  <c r="F242" i="15"/>
  <c r="J242" i="15"/>
  <c r="G242" i="15"/>
  <c r="K242" i="15"/>
  <c r="H242" i="15"/>
  <c r="I242" i="15"/>
  <c r="Q207" i="14"/>
  <c r="S207" i="14" s="1"/>
  <c r="G980" i="11"/>
  <c r="W980" i="11"/>
  <c r="M980" i="11"/>
  <c r="L980" i="11"/>
  <c r="Y980" i="11"/>
  <c r="D243" i="15"/>
  <c r="E244" i="9"/>
  <c r="Z980" i="11"/>
  <c r="S241" i="9"/>
  <c r="U240" i="15" s="1"/>
  <c r="Q240" i="15"/>
  <c r="U980" i="11"/>
  <c r="T980" i="11"/>
  <c r="Q980" i="11"/>
  <c r="R980" i="11"/>
  <c r="R241" i="15"/>
  <c r="Q242" i="9"/>
  <c r="T241" i="15" s="1"/>
  <c r="O242" i="15"/>
  <c r="P242" i="15"/>
  <c r="P980" i="11"/>
  <c r="I980" i="11"/>
  <c r="N980" i="11"/>
  <c r="K980" i="11"/>
  <c r="L241" i="15"/>
  <c r="M242" i="9"/>
  <c r="V242" i="15"/>
  <c r="Y242" i="15"/>
  <c r="W242" i="15"/>
  <c r="X242" i="15"/>
  <c r="H980" i="11"/>
  <c r="O980" i="11"/>
  <c r="V980" i="11"/>
  <c r="X980" i="11"/>
  <c r="J980" i="11"/>
  <c r="F981" i="11"/>
  <c r="I981" i="11" s="1"/>
  <c r="E982" i="11"/>
  <c r="K235" i="14"/>
  <c r="H243" i="15" l="1"/>
  <c r="I243" i="15"/>
  <c r="J243" i="15"/>
  <c r="K243" i="15"/>
  <c r="F243" i="15"/>
  <c r="G243" i="15"/>
  <c r="G244" i="9"/>
  <c r="M243" i="15" s="1"/>
  <c r="H244" i="9"/>
  <c r="P244" i="9"/>
  <c r="S243" i="15" s="1"/>
  <c r="F244" i="9"/>
  <c r="I244" i="9"/>
  <c r="O244" i="9"/>
  <c r="K244" i="9"/>
  <c r="P243" i="15" s="1"/>
  <c r="Q208" i="14"/>
  <c r="S208" i="14" s="1"/>
  <c r="T981" i="11"/>
  <c r="W981" i="11"/>
  <c r="N981" i="11"/>
  <c r="R981" i="11"/>
  <c r="J981" i="11"/>
  <c r="H981" i="11"/>
  <c r="U981" i="11"/>
  <c r="P981" i="11"/>
  <c r="V981" i="11"/>
  <c r="Y981" i="11"/>
  <c r="S981" i="11"/>
  <c r="G981" i="11"/>
  <c r="D244" i="15"/>
  <c r="E245" i="9"/>
  <c r="K981" i="11"/>
  <c r="M981" i="11"/>
  <c r="O981" i="11"/>
  <c r="Q981" i="11"/>
  <c r="X981" i="11"/>
  <c r="L981" i="11"/>
  <c r="S242" i="9"/>
  <c r="U241" i="15" s="1"/>
  <c r="Q241" i="15"/>
  <c r="Z981" i="11"/>
  <c r="Q243" i="9"/>
  <c r="R242" i="15"/>
  <c r="M243" i="9"/>
  <c r="Q242" i="15" s="1"/>
  <c r="L242" i="15"/>
  <c r="N243" i="15"/>
  <c r="O243" i="15"/>
  <c r="W243" i="15"/>
  <c r="X243" i="15"/>
  <c r="V243" i="15"/>
  <c r="Y243" i="15"/>
  <c r="F982" i="11"/>
  <c r="X982" i="11" s="1"/>
  <c r="E983" i="11"/>
  <c r="K236" i="14"/>
  <c r="F245" i="9" l="1"/>
  <c r="L244" i="15" s="1"/>
  <c r="K245" i="9"/>
  <c r="G245" i="9"/>
  <c r="H245" i="9"/>
  <c r="I245" i="9"/>
  <c r="O244" i="15" s="1"/>
  <c r="O245" i="9"/>
  <c r="P245" i="9"/>
  <c r="S244" i="15" s="1"/>
  <c r="F244" i="15"/>
  <c r="J244" i="15"/>
  <c r="G244" i="15"/>
  <c r="K244" i="15"/>
  <c r="H244" i="15"/>
  <c r="I244" i="15"/>
  <c r="Q209" i="14"/>
  <c r="S209" i="14" s="1"/>
  <c r="M244" i="9"/>
  <c r="L243" i="15"/>
  <c r="S243" i="9"/>
  <c r="U242" i="15" s="1"/>
  <c r="T242" i="15"/>
  <c r="D245" i="15"/>
  <c r="E246" i="9"/>
  <c r="Y982" i="11"/>
  <c r="Q244" i="9"/>
  <c r="T243" i="15" s="1"/>
  <c r="R243" i="15"/>
  <c r="N244" i="15"/>
  <c r="P244" i="15"/>
  <c r="V244" i="15"/>
  <c r="Y244" i="15"/>
  <c r="W244" i="15"/>
  <c r="X244" i="15"/>
  <c r="Z982" i="11"/>
  <c r="T982" i="11"/>
  <c r="U982" i="11"/>
  <c r="R982" i="11"/>
  <c r="G982" i="11"/>
  <c r="M982" i="11"/>
  <c r="P982" i="11"/>
  <c r="V982" i="11"/>
  <c r="I982" i="11"/>
  <c r="H982" i="11"/>
  <c r="O982" i="11"/>
  <c r="L982" i="11"/>
  <c r="N982" i="11"/>
  <c r="W982" i="11"/>
  <c r="J982" i="11"/>
  <c r="K982" i="11"/>
  <c r="Q982" i="11"/>
  <c r="S982" i="11"/>
  <c r="F983" i="11"/>
  <c r="E984" i="11"/>
  <c r="K237" i="14"/>
  <c r="G246" i="9" l="1"/>
  <c r="M245" i="15" s="1"/>
  <c r="F246" i="9"/>
  <c r="H246" i="9"/>
  <c r="P246" i="9"/>
  <c r="S245" i="15" s="1"/>
  <c r="I246" i="9"/>
  <c r="O245" i="15" s="1"/>
  <c r="K246" i="9"/>
  <c r="P245" i="15" s="1"/>
  <c r="O246" i="9"/>
  <c r="H245" i="15"/>
  <c r="I245" i="15"/>
  <c r="F245" i="15"/>
  <c r="G245" i="15"/>
  <c r="J245" i="15"/>
  <c r="K245" i="15"/>
  <c r="Q210" i="14"/>
  <c r="S210" i="14" s="1"/>
  <c r="D246" i="15"/>
  <c r="E247" i="9"/>
  <c r="M245" i="9"/>
  <c r="M244" i="15"/>
  <c r="X983" i="11"/>
  <c r="Q245" i="9"/>
  <c r="T244" i="15" s="1"/>
  <c r="R244" i="15"/>
  <c r="N245" i="15"/>
  <c r="V983" i="11"/>
  <c r="W245" i="15"/>
  <c r="X245" i="15"/>
  <c r="V245" i="15"/>
  <c r="Y245" i="15"/>
  <c r="S244" i="9"/>
  <c r="U243" i="15" s="1"/>
  <c r="Q243" i="15"/>
  <c r="L983" i="11"/>
  <c r="J983" i="11"/>
  <c r="M983" i="11"/>
  <c r="Z983" i="11"/>
  <c r="Y983" i="11"/>
  <c r="K983" i="11"/>
  <c r="S983" i="11"/>
  <c r="H983" i="11"/>
  <c r="P983" i="11"/>
  <c r="O983" i="11"/>
  <c r="I983" i="11"/>
  <c r="Q983" i="11"/>
  <c r="U983" i="11"/>
  <c r="R983" i="11"/>
  <c r="T983" i="11"/>
  <c r="W983" i="11"/>
  <c r="G983" i="11"/>
  <c r="N983" i="11"/>
  <c r="F984" i="11"/>
  <c r="E985" i="11"/>
  <c r="K238" i="14"/>
  <c r="H247" i="9" l="1"/>
  <c r="N246" i="15" s="1"/>
  <c r="K247" i="9"/>
  <c r="P246" i="15" s="1"/>
  <c r="F247" i="9"/>
  <c r="G247" i="9"/>
  <c r="M246" i="15" s="1"/>
  <c r="O247" i="9"/>
  <c r="P247" i="9"/>
  <c r="I247" i="9"/>
  <c r="O246" i="15" s="1"/>
  <c r="F246" i="15"/>
  <c r="J246" i="15"/>
  <c r="G246" i="15"/>
  <c r="K246" i="15"/>
  <c r="H246" i="15"/>
  <c r="I246" i="15"/>
  <c r="Q211" i="14"/>
  <c r="S211" i="14" s="1"/>
  <c r="W984" i="11"/>
  <c r="L245" i="15"/>
  <c r="M246" i="9"/>
  <c r="S245" i="9"/>
  <c r="U244" i="15" s="1"/>
  <c r="Q244" i="15"/>
  <c r="S246" i="15"/>
  <c r="D247" i="15"/>
  <c r="E248" i="9"/>
  <c r="Q246" i="9"/>
  <c r="T245" i="15" s="1"/>
  <c r="R245" i="15"/>
  <c r="W246" i="15"/>
  <c r="X246" i="15"/>
  <c r="Y246" i="15"/>
  <c r="V246" i="15"/>
  <c r="G984" i="11"/>
  <c r="M984" i="11"/>
  <c r="V984" i="11"/>
  <c r="S984" i="11"/>
  <c r="Y984" i="11"/>
  <c r="N984" i="11"/>
  <c r="O984" i="11"/>
  <c r="U984" i="11"/>
  <c r="K984" i="11"/>
  <c r="J984" i="11"/>
  <c r="P984" i="11"/>
  <c r="X984" i="11"/>
  <c r="H984" i="11"/>
  <c r="I984" i="11"/>
  <c r="Q984" i="11"/>
  <c r="Z984" i="11"/>
  <c r="L984" i="11"/>
  <c r="R984" i="11"/>
  <c r="T984" i="11"/>
  <c r="F985" i="11"/>
  <c r="I985" i="11" s="1"/>
  <c r="E986" i="11"/>
  <c r="K239" i="14"/>
  <c r="F248" i="9" l="1"/>
  <c r="I248" i="9"/>
  <c r="P248" i="9"/>
  <c r="S247" i="15" s="1"/>
  <c r="G248" i="9"/>
  <c r="M247" i="15" s="1"/>
  <c r="K248" i="9"/>
  <c r="H248" i="9"/>
  <c r="O248" i="9"/>
  <c r="H247" i="15"/>
  <c r="I247" i="15"/>
  <c r="J247" i="15"/>
  <c r="K247" i="15"/>
  <c r="F247" i="15"/>
  <c r="G247" i="15"/>
  <c r="Q212" i="14"/>
  <c r="S212" i="14" s="1"/>
  <c r="T985" i="11"/>
  <c r="G985" i="11"/>
  <c r="X985" i="11"/>
  <c r="O985" i="11"/>
  <c r="Z985" i="11"/>
  <c r="Q247" i="9"/>
  <c r="T246" i="15" s="1"/>
  <c r="R246" i="15"/>
  <c r="L246" i="15"/>
  <c r="M247" i="9"/>
  <c r="S246" i="9"/>
  <c r="U245" i="15" s="1"/>
  <c r="Q245" i="15"/>
  <c r="D248" i="15"/>
  <c r="E249" i="9"/>
  <c r="N247" i="15"/>
  <c r="P247" i="15"/>
  <c r="O247" i="15"/>
  <c r="W247" i="15"/>
  <c r="X247" i="15"/>
  <c r="Y247" i="15"/>
  <c r="V247" i="15"/>
  <c r="V985" i="11"/>
  <c r="W985" i="11"/>
  <c r="L985" i="11"/>
  <c r="R985" i="11"/>
  <c r="P985" i="11"/>
  <c r="Q985" i="11"/>
  <c r="S985" i="11"/>
  <c r="K985" i="11"/>
  <c r="M985" i="11"/>
  <c r="J985" i="11"/>
  <c r="N985" i="11"/>
  <c r="Y985" i="11"/>
  <c r="U985" i="11"/>
  <c r="H985" i="11"/>
  <c r="F986" i="11"/>
  <c r="H986" i="11" s="1"/>
  <c r="E987" i="11"/>
  <c r="K240" i="14"/>
  <c r="F249" i="9" l="1"/>
  <c r="L248" i="15" s="1"/>
  <c r="H249" i="9"/>
  <c r="K249" i="9"/>
  <c r="P248" i="15" s="1"/>
  <c r="G249" i="9"/>
  <c r="O249" i="9"/>
  <c r="P249" i="9"/>
  <c r="I249" i="9"/>
  <c r="F248" i="15"/>
  <c r="J248" i="15"/>
  <c r="G248" i="15"/>
  <c r="K248" i="15"/>
  <c r="H248" i="15"/>
  <c r="I248" i="15"/>
  <c r="Q213" i="14"/>
  <c r="S213" i="14" s="1"/>
  <c r="D249" i="15"/>
  <c r="E250" i="9"/>
  <c r="L247" i="15"/>
  <c r="M248" i="9"/>
  <c r="X248" i="15"/>
  <c r="V248" i="15"/>
  <c r="Y248" i="15"/>
  <c r="W248" i="15"/>
  <c r="W986" i="11"/>
  <c r="Q248" i="9"/>
  <c r="T247" i="15" s="1"/>
  <c r="R247" i="15"/>
  <c r="N248" i="15"/>
  <c r="O248" i="15"/>
  <c r="S248" i="15"/>
  <c r="Q246" i="15"/>
  <c r="S247" i="9"/>
  <c r="U246" i="15" s="1"/>
  <c r="T986" i="11"/>
  <c r="Z986" i="11"/>
  <c r="O986" i="11"/>
  <c r="R986" i="11"/>
  <c r="J986" i="11"/>
  <c r="K986" i="11"/>
  <c r="M986" i="11"/>
  <c r="U986" i="11"/>
  <c r="V986" i="11"/>
  <c r="X986" i="11"/>
  <c r="G986" i="11"/>
  <c r="I986" i="11"/>
  <c r="P986" i="11"/>
  <c r="Q986" i="11"/>
  <c r="S986" i="11"/>
  <c r="Y986" i="11"/>
  <c r="L986" i="11"/>
  <c r="N986" i="11"/>
  <c r="F987" i="11"/>
  <c r="E988" i="11"/>
  <c r="K241" i="14"/>
  <c r="G250" i="9" l="1"/>
  <c r="M249" i="15" s="1"/>
  <c r="F250" i="9"/>
  <c r="K250" i="9"/>
  <c r="P249" i="15" s="1"/>
  <c r="P250" i="9"/>
  <c r="H250" i="9"/>
  <c r="N249" i="15" s="1"/>
  <c r="I250" i="9"/>
  <c r="O250" i="9"/>
  <c r="H249" i="15"/>
  <c r="I249" i="15"/>
  <c r="F249" i="15"/>
  <c r="G249" i="15"/>
  <c r="J249" i="15"/>
  <c r="K249" i="15"/>
  <c r="Q214" i="14"/>
  <c r="S214" i="14" s="1"/>
  <c r="D250" i="15"/>
  <c r="E251" i="9"/>
  <c r="Q247" i="15"/>
  <c r="S248" i="9"/>
  <c r="U247" i="15" s="1"/>
  <c r="X987" i="11"/>
  <c r="M249" i="9"/>
  <c r="M248" i="15"/>
  <c r="Q249" i="9"/>
  <c r="T248" i="15" s="1"/>
  <c r="R248" i="15"/>
  <c r="S249" i="15"/>
  <c r="O249" i="15"/>
  <c r="M987" i="11"/>
  <c r="W249" i="15"/>
  <c r="X249" i="15"/>
  <c r="V249" i="15"/>
  <c r="Y249" i="15"/>
  <c r="G987" i="11"/>
  <c r="T987" i="11"/>
  <c r="U987" i="11"/>
  <c r="O987" i="11"/>
  <c r="S987" i="11"/>
  <c r="N987" i="11"/>
  <c r="Y987" i="11"/>
  <c r="K987" i="11"/>
  <c r="R987" i="11"/>
  <c r="V987" i="11"/>
  <c r="W987" i="11"/>
  <c r="H987" i="11"/>
  <c r="P987" i="11"/>
  <c r="J987" i="11"/>
  <c r="L987" i="11"/>
  <c r="Q987" i="11"/>
  <c r="Z987" i="11"/>
  <c r="I987" i="11"/>
  <c r="F988" i="11"/>
  <c r="E989" i="11"/>
  <c r="K242" i="14"/>
  <c r="H251" i="9" l="1"/>
  <c r="N250" i="15" s="1"/>
  <c r="G251" i="9"/>
  <c r="K251" i="9"/>
  <c r="P250" i="15" s="1"/>
  <c r="F251" i="9"/>
  <c r="O251" i="9"/>
  <c r="I251" i="9"/>
  <c r="P251" i="9"/>
  <c r="S250" i="15" s="1"/>
  <c r="F250" i="15"/>
  <c r="J250" i="15"/>
  <c r="G250" i="15"/>
  <c r="K250" i="15"/>
  <c r="H250" i="15"/>
  <c r="I250" i="15"/>
  <c r="Q215" i="14"/>
  <c r="S215" i="14" s="1"/>
  <c r="W988" i="11"/>
  <c r="Q250" i="9"/>
  <c r="T249" i="15" s="1"/>
  <c r="R249" i="15"/>
  <c r="L249" i="15"/>
  <c r="M250" i="9"/>
  <c r="S249" i="9"/>
  <c r="U248" i="15" s="1"/>
  <c r="Q248" i="15"/>
  <c r="O250" i="15"/>
  <c r="M250" i="15"/>
  <c r="D251" i="15"/>
  <c r="E252" i="9"/>
  <c r="V250" i="15"/>
  <c r="W250" i="15"/>
  <c r="X250" i="15"/>
  <c r="Y250" i="15"/>
  <c r="J988" i="11"/>
  <c r="Q988" i="11"/>
  <c r="Y988" i="11"/>
  <c r="V988" i="11"/>
  <c r="R988" i="11"/>
  <c r="G988" i="11"/>
  <c r="S988" i="11"/>
  <c r="X988" i="11"/>
  <c r="M988" i="11"/>
  <c r="K988" i="11"/>
  <c r="H988" i="11"/>
  <c r="U988" i="11"/>
  <c r="I988" i="11"/>
  <c r="T988" i="11"/>
  <c r="N988" i="11"/>
  <c r="F989" i="11"/>
  <c r="H989" i="11" s="1"/>
  <c r="O988" i="11"/>
  <c r="P988" i="11"/>
  <c r="Z988" i="11"/>
  <c r="L988" i="11"/>
  <c r="E990" i="11"/>
  <c r="K243" i="14"/>
  <c r="J989" i="11" l="1"/>
  <c r="W989" i="11"/>
  <c r="F252" i="9"/>
  <c r="G252" i="9"/>
  <c r="M251" i="15" s="1"/>
  <c r="P252" i="9"/>
  <c r="S251" i="15" s="1"/>
  <c r="H252" i="9"/>
  <c r="I252" i="9"/>
  <c r="O252" i="9"/>
  <c r="K252" i="9"/>
  <c r="P251" i="15" s="1"/>
  <c r="H251" i="15"/>
  <c r="I251" i="15"/>
  <c r="J251" i="15"/>
  <c r="K251" i="15"/>
  <c r="F251" i="15"/>
  <c r="G251" i="15"/>
  <c r="M989" i="11"/>
  <c r="U989" i="11"/>
  <c r="S989" i="11"/>
  <c r="P989" i="11"/>
  <c r="N989" i="11"/>
  <c r="L989" i="11"/>
  <c r="X989" i="11"/>
  <c r="R989" i="11"/>
  <c r="K989" i="11"/>
  <c r="G989" i="11"/>
  <c r="V989" i="11"/>
  <c r="Q216" i="14"/>
  <c r="S216" i="14" s="1"/>
  <c r="I989" i="11"/>
  <c r="O989" i="11"/>
  <c r="Q989" i="11"/>
  <c r="T989" i="11"/>
  <c r="Y989" i="11"/>
  <c r="D252" i="15"/>
  <c r="E253" i="9"/>
  <c r="Z989" i="11"/>
  <c r="N251" i="15"/>
  <c r="O251" i="15"/>
  <c r="V251" i="15"/>
  <c r="Y251" i="15"/>
  <c r="W251" i="15"/>
  <c r="X251" i="15"/>
  <c r="Q251" i="9"/>
  <c r="T250" i="15" s="1"/>
  <c r="R250" i="15"/>
  <c r="L250" i="15"/>
  <c r="M251" i="9"/>
  <c r="S250" i="9"/>
  <c r="U249" i="15" s="1"/>
  <c r="Q249" i="15"/>
  <c r="F990" i="11"/>
  <c r="G990" i="11" s="1"/>
  <c r="E991" i="11"/>
  <c r="K244" i="14"/>
  <c r="F253" i="9" l="1"/>
  <c r="G253" i="9"/>
  <c r="K253" i="9"/>
  <c r="P252" i="15" s="1"/>
  <c r="I253" i="9"/>
  <c r="O253" i="9"/>
  <c r="P253" i="9"/>
  <c r="H253" i="9"/>
  <c r="N252" i="15" s="1"/>
  <c r="F252" i="15"/>
  <c r="J252" i="15"/>
  <c r="G252" i="15"/>
  <c r="K252" i="15"/>
  <c r="H252" i="15"/>
  <c r="I252" i="15"/>
  <c r="Q217" i="14"/>
  <c r="S217" i="14" s="1"/>
  <c r="D253" i="15"/>
  <c r="E254" i="9"/>
  <c r="Q250" i="15"/>
  <c r="S251" i="9"/>
  <c r="U250" i="15" s="1"/>
  <c r="L251" i="15"/>
  <c r="M252" i="9"/>
  <c r="Q251" i="15" s="1"/>
  <c r="L252" i="15"/>
  <c r="O252" i="15"/>
  <c r="S252" i="15"/>
  <c r="Z990" i="11"/>
  <c r="Q252" i="9"/>
  <c r="R251" i="15"/>
  <c r="W252" i="15"/>
  <c r="X252" i="15"/>
  <c r="V252" i="15"/>
  <c r="Y252" i="15"/>
  <c r="U990" i="11"/>
  <c r="M990" i="11"/>
  <c r="S990" i="11"/>
  <c r="H990" i="11"/>
  <c r="X990" i="11"/>
  <c r="I990" i="11"/>
  <c r="Q990" i="11"/>
  <c r="V990" i="11"/>
  <c r="P990" i="11"/>
  <c r="Y990" i="11"/>
  <c r="L990" i="11"/>
  <c r="O990" i="11"/>
  <c r="R990" i="11"/>
  <c r="N990" i="11"/>
  <c r="T990" i="11"/>
  <c r="W990" i="11"/>
  <c r="J990" i="11"/>
  <c r="K990" i="11"/>
  <c r="F991" i="11"/>
  <c r="H991" i="11" s="1"/>
  <c r="E992" i="11"/>
  <c r="K245" i="14"/>
  <c r="G254" i="9" l="1"/>
  <c r="M253" i="15" s="1"/>
  <c r="F254" i="9"/>
  <c r="H254" i="9"/>
  <c r="N253" i="15" s="1"/>
  <c r="P254" i="9"/>
  <c r="I254" i="9"/>
  <c r="O253" i="15" s="1"/>
  <c r="K254" i="9"/>
  <c r="P253" i="15" s="1"/>
  <c r="O254" i="9"/>
  <c r="H253" i="15"/>
  <c r="I253" i="15"/>
  <c r="F253" i="15"/>
  <c r="G253" i="15"/>
  <c r="J253" i="15"/>
  <c r="K253" i="15"/>
  <c r="Q218" i="14"/>
  <c r="S218" i="14" s="1"/>
  <c r="M253" i="9"/>
  <c r="M252" i="15"/>
  <c r="Z991" i="11"/>
  <c r="S252" i="9"/>
  <c r="U251" i="15" s="1"/>
  <c r="T251" i="15"/>
  <c r="Q253" i="9"/>
  <c r="T252" i="15" s="1"/>
  <c r="R252" i="15"/>
  <c r="S253" i="15"/>
  <c r="D254" i="15"/>
  <c r="E255" i="9"/>
  <c r="V253" i="15"/>
  <c r="Y253" i="15"/>
  <c r="W253" i="15"/>
  <c r="X253" i="15"/>
  <c r="K991" i="11"/>
  <c r="T991" i="11"/>
  <c r="O991" i="11"/>
  <c r="Y991" i="11"/>
  <c r="P991" i="11"/>
  <c r="S991" i="11"/>
  <c r="L991" i="11"/>
  <c r="M991" i="11"/>
  <c r="U991" i="11"/>
  <c r="Q991" i="11"/>
  <c r="X991" i="11"/>
  <c r="G991" i="11"/>
  <c r="I991" i="11"/>
  <c r="N991" i="11"/>
  <c r="W991" i="11"/>
  <c r="J991" i="11"/>
  <c r="R991" i="11"/>
  <c r="V991" i="11"/>
  <c r="F992" i="11"/>
  <c r="L992" i="11" s="1"/>
  <c r="E993" i="11"/>
  <c r="K246" i="14"/>
  <c r="H255" i="9" l="1"/>
  <c r="F255" i="9"/>
  <c r="K255" i="9"/>
  <c r="P254" i="15" s="1"/>
  <c r="G255" i="9"/>
  <c r="M254" i="15" s="1"/>
  <c r="O255" i="9"/>
  <c r="P255" i="9"/>
  <c r="S254" i="15" s="1"/>
  <c r="I255" i="9"/>
  <c r="O254" i="15" s="1"/>
  <c r="F254" i="15"/>
  <c r="J254" i="15"/>
  <c r="G254" i="15"/>
  <c r="K254" i="15"/>
  <c r="H254" i="15"/>
  <c r="I254" i="15"/>
  <c r="Q219" i="14"/>
  <c r="S219" i="14" s="1"/>
  <c r="N254" i="15"/>
  <c r="R253" i="15"/>
  <c r="Q254" i="9"/>
  <c r="T253" i="15" s="1"/>
  <c r="Z992" i="11"/>
  <c r="Y254" i="15"/>
  <c r="V254" i="15"/>
  <c r="W254" i="15"/>
  <c r="X254" i="15"/>
  <c r="L253" i="15"/>
  <c r="M254" i="9"/>
  <c r="D255" i="15"/>
  <c r="E256" i="9"/>
  <c r="S253" i="9"/>
  <c r="U252" i="15" s="1"/>
  <c r="Q252" i="15"/>
  <c r="P992" i="11"/>
  <c r="T992" i="11"/>
  <c r="W992" i="11"/>
  <c r="R992" i="11"/>
  <c r="H992" i="11"/>
  <c r="J992" i="11"/>
  <c r="Q992" i="11"/>
  <c r="X992" i="11"/>
  <c r="I992" i="11"/>
  <c r="M992" i="11"/>
  <c r="V992" i="11"/>
  <c r="Y992" i="11"/>
  <c r="G992" i="11"/>
  <c r="N992" i="11"/>
  <c r="U992" i="11"/>
  <c r="K992" i="11"/>
  <c r="O992" i="11"/>
  <c r="S992" i="11"/>
  <c r="F993" i="11"/>
  <c r="H993" i="11" s="1"/>
  <c r="E994" i="11"/>
  <c r="K247" i="14"/>
  <c r="H255" i="15" l="1"/>
  <c r="I255" i="15"/>
  <c r="J255" i="15"/>
  <c r="K255" i="15"/>
  <c r="F255" i="15"/>
  <c r="G255" i="15"/>
  <c r="H256" i="9"/>
  <c r="G256" i="9"/>
  <c r="M255" i="15" s="1"/>
  <c r="F256" i="9"/>
  <c r="I256" i="9"/>
  <c r="O255" i="15" s="1"/>
  <c r="P256" i="9"/>
  <c r="S255" i="15" s="1"/>
  <c r="K256" i="9"/>
  <c r="P255" i="15" s="1"/>
  <c r="O256" i="9"/>
  <c r="Q220" i="14"/>
  <c r="S220" i="14" s="1"/>
  <c r="S254" i="9"/>
  <c r="U253" i="15" s="1"/>
  <c r="Q253" i="15"/>
  <c r="Z993" i="11"/>
  <c r="Q255" i="9"/>
  <c r="R254" i="15"/>
  <c r="M255" i="9"/>
  <c r="Q254" i="15" s="1"/>
  <c r="L254" i="15"/>
  <c r="N255" i="15"/>
  <c r="D256" i="15"/>
  <c r="E257" i="9"/>
  <c r="W255" i="15"/>
  <c r="X255" i="15"/>
  <c r="V255" i="15"/>
  <c r="Y255" i="15"/>
  <c r="T993" i="11"/>
  <c r="N993" i="11"/>
  <c r="W993" i="11"/>
  <c r="R993" i="11"/>
  <c r="J993" i="11"/>
  <c r="V993" i="11"/>
  <c r="Y993" i="11"/>
  <c r="L993" i="11"/>
  <c r="U993" i="11"/>
  <c r="O993" i="11"/>
  <c r="Q993" i="11"/>
  <c r="X993" i="11"/>
  <c r="G993" i="11"/>
  <c r="I993" i="11"/>
  <c r="F994" i="11"/>
  <c r="O994" i="11" s="1"/>
  <c r="P993" i="11"/>
  <c r="S993" i="11"/>
  <c r="K993" i="11"/>
  <c r="M993" i="11"/>
  <c r="E995" i="11"/>
  <c r="K248" i="14"/>
  <c r="F257" i="9" l="1"/>
  <c r="K257" i="9"/>
  <c r="P256" i="15" s="1"/>
  <c r="G257" i="9"/>
  <c r="O257" i="9"/>
  <c r="P257" i="9"/>
  <c r="S256" i="15" s="1"/>
  <c r="H257" i="9"/>
  <c r="I257" i="9"/>
  <c r="O256" i="15" s="1"/>
  <c r="F256" i="15"/>
  <c r="J256" i="15"/>
  <c r="G256" i="15"/>
  <c r="K256" i="15"/>
  <c r="H256" i="15"/>
  <c r="I256" i="15"/>
  <c r="Q221" i="14"/>
  <c r="S221" i="14" s="1"/>
  <c r="D257" i="15"/>
  <c r="E258" i="9"/>
  <c r="L256" i="15"/>
  <c r="N256" i="15"/>
  <c r="L255" i="15"/>
  <c r="M256" i="9"/>
  <c r="S255" i="9"/>
  <c r="U254" i="15" s="1"/>
  <c r="T254" i="15"/>
  <c r="Z994" i="11"/>
  <c r="X256" i="15"/>
  <c r="V256" i="15"/>
  <c r="Y256" i="15"/>
  <c r="W256" i="15"/>
  <c r="Q256" i="9"/>
  <c r="T255" i="15" s="1"/>
  <c r="R255" i="15"/>
  <c r="P994" i="11"/>
  <c r="N994" i="11"/>
  <c r="M994" i="11"/>
  <c r="V994" i="11"/>
  <c r="J994" i="11"/>
  <c r="W994" i="11"/>
  <c r="Q994" i="11"/>
  <c r="Y994" i="11"/>
  <c r="S994" i="11"/>
  <c r="R994" i="11"/>
  <c r="L994" i="11"/>
  <c r="H994" i="11"/>
  <c r="K994" i="11"/>
  <c r="U994" i="11"/>
  <c r="I994" i="11"/>
  <c r="T994" i="11"/>
  <c r="X994" i="11"/>
  <c r="G994" i="11"/>
  <c r="F995" i="11"/>
  <c r="V995" i="11" s="1"/>
  <c r="E996" i="11"/>
  <c r="K249" i="14"/>
  <c r="G258" i="9" l="1"/>
  <c r="M257" i="15" s="1"/>
  <c r="H258" i="9"/>
  <c r="K258" i="9"/>
  <c r="P257" i="15" s="1"/>
  <c r="P258" i="9"/>
  <c r="F258" i="9"/>
  <c r="I258" i="9"/>
  <c r="O258" i="9"/>
  <c r="H257" i="15"/>
  <c r="I257" i="15"/>
  <c r="F257" i="15"/>
  <c r="G257" i="15"/>
  <c r="J257" i="15"/>
  <c r="K257" i="15"/>
  <c r="Q222" i="14"/>
  <c r="S222" i="14" s="1"/>
  <c r="W995" i="11"/>
  <c r="R995" i="11"/>
  <c r="P995" i="11"/>
  <c r="M257" i="9"/>
  <c r="M256" i="15"/>
  <c r="Z995" i="11"/>
  <c r="S256" i="9"/>
  <c r="U255" i="15" s="1"/>
  <c r="Q255" i="15"/>
  <c r="Q257" i="9"/>
  <c r="T256" i="15" s="1"/>
  <c r="R256" i="15"/>
  <c r="J995" i="11"/>
  <c r="S257" i="15"/>
  <c r="N257" i="15"/>
  <c r="O257" i="15"/>
  <c r="D258" i="15"/>
  <c r="E259" i="9"/>
  <c r="W257" i="15"/>
  <c r="X257" i="15"/>
  <c r="Y257" i="15"/>
  <c r="V257" i="15"/>
  <c r="N995" i="11"/>
  <c r="S995" i="11"/>
  <c r="L995" i="11"/>
  <c r="M995" i="11"/>
  <c r="H995" i="11"/>
  <c r="Q995" i="11"/>
  <c r="X995" i="11"/>
  <c r="O995" i="11"/>
  <c r="I995" i="11"/>
  <c r="U995" i="11"/>
  <c r="K995" i="11"/>
  <c r="T995" i="11"/>
  <c r="Y995" i="11"/>
  <c r="G995" i="11"/>
  <c r="F996" i="11"/>
  <c r="E997" i="11"/>
  <c r="K250" i="14"/>
  <c r="H259" i="9" l="1"/>
  <c r="N258" i="15" s="1"/>
  <c r="K259" i="9"/>
  <c r="P258" i="15" s="1"/>
  <c r="F259" i="9"/>
  <c r="G259" i="9"/>
  <c r="I259" i="9"/>
  <c r="O258" i="15" s="1"/>
  <c r="O259" i="9"/>
  <c r="P259" i="9"/>
  <c r="S258" i="15" s="1"/>
  <c r="F258" i="15"/>
  <c r="J258" i="15"/>
  <c r="G258" i="15"/>
  <c r="K258" i="15"/>
  <c r="H258" i="15"/>
  <c r="I258" i="15"/>
  <c r="Q223" i="14"/>
  <c r="S223" i="14" s="1"/>
  <c r="W996" i="11"/>
  <c r="L257" i="15"/>
  <c r="M258" i="9"/>
  <c r="D259" i="15"/>
  <c r="E260" i="9"/>
  <c r="M258" i="15"/>
  <c r="R257" i="15"/>
  <c r="Q258" i="9"/>
  <c r="T257" i="15" s="1"/>
  <c r="S257" i="9"/>
  <c r="U256" i="15" s="1"/>
  <c r="Q256" i="15"/>
  <c r="V258" i="15"/>
  <c r="W258" i="15"/>
  <c r="X258" i="15"/>
  <c r="Y258" i="15"/>
  <c r="G996" i="11"/>
  <c r="J996" i="11"/>
  <c r="X996" i="11"/>
  <c r="Q996" i="11"/>
  <c r="I996" i="11"/>
  <c r="M996" i="11"/>
  <c r="V996" i="11"/>
  <c r="Y996" i="11"/>
  <c r="H996" i="11"/>
  <c r="S996" i="11"/>
  <c r="Z996" i="11"/>
  <c r="R996" i="11"/>
  <c r="L996" i="11"/>
  <c r="T996" i="11"/>
  <c r="P996" i="11"/>
  <c r="N996" i="11"/>
  <c r="U996" i="11"/>
  <c r="K996" i="11"/>
  <c r="O996" i="11"/>
  <c r="F997" i="11"/>
  <c r="E998" i="11"/>
  <c r="K251" i="14"/>
  <c r="G260" i="9" l="1"/>
  <c r="M259" i="15" s="1"/>
  <c r="H260" i="9"/>
  <c r="P260" i="9"/>
  <c r="I260" i="9"/>
  <c r="F260" i="9"/>
  <c r="K260" i="9"/>
  <c r="O260" i="9"/>
  <c r="H259" i="15"/>
  <c r="I259" i="15"/>
  <c r="J259" i="15"/>
  <c r="K259" i="15"/>
  <c r="F259" i="15"/>
  <c r="G259" i="15"/>
  <c r="Q224" i="14"/>
  <c r="S224" i="14" s="1"/>
  <c r="Z997" i="11"/>
  <c r="Q259" i="9"/>
  <c r="T258" i="15" s="1"/>
  <c r="R258" i="15"/>
  <c r="X259" i="15"/>
  <c r="V259" i="15"/>
  <c r="Y259" i="15"/>
  <c r="W259" i="15"/>
  <c r="Q257" i="15"/>
  <c r="S258" i="9"/>
  <c r="U257" i="15" s="1"/>
  <c r="D260" i="15"/>
  <c r="E261" i="9"/>
  <c r="M259" i="9"/>
  <c r="L258" i="15"/>
  <c r="O259" i="15"/>
  <c r="S259" i="15"/>
  <c r="N259" i="15"/>
  <c r="P259" i="15"/>
  <c r="O997" i="11"/>
  <c r="L997" i="11"/>
  <c r="X997" i="11"/>
  <c r="Q997" i="11"/>
  <c r="I997" i="11"/>
  <c r="Y997" i="11"/>
  <c r="W997" i="11"/>
  <c r="H997" i="11"/>
  <c r="R997" i="11"/>
  <c r="V997" i="11"/>
  <c r="P997" i="11"/>
  <c r="S997" i="11"/>
  <c r="K997" i="11"/>
  <c r="M997" i="11"/>
  <c r="J997" i="11"/>
  <c r="N997" i="11"/>
  <c r="T997" i="11"/>
  <c r="U997" i="11"/>
  <c r="G997" i="11"/>
  <c r="F998" i="11"/>
  <c r="G998" i="11" s="1"/>
  <c r="E999" i="11"/>
  <c r="K252" i="14"/>
  <c r="F260" i="15" l="1"/>
  <c r="J260" i="15"/>
  <c r="G260" i="15"/>
  <c r="K260" i="15"/>
  <c r="H260" i="15"/>
  <c r="I260" i="15"/>
  <c r="F261" i="9"/>
  <c r="L260" i="15" s="1"/>
  <c r="K261" i="9"/>
  <c r="P260" i="15" s="1"/>
  <c r="G261" i="9"/>
  <c r="H261" i="9"/>
  <c r="I261" i="9"/>
  <c r="O260" i="15" s="1"/>
  <c r="O261" i="9"/>
  <c r="P261" i="9"/>
  <c r="S998" i="11"/>
  <c r="Q225" i="14"/>
  <c r="S225" i="14" s="1"/>
  <c r="M998" i="11"/>
  <c r="X998" i="11"/>
  <c r="H998" i="11"/>
  <c r="D261" i="15"/>
  <c r="E262" i="9"/>
  <c r="L259" i="15"/>
  <c r="M260" i="9"/>
  <c r="Z998" i="11"/>
  <c r="Q260" i="9"/>
  <c r="T259" i="15" s="1"/>
  <c r="R259" i="15"/>
  <c r="Q258" i="15"/>
  <c r="S259" i="9"/>
  <c r="U258" i="15" s="1"/>
  <c r="N260" i="15"/>
  <c r="S260" i="15"/>
  <c r="W260" i="15"/>
  <c r="X260" i="15"/>
  <c r="Y260" i="15"/>
  <c r="V260" i="15"/>
  <c r="P998" i="11"/>
  <c r="Y998" i="11"/>
  <c r="L998" i="11"/>
  <c r="O998" i="11"/>
  <c r="R998" i="11"/>
  <c r="N998" i="11"/>
  <c r="T998" i="11"/>
  <c r="W998" i="11"/>
  <c r="J998" i="11"/>
  <c r="K998" i="11"/>
  <c r="U998" i="11"/>
  <c r="I998" i="11"/>
  <c r="Q998" i="11"/>
  <c r="V998" i="11"/>
  <c r="F999" i="11"/>
  <c r="E1000" i="11"/>
  <c r="K253" i="14"/>
  <c r="G262" i="9" l="1"/>
  <c r="M261" i="15" s="1"/>
  <c r="F262" i="9"/>
  <c r="P262" i="9"/>
  <c r="S261" i="15" s="1"/>
  <c r="H262" i="9"/>
  <c r="I262" i="9"/>
  <c r="O261" i="15" s="1"/>
  <c r="K262" i="9"/>
  <c r="O262" i="9"/>
  <c r="H261" i="15"/>
  <c r="I261" i="15"/>
  <c r="F261" i="15"/>
  <c r="G261" i="15"/>
  <c r="J261" i="15"/>
  <c r="K261" i="15"/>
  <c r="Q226" i="14"/>
  <c r="S226" i="14" s="1"/>
  <c r="D262" i="15"/>
  <c r="E263" i="9"/>
  <c r="M261" i="9"/>
  <c r="M260" i="15"/>
  <c r="S260" i="9"/>
  <c r="U259" i="15" s="1"/>
  <c r="Q259" i="15"/>
  <c r="Z999" i="11"/>
  <c r="Q261" i="9"/>
  <c r="T260" i="15" s="1"/>
  <c r="R260" i="15"/>
  <c r="N261" i="15"/>
  <c r="P261" i="15"/>
  <c r="X261" i="15"/>
  <c r="V261" i="15"/>
  <c r="Y261" i="15"/>
  <c r="W261" i="15"/>
  <c r="K999" i="11"/>
  <c r="O999" i="11"/>
  <c r="X999" i="11"/>
  <c r="P999" i="11"/>
  <c r="I999" i="11"/>
  <c r="U999" i="11"/>
  <c r="Q999" i="11"/>
  <c r="L999" i="11"/>
  <c r="M999" i="11"/>
  <c r="N999" i="11"/>
  <c r="W999" i="11"/>
  <c r="G999" i="11"/>
  <c r="T999" i="11"/>
  <c r="Y999" i="11"/>
  <c r="H999" i="11"/>
  <c r="J999" i="11"/>
  <c r="S999" i="11"/>
  <c r="R999" i="11"/>
  <c r="V999" i="11"/>
  <c r="F1000" i="11"/>
  <c r="E1001" i="11"/>
  <c r="K254" i="14"/>
  <c r="H263" i="9" l="1"/>
  <c r="N262" i="15" s="1"/>
  <c r="K263" i="9"/>
  <c r="G263" i="9"/>
  <c r="M262" i="15" s="1"/>
  <c r="O263" i="9"/>
  <c r="P263" i="9"/>
  <c r="S262" i="15" s="1"/>
  <c r="F263" i="9"/>
  <c r="I263" i="9"/>
  <c r="F262" i="15"/>
  <c r="J262" i="15"/>
  <c r="G262" i="15"/>
  <c r="K262" i="15"/>
  <c r="H262" i="15"/>
  <c r="I262" i="15"/>
  <c r="Q227" i="14"/>
  <c r="S227" i="14" s="1"/>
  <c r="Z1000" i="11"/>
  <c r="Q262" i="9"/>
  <c r="T261" i="15" s="1"/>
  <c r="R261" i="15"/>
  <c r="S261" i="9"/>
  <c r="U260" i="15" s="1"/>
  <c r="Q260" i="15"/>
  <c r="L261" i="15"/>
  <c r="M262" i="9"/>
  <c r="P262" i="15"/>
  <c r="O262" i="15"/>
  <c r="D263" i="15"/>
  <c r="E264" i="9"/>
  <c r="Y262" i="15"/>
  <c r="V262" i="15"/>
  <c r="W262" i="15"/>
  <c r="X262" i="15"/>
  <c r="V1000" i="11"/>
  <c r="G1000" i="11"/>
  <c r="M1000" i="11"/>
  <c r="Y1000" i="11"/>
  <c r="N1000" i="11"/>
  <c r="U1000" i="11"/>
  <c r="K1000" i="11"/>
  <c r="O1000" i="11"/>
  <c r="S1000" i="11"/>
  <c r="T1000" i="11"/>
  <c r="X1000" i="11"/>
  <c r="H1000" i="11"/>
  <c r="I1000" i="11"/>
  <c r="Q1000" i="11"/>
  <c r="L1000" i="11"/>
  <c r="R1000" i="11"/>
  <c r="P1000" i="11"/>
  <c r="W1000" i="11"/>
  <c r="J1000" i="11"/>
  <c r="F1001" i="11"/>
  <c r="E1002" i="11"/>
  <c r="K255" i="14"/>
  <c r="F264" i="9" l="1"/>
  <c r="G264" i="9"/>
  <c r="M263" i="15" s="1"/>
  <c r="I264" i="9"/>
  <c r="P264" i="9"/>
  <c r="H264" i="9"/>
  <c r="K264" i="9"/>
  <c r="P263" i="15" s="1"/>
  <c r="O264" i="9"/>
  <c r="H263" i="15"/>
  <c r="I263" i="15"/>
  <c r="J263" i="15"/>
  <c r="K263" i="15"/>
  <c r="F263" i="15"/>
  <c r="G263" i="15"/>
  <c r="Q228" i="14"/>
  <c r="S228" i="14" s="1"/>
  <c r="Z1001" i="11"/>
  <c r="N263" i="15"/>
  <c r="S263" i="15"/>
  <c r="O263" i="15"/>
  <c r="W263" i="15"/>
  <c r="X263" i="15"/>
  <c r="V263" i="15"/>
  <c r="Y263" i="15"/>
  <c r="L262" i="15"/>
  <c r="M263" i="9"/>
  <c r="S262" i="9"/>
  <c r="U261" i="15" s="1"/>
  <c r="Q261" i="15"/>
  <c r="Q263" i="9"/>
  <c r="T262" i="15" s="1"/>
  <c r="R262" i="15"/>
  <c r="D264" i="15"/>
  <c r="E265" i="9"/>
  <c r="T1001" i="11"/>
  <c r="G1001" i="11"/>
  <c r="U1001" i="11"/>
  <c r="P1001" i="11"/>
  <c r="N1001" i="11"/>
  <c r="S1001" i="11"/>
  <c r="X1001" i="11"/>
  <c r="L1001" i="11"/>
  <c r="I1001" i="11"/>
  <c r="Q1001" i="11"/>
  <c r="O1001" i="11"/>
  <c r="R1001" i="11"/>
  <c r="V1001" i="11"/>
  <c r="W1001" i="11"/>
  <c r="J1001" i="11"/>
  <c r="H1001" i="11"/>
  <c r="K1001" i="11"/>
  <c r="M1001" i="11"/>
  <c r="Y1001" i="11"/>
  <c r="F1002" i="11"/>
  <c r="U1002" i="11" s="1"/>
  <c r="E1003" i="11"/>
  <c r="K256" i="14"/>
  <c r="F265" i="9" l="1"/>
  <c r="H265" i="9"/>
  <c r="K265" i="9"/>
  <c r="P264" i="15" s="1"/>
  <c r="G265" i="9"/>
  <c r="M264" i="15" s="1"/>
  <c r="O265" i="9"/>
  <c r="P265" i="9"/>
  <c r="I265" i="9"/>
  <c r="O264" i="15" s="1"/>
  <c r="F264" i="15"/>
  <c r="J264" i="15"/>
  <c r="G264" i="15"/>
  <c r="K264" i="15"/>
  <c r="H264" i="15"/>
  <c r="I264" i="15"/>
  <c r="Q229" i="14"/>
  <c r="S229" i="14" s="1"/>
  <c r="V1002" i="11"/>
  <c r="Y1002" i="11"/>
  <c r="X1002" i="11"/>
  <c r="S264" i="15"/>
  <c r="N264" i="15"/>
  <c r="Q264" i="9"/>
  <c r="T263" i="15" s="1"/>
  <c r="R263" i="15"/>
  <c r="V264" i="15"/>
  <c r="Y264" i="15"/>
  <c r="W264" i="15"/>
  <c r="X264" i="15"/>
  <c r="L263" i="15"/>
  <c r="M264" i="9"/>
  <c r="D265" i="15"/>
  <c r="E266" i="9"/>
  <c r="Q262" i="15"/>
  <c r="S263" i="9"/>
  <c r="U262" i="15" s="1"/>
  <c r="K1002" i="11"/>
  <c r="M1002" i="11"/>
  <c r="S1002" i="11"/>
  <c r="N1002" i="11"/>
  <c r="H1002" i="11"/>
  <c r="O1002" i="11"/>
  <c r="R1002" i="11"/>
  <c r="I1002" i="11"/>
  <c r="W1002" i="11"/>
  <c r="G1002" i="11"/>
  <c r="Q1002" i="11"/>
  <c r="L1002" i="11"/>
  <c r="P1002" i="11"/>
  <c r="T1002" i="11"/>
  <c r="Z1002" i="11"/>
  <c r="J1002" i="11"/>
  <c r="F1003" i="11"/>
  <c r="E1004" i="11"/>
  <c r="K257" i="14"/>
  <c r="G266" i="9" l="1"/>
  <c r="M265" i="15" s="1"/>
  <c r="F266" i="9"/>
  <c r="H266" i="9"/>
  <c r="N265" i="15" s="1"/>
  <c r="K266" i="9"/>
  <c r="P265" i="15" s="1"/>
  <c r="P266" i="9"/>
  <c r="S265" i="15" s="1"/>
  <c r="O266" i="9"/>
  <c r="I266" i="9"/>
  <c r="O265" i="15" s="1"/>
  <c r="H265" i="15"/>
  <c r="I265" i="15"/>
  <c r="F265" i="15"/>
  <c r="G265" i="15"/>
  <c r="J265" i="15"/>
  <c r="K265" i="15"/>
  <c r="Q230" i="14"/>
  <c r="S230" i="14" s="1"/>
  <c r="X1003" i="11"/>
  <c r="W265" i="15"/>
  <c r="X265" i="15"/>
  <c r="V265" i="15"/>
  <c r="Y265" i="15"/>
  <c r="Q263" i="15"/>
  <c r="S264" i="9"/>
  <c r="U263" i="15" s="1"/>
  <c r="Q265" i="9"/>
  <c r="T264" i="15" s="1"/>
  <c r="R264" i="15"/>
  <c r="D266" i="15"/>
  <c r="E267" i="9"/>
  <c r="L264" i="15"/>
  <c r="M265" i="9"/>
  <c r="T1003" i="11"/>
  <c r="V1003" i="11"/>
  <c r="L1003" i="11"/>
  <c r="I1003" i="11"/>
  <c r="O1003" i="11"/>
  <c r="Z1003" i="11"/>
  <c r="H1003" i="11"/>
  <c r="U1003" i="11"/>
  <c r="Q1003" i="11"/>
  <c r="R1003" i="11"/>
  <c r="M1003" i="11"/>
  <c r="P1003" i="11"/>
  <c r="S1003" i="11"/>
  <c r="Y1003" i="11"/>
  <c r="G1003" i="11"/>
  <c r="N1003" i="11"/>
  <c r="W1003" i="11"/>
  <c r="J1003" i="11"/>
  <c r="F1004" i="11"/>
  <c r="K1003" i="11"/>
  <c r="E1005" i="11"/>
  <c r="K258" i="14"/>
  <c r="F266" i="15" l="1"/>
  <c r="J266" i="15"/>
  <c r="G266" i="15"/>
  <c r="K266" i="15"/>
  <c r="H266" i="15"/>
  <c r="I266" i="15"/>
  <c r="H267" i="9"/>
  <c r="N266" i="15" s="1"/>
  <c r="G267" i="9"/>
  <c r="K267" i="9"/>
  <c r="O267" i="9"/>
  <c r="P267" i="9"/>
  <c r="S266" i="15" s="1"/>
  <c r="F267" i="9"/>
  <c r="I267" i="9"/>
  <c r="O266" i="15" s="1"/>
  <c r="Q231" i="14"/>
  <c r="S231" i="14" s="1"/>
  <c r="S265" i="9"/>
  <c r="U264" i="15" s="1"/>
  <c r="Q264" i="15"/>
  <c r="D267" i="15"/>
  <c r="E268" i="9"/>
  <c r="Z1004" i="11"/>
  <c r="M266" i="15"/>
  <c r="P266" i="15"/>
  <c r="Q266" i="9"/>
  <c r="T265" i="15" s="1"/>
  <c r="R265" i="15"/>
  <c r="Y266" i="15"/>
  <c r="X266" i="15"/>
  <c r="W266" i="15"/>
  <c r="V266" i="15"/>
  <c r="L265" i="15"/>
  <c r="M266" i="9"/>
  <c r="O1004" i="11"/>
  <c r="U1004" i="11"/>
  <c r="P1004" i="11"/>
  <c r="N1004" i="11"/>
  <c r="S1004" i="11"/>
  <c r="J1004" i="11"/>
  <c r="T1004" i="11"/>
  <c r="X1004" i="11"/>
  <c r="I1004" i="11"/>
  <c r="H1004" i="11"/>
  <c r="R1004" i="11"/>
  <c r="V1004" i="11"/>
  <c r="Y1004" i="11"/>
  <c r="G1004" i="11"/>
  <c r="Q1004" i="11"/>
  <c r="W1004" i="11"/>
  <c r="L1004" i="11"/>
  <c r="K1004" i="11"/>
  <c r="M1004" i="11"/>
  <c r="F1005" i="11"/>
  <c r="H1005" i="11" s="1"/>
  <c r="E1006" i="11"/>
  <c r="K259" i="14"/>
  <c r="H267" i="15" l="1"/>
  <c r="I267" i="15"/>
  <c r="J267" i="15"/>
  <c r="K267" i="15"/>
  <c r="F267" i="15"/>
  <c r="G267" i="15"/>
  <c r="G268" i="9"/>
  <c r="M267" i="15" s="1"/>
  <c r="H268" i="9"/>
  <c r="P268" i="9"/>
  <c r="S267" i="15" s="1"/>
  <c r="F268" i="9"/>
  <c r="I268" i="9"/>
  <c r="O267" i="15" s="1"/>
  <c r="O268" i="9"/>
  <c r="K268" i="9"/>
  <c r="P267" i="15" s="1"/>
  <c r="Q232" i="14"/>
  <c r="S232" i="14" s="1"/>
  <c r="Z1005" i="11"/>
  <c r="S266" i="9"/>
  <c r="U265" i="15" s="1"/>
  <c r="Q265" i="15"/>
  <c r="Q267" i="9"/>
  <c r="T266" i="15" s="1"/>
  <c r="R266" i="15"/>
  <c r="N267" i="15"/>
  <c r="W267" i="15"/>
  <c r="X267" i="15"/>
  <c r="V267" i="15"/>
  <c r="Y267" i="15"/>
  <c r="D268" i="15"/>
  <c r="E269" i="9"/>
  <c r="L266" i="15"/>
  <c r="M267" i="9"/>
  <c r="N1005" i="11"/>
  <c r="T1005" i="11"/>
  <c r="Y1005" i="11"/>
  <c r="J1005" i="11"/>
  <c r="P1005" i="11"/>
  <c r="S1005" i="11"/>
  <c r="K1005" i="11"/>
  <c r="M1005" i="11"/>
  <c r="U1005" i="11"/>
  <c r="Q1005" i="11"/>
  <c r="X1005" i="11"/>
  <c r="G1005" i="11"/>
  <c r="I1005" i="11"/>
  <c r="O1005" i="11"/>
  <c r="W1005" i="11"/>
  <c r="L1005" i="11"/>
  <c r="R1005" i="11"/>
  <c r="V1005" i="11"/>
  <c r="F1006" i="11"/>
  <c r="T1006" i="11" s="1"/>
  <c r="E1007" i="11"/>
  <c r="K260" i="14"/>
  <c r="F268" i="15" l="1"/>
  <c r="J268" i="15"/>
  <c r="G268" i="15"/>
  <c r="K268" i="15"/>
  <c r="H268" i="15"/>
  <c r="I268" i="15"/>
  <c r="F269" i="9"/>
  <c r="L268" i="15" s="1"/>
  <c r="G269" i="9"/>
  <c r="K269" i="9"/>
  <c r="P268" i="15" s="1"/>
  <c r="I269" i="9"/>
  <c r="O269" i="9"/>
  <c r="P269" i="9"/>
  <c r="S268" i="15" s="1"/>
  <c r="H269" i="9"/>
  <c r="N268" i="15" s="1"/>
  <c r="Q233" i="14"/>
  <c r="S233" i="14" s="1"/>
  <c r="Q266" i="15"/>
  <c r="S267" i="9"/>
  <c r="U266" i="15" s="1"/>
  <c r="Q268" i="9"/>
  <c r="R267" i="15"/>
  <c r="L267" i="15"/>
  <c r="M268" i="9"/>
  <c r="Q267" i="15" s="1"/>
  <c r="Z1006" i="11"/>
  <c r="O268" i="15"/>
  <c r="D269" i="15"/>
  <c r="E270" i="9"/>
  <c r="V268" i="15"/>
  <c r="Y268" i="15"/>
  <c r="W268" i="15"/>
  <c r="X268" i="15"/>
  <c r="P1006" i="11"/>
  <c r="W1006" i="11"/>
  <c r="H1006" i="11"/>
  <c r="R1006" i="11"/>
  <c r="X1006" i="11"/>
  <c r="I1006" i="11"/>
  <c r="J1006" i="11"/>
  <c r="G1006" i="11"/>
  <c r="Q1006" i="11"/>
  <c r="U1006" i="11"/>
  <c r="K1006" i="11"/>
  <c r="M1006" i="11"/>
  <c r="S1006" i="11"/>
  <c r="N1006" i="11"/>
  <c r="V1006" i="11"/>
  <c r="Y1006" i="11"/>
  <c r="L1006" i="11"/>
  <c r="O1006" i="11"/>
  <c r="F1007" i="11"/>
  <c r="G1007" i="11" s="1"/>
  <c r="E1008" i="11"/>
  <c r="K261" i="14"/>
  <c r="G270" i="9" l="1"/>
  <c r="M269" i="15" s="1"/>
  <c r="H270" i="9"/>
  <c r="F270" i="9"/>
  <c r="P270" i="9"/>
  <c r="I270" i="9"/>
  <c r="O269" i="15" s="1"/>
  <c r="K270" i="9"/>
  <c r="P269" i="15" s="1"/>
  <c r="O270" i="9"/>
  <c r="H269" i="15"/>
  <c r="I269" i="15"/>
  <c r="F269" i="15"/>
  <c r="G269" i="15"/>
  <c r="J269" i="15"/>
  <c r="K269" i="15"/>
  <c r="Q234" i="14"/>
  <c r="S234" i="14" s="1"/>
  <c r="S269" i="15"/>
  <c r="N269" i="15"/>
  <c r="Z1007" i="11"/>
  <c r="W269" i="15"/>
  <c r="X269" i="15"/>
  <c r="V269" i="15"/>
  <c r="Y269" i="15"/>
  <c r="S268" i="9"/>
  <c r="U267" i="15" s="1"/>
  <c r="T267" i="15"/>
  <c r="D270" i="15"/>
  <c r="E271" i="9"/>
  <c r="M269" i="9"/>
  <c r="M268" i="15"/>
  <c r="Q269" i="9"/>
  <c r="T268" i="15" s="1"/>
  <c r="R268" i="15"/>
  <c r="T1007" i="11"/>
  <c r="H1007" i="11"/>
  <c r="R1007" i="11"/>
  <c r="Y1007" i="11"/>
  <c r="K1007" i="11"/>
  <c r="V1007" i="11"/>
  <c r="Q1007" i="11"/>
  <c r="U1007" i="11"/>
  <c r="N1007" i="11"/>
  <c r="S1007" i="11"/>
  <c r="X1007" i="11"/>
  <c r="J1007" i="11"/>
  <c r="I1007" i="11"/>
  <c r="F1008" i="11"/>
  <c r="K1008" i="11" s="1"/>
  <c r="P1007" i="11"/>
  <c r="W1007" i="11"/>
  <c r="O1007" i="11"/>
  <c r="L1007" i="11"/>
  <c r="M1007" i="11"/>
  <c r="E1009" i="11"/>
  <c r="K262" i="14"/>
  <c r="H271" i="9" l="1"/>
  <c r="N270" i="15" s="1"/>
  <c r="F271" i="9"/>
  <c r="K271" i="9"/>
  <c r="P270" i="15" s="1"/>
  <c r="G271" i="9"/>
  <c r="M270" i="15" s="1"/>
  <c r="O271" i="9"/>
  <c r="P271" i="9"/>
  <c r="I271" i="9"/>
  <c r="O270" i="15" s="1"/>
  <c r="F270" i="15"/>
  <c r="J270" i="15"/>
  <c r="G270" i="15"/>
  <c r="K270" i="15"/>
  <c r="H270" i="15"/>
  <c r="I270" i="15"/>
  <c r="M1008" i="11"/>
  <c r="W1008" i="11"/>
  <c r="Q1008" i="11"/>
  <c r="Q235" i="14"/>
  <c r="S235" i="14" s="1"/>
  <c r="S270" i="15"/>
  <c r="D271" i="15"/>
  <c r="E272" i="9"/>
  <c r="Y270" i="15"/>
  <c r="W270" i="15"/>
  <c r="V270" i="15"/>
  <c r="X270" i="15"/>
  <c r="Q270" i="9"/>
  <c r="T269" i="15" s="1"/>
  <c r="R269" i="15"/>
  <c r="Z1008" i="11"/>
  <c r="M270" i="9"/>
  <c r="L269" i="15"/>
  <c r="S269" i="9"/>
  <c r="U268" i="15" s="1"/>
  <c r="Q268" i="15"/>
  <c r="Y1008" i="11"/>
  <c r="I1008" i="11"/>
  <c r="V1008" i="11"/>
  <c r="P1008" i="11"/>
  <c r="J1008" i="11"/>
  <c r="T1008" i="11"/>
  <c r="U1008" i="11"/>
  <c r="H1008" i="11"/>
  <c r="N1008" i="11"/>
  <c r="R1008" i="11"/>
  <c r="L1008" i="11"/>
  <c r="O1008" i="11"/>
  <c r="S1008" i="11"/>
  <c r="X1008" i="11"/>
  <c r="G1008" i="11"/>
  <c r="F1009" i="11"/>
  <c r="R1009" i="11" s="1"/>
  <c r="E1010" i="11"/>
  <c r="K263" i="14"/>
  <c r="H272" i="9" l="1"/>
  <c r="I272" i="9"/>
  <c r="P272" i="9"/>
  <c r="F272" i="9"/>
  <c r="K272" i="9"/>
  <c r="P271" i="15" s="1"/>
  <c r="G272" i="9"/>
  <c r="O272" i="9"/>
  <c r="H271" i="15"/>
  <c r="I271" i="15"/>
  <c r="J271" i="15"/>
  <c r="K271" i="15"/>
  <c r="F271" i="15"/>
  <c r="G271" i="15"/>
  <c r="Q236" i="14"/>
  <c r="S236" i="14" s="1"/>
  <c r="D272" i="15"/>
  <c r="E273" i="9"/>
  <c r="W1009" i="11"/>
  <c r="W271" i="15"/>
  <c r="X271" i="15"/>
  <c r="Y271" i="15"/>
  <c r="V271" i="15"/>
  <c r="Q271" i="9"/>
  <c r="R270" i="15"/>
  <c r="M271" i="9"/>
  <c r="Q270" i="15" s="1"/>
  <c r="L270" i="15"/>
  <c r="S270" i="9"/>
  <c r="U269" i="15" s="1"/>
  <c r="Q269" i="15"/>
  <c r="M271" i="15"/>
  <c r="N271" i="15"/>
  <c r="O271" i="15"/>
  <c r="S271" i="15"/>
  <c r="Y1009" i="11"/>
  <c r="V1009" i="11"/>
  <c r="Z1009" i="11"/>
  <c r="N1009" i="11"/>
  <c r="X1009" i="11"/>
  <c r="L1009" i="11"/>
  <c r="I1009" i="11"/>
  <c r="P1009" i="11"/>
  <c r="H1009" i="11"/>
  <c r="T1009" i="11"/>
  <c r="U1009" i="11"/>
  <c r="G1009" i="11"/>
  <c r="O1009" i="11"/>
  <c r="Q1009" i="11"/>
  <c r="K1009" i="11"/>
  <c r="M1009" i="11"/>
  <c r="S1009" i="11"/>
  <c r="J1009" i="11"/>
  <c r="F1010" i="11"/>
  <c r="E1011" i="11"/>
  <c r="K264" i="14"/>
  <c r="F273" i="9" l="1"/>
  <c r="L272" i="15" s="1"/>
  <c r="K273" i="9"/>
  <c r="P272" i="15" s="1"/>
  <c r="G273" i="9"/>
  <c r="H273" i="9"/>
  <c r="O273" i="9"/>
  <c r="I273" i="9"/>
  <c r="P273" i="9"/>
  <c r="S272" i="15" s="1"/>
  <c r="G272" i="15"/>
  <c r="K272" i="15"/>
  <c r="I272" i="15"/>
  <c r="J272" i="15"/>
  <c r="F272" i="15"/>
  <c r="H272" i="15"/>
  <c r="Q237" i="14"/>
  <c r="S237" i="14" s="1"/>
  <c r="D273" i="15"/>
  <c r="E274" i="9"/>
  <c r="Q272" i="9"/>
  <c r="T271" i="15" s="1"/>
  <c r="R271" i="15"/>
  <c r="S271" i="9"/>
  <c r="U270" i="15" s="1"/>
  <c r="T270" i="15"/>
  <c r="L271" i="15"/>
  <c r="M272" i="9"/>
  <c r="X1010" i="11"/>
  <c r="N272" i="15"/>
  <c r="O272" i="15"/>
  <c r="X272" i="15"/>
  <c r="W272" i="15"/>
  <c r="V272" i="15"/>
  <c r="Y272" i="15"/>
  <c r="R1010" i="11"/>
  <c r="N1010" i="11"/>
  <c r="P1010" i="11"/>
  <c r="S1010" i="11"/>
  <c r="K1010" i="11"/>
  <c r="M1010" i="11"/>
  <c r="Z1010" i="11"/>
  <c r="J1010" i="11"/>
  <c r="T1010" i="11"/>
  <c r="L1010" i="11"/>
  <c r="I1010" i="11"/>
  <c r="U1010" i="11"/>
  <c r="O1010" i="11"/>
  <c r="V1010" i="11"/>
  <c r="Y1010" i="11"/>
  <c r="H1010" i="11"/>
  <c r="Q1010" i="11"/>
  <c r="W1010" i="11"/>
  <c r="G1010" i="11"/>
  <c r="F1011" i="11"/>
  <c r="Q1011" i="11" s="1"/>
  <c r="E1012" i="11"/>
  <c r="K265" i="14"/>
  <c r="G274" i="9" l="1"/>
  <c r="M273" i="15" s="1"/>
  <c r="H274" i="9"/>
  <c r="K274" i="9"/>
  <c r="P274" i="9"/>
  <c r="F274" i="9"/>
  <c r="O274" i="9"/>
  <c r="I274" i="9"/>
  <c r="O273" i="15" s="1"/>
  <c r="I273" i="15"/>
  <c r="H273" i="15"/>
  <c r="J273" i="15"/>
  <c r="F273" i="15"/>
  <c r="G273" i="15"/>
  <c r="K273" i="15"/>
  <c r="Q238" i="14"/>
  <c r="S238" i="14" s="1"/>
  <c r="S1011" i="11"/>
  <c r="W1011" i="11"/>
  <c r="S272" i="9"/>
  <c r="U271" i="15" s="1"/>
  <c r="Q271" i="15"/>
  <c r="M273" i="9"/>
  <c r="M272" i="15"/>
  <c r="N273" i="15"/>
  <c r="S273" i="15"/>
  <c r="P273" i="15"/>
  <c r="D274" i="15"/>
  <c r="E275" i="9"/>
  <c r="Q273" i="9"/>
  <c r="T272" i="15" s="1"/>
  <c r="R272" i="15"/>
  <c r="X273" i="15"/>
  <c r="Y273" i="15"/>
  <c r="W273" i="15"/>
  <c r="V273" i="15"/>
  <c r="Z1011" i="11"/>
  <c r="Y1011" i="11"/>
  <c r="U1011" i="11"/>
  <c r="V1011" i="11"/>
  <c r="T1011" i="11"/>
  <c r="K1011" i="11"/>
  <c r="M1011" i="11"/>
  <c r="N1011" i="11"/>
  <c r="R1011" i="11"/>
  <c r="J1011" i="11"/>
  <c r="G1011" i="11"/>
  <c r="H1011" i="11"/>
  <c r="L1011" i="11"/>
  <c r="I1011" i="11"/>
  <c r="P1011" i="11"/>
  <c r="X1011" i="11"/>
  <c r="O1011" i="11"/>
  <c r="F1012" i="11"/>
  <c r="G1012" i="11" s="1"/>
  <c r="E1013" i="11"/>
  <c r="K266" i="14"/>
  <c r="H275" i="9" l="1"/>
  <c r="N274" i="15" s="1"/>
  <c r="K275" i="9"/>
  <c r="P274" i="15" s="1"/>
  <c r="G275" i="9"/>
  <c r="M274" i="15" s="1"/>
  <c r="F275" i="9"/>
  <c r="I275" i="9"/>
  <c r="O274" i="15" s="1"/>
  <c r="O275" i="9"/>
  <c r="P275" i="9"/>
  <c r="S274" i="15" s="1"/>
  <c r="G274" i="15"/>
  <c r="K274" i="15"/>
  <c r="H274" i="15"/>
  <c r="I274" i="15"/>
  <c r="J274" i="15"/>
  <c r="F274" i="15"/>
  <c r="Q239" i="14"/>
  <c r="S239" i="14" s="1"/>
  <c r="R273" i="15"/>
  <c r="Q274" i="9"/>
  <c r="T273" i="15" s="1"/>
  <c r="S273" i="9"/>
  <c r="U272" i="15" s="1"/>
  <c r="Q272" i="15"/>
  <c r="L273" i="15"/>
  <c r="M274" i="9"/>
  <c r="D275" i="15"/>
  <c r="E276" i="9"/>
  <c r="Z1012" i="11"/>
  <c r="V274" i="15"/>
  <c r="X274" i="15"/>
  <c r="Y274" i="15"/>
  <c r="W274" i="15"/>
  <c r="M1012" i="11"/>
  <c r="S1012" i="11"/>
  <c r="L1012" i="11"/>
  <c r="X1012" i="11"/>
  <c r="Y1012" i="11"/>
  <c r="I1012" i="11"/>
  <c r="R1012" i="11"/>
  <c r="V1012" i="11"/>
  <c r="Q1012" i="11"/>
  <c r="U1012" i="11"/>
  <c r="H1012" i="11"/>
  <c r="T1012" i="11"/>
  <c r="O1012" i="11"/>
  <c r="N1012" i="11"/>
  <c r="P1012" i="11"/>
  <c r="W1012" i="11"/>
  <c r="J1012" i="11"/>
  <c r="K1012" i="11"/>
  <c r="F1013" i="11"/>
  <c r="E1014" i="11"/>
  <c r="K267" i="14"/>
  <c r="G276" i="9" l="1"/>
  <c r="M275" i="15" s="1"/>
  <c r="F276" i="9"/>
  <c r="L275" i="15" s="1"/>
  <c r="P276" i="9"/>
  <c r="S275" i="15" s="1"/>
  <c r="H276" i="9"/>
  <c r="I276" i="9"/>
  <c r="O275" i="15" s="1"/>
  <c r="O276" i="9"/>
  <c r="K276" i="9"/>
  <c r="P275" i="15" s="1"/>
  <c r="I275" i="15"/>
  <c r="F275" i="15"/>
  <c r="J275" i="15"/>
  <c r="K275" i="15"/>
  <c r="G275" i="15"/>
  <c r="H275" i="15"/>
  <c r="Q240" i="14"/>
  <c r="S240" i="14" s="1"/>
  <c r="D276" i="15"/>
  <c r="E277" i="9"/>
  <c r="Q275" i="9"/>
  <c r="R274" i="15"/>
  <c r="Z1013" i="11"/>
  <c r="V275" i="15"/>
  <c r="Y275" i="15"/>
  <c r="W275" i="15"/>
  <c r="X275" i="15"/>
  <c r="Q273" i="15"/>
  <c r="S274" i="9"/>
  <c r="U273" i="15" s="1"/>
  <c r="M275" i="9"/>
  <c r="Q274" i="15" s="1"/>
  <c r="L274" i="15"/>
  <c r="G1013" i="11"/>
  <c r="N1013" i="11"/>
  <c r="Y1013" i="11"/>
  <c r="J1013" i="11"/>
  <c r="U1013" i="11"/>
  <c r="P1013" i="11"/>
  <c r="T1013" i="11"/>
  <c r="K1013" i="11"/>
  <c r="M1013" i="11"/>
  <c r="O1013" i="11"/>
  <c r="W1013" i="11"/>
  <c r="H1013" i="11"/>
  <c r="R1013" i="11"/>
  <c r="V1013" i="11"/>
  <c r="S1013" i="11"/>
  <c r="Q1013" i="11"/>
  <c r="X1013" i="11"/>
  <c r="L1013" i="11"/>
  <c r="I1013" i="11"/>
  <c r="F1014" i="11"/>
  <c r="J1014" i="11" s="1"/>
  <c r="E1015" i="11"/>
  <c r="K268" i="14"/>
  <c r="F277" i="9" l="1"/>
  <c r="K277" i="9"/>
  <c r="P276" i="15" s="1"/>
  <c r="H277" i="9"/>
  <c r="N276" i="15" s="1"/>
  <c r="I277" i="9"/>
  <c r="O276" i="15" s="1"/>
  <c r="O277" i="9"/>
  <c r="P277" i="9"/>
  <c r="G277" i="9"/>
  <c r="M276" i="15" s="1"/>
  <c r="G276" i="15"/>
  <c r="K276" i="15"/>
  <c r="H276" i="15"/>
  <c r="F276" i="15"/>
  <c r="I276" i="15"/>
  <c r="J276" i="15"/>
  <c r="Q241" i="14"/>
  <c r="S241" i="14" s="1"/>
  <c r="Z1014" i="11"/>
  <c r="Q276" i="9"/>
  <c r="T275" i="15" s="1"/>
  <c r="R275" i="15"/>
  <c r="S275" i="9"/>
  <c r="U274" i="15" s="1"/>
  <c r="T274" i="15"/>
  <c r="D277" i="15"/>
  <c r="E278" i="9"/>
  <c r="S276" i="15"/>
  <c r="M276" i="9"/>
  <c r="N275" i="15"/>
  <c r="W276" i="15"/>
  <c r="V276" i="15"/>
  <c r="Y276" i="15"/>
  <c r="X276" i="15"/>
  <c r="T1014" i="11"/>
  <c r="P1014" i="11"/>
  <c r="W1014" i="11"/>
  <c r="R1014" i="11"/>
  <c r="X1014" i="11"/>
  <c r="I1014" i="11"/>
  <c r="H1014" i="11"/>
  <c r="G1014" i="11"/>
  <c r="Q1014" i="11"/>
  <c r="U1014" i="11"/>
  <c r="K1014" i="11"/>
  <c r="M1014" i="11"/>
  <c r="S1014" i="11"/>
  <c r="N1014" i="11"/>
  <c r="V1014" i="11"/>
  <c r="Y1014" i="11"/>
  <c r="L1014" i="11"/>
  <c r="O1014" i="11"/>
  <c r="F1015" i="11"/>
  <c r="E1016" i="11"/>
  <c r="K269" i="14"/>
  <c r="I277" i="15" l="1"/>
  <c r="F277" i="15"/>
  <c r="J277" i="15"/>
  <c r="G277" i="15"/>
  <c r="H277" i="15"/>
  <c r="K277" i="15"/>
  <c r="G278" i="9"/>
  <c r="F278" i="9"/>
  <c r="L277" i="15" s="1"/>
  <c r="H278" i="9"/>
  <c r="P278" i="9"/>
  <c r="I278" i="9"/>
  <c r="O277" i="15" s="1"/>
  <c r="K278" i="9"/>
  <c r="P277" i="15" s="1"/>
  <c r="O278" i="9"/>
  <c r="Q242" i="14"/>
  <c r="S242" i="14" s="1"/>
  <c r="D278" i="15"/>
  <c r="E279" i="9"/>
  <c r="Q277" i="9"/>
  <c r="T276" i="15" s="1"/>
  <c r="R276" i="15"/>
  <c r="U1015" i="11"/>
  <c r="S276" i="9"/>
  <c r="U275" i="15" s="1"/>
  <c r="Q275" i="15"/>
  <c r="S277" i="15"/>
  <c r="M277" i="15"/>
  <c r="X277" i="15"/>
  <c r="V277" i="15"/>
  <c r="Y277" i="15"/>
  <c r="W277" i="15"/>
  <c r="L276" i="15"/>
  <c r="M277" i="9"/>
  <c r="Y1015" i="11"/>
  <c r="V1015" i="11"/>
  <c r="Q1015" i="11"/>
  <c r="M1015" i="11"/>
  <c r="Z1015" i="11"/>
  <c r="K1015" i="11"/>
  <c r="R1015" i="11"/>
  <c r="I1015" i="11"/>
  <c r="J1015" i="11"/>
  <c r="T1015" i="11"/>
  <c r="F1016" i="11"/>
  <c r="N1015" i="11"/>
  <c r="S1015" i="11"/>
  <c r="X1015" i="11"/>
  <c r="O1015" i="11"/>
  <c r="H1015" i="11"/>
  <c r="P1015" i="11"/>
  <c r="W1015" i="11"/>
  <c r="G1015" i="11"/>
  <c r="L1015" i="11"/>
  <c r="E1017" i="11"/>
  <c r="K270" i="14"/>
  <c r="H279" i="9" l="1"/>
  <c r="K279" i="9"/>
  <c r="G279" i="9"/>
  <c r="O279" i="9"/>
  <c r="P279" i="9"/>
  <c r="S278" i="15" s="1"/>
  <c r="F279" i="9"/>
  <c r="I279" i="9"/>
  <c r="O278" i="15" s="1"/>
  <c r="G278" i="15"/>
  <c r="K278" i="15"/>
  <c r="H278" i="15"/>
  <c r="I278" i="15"/>
  <c r="J278" i="15"/>
  <c r="F278" i="15"/>
  <c r="Q243" i="14"/>
  <c r="S243" i="14" s="1"/>
  <c r="D279" i="15"/>
  <c r="E280" i="9"/>
  <c r="S277" i="9"/>
  <c r="U276" i="15" s="1"/>
  <c r="Q276" i="15"/>
  <c r="X1016" i="11"/>
  <c r="G1016" i="11"/>
  <c r="Q278" i="9"/>
  <c r="T277" i="15" s="1"/>
  <c r="R277" i="15"/>
  <c r="N278" i="15"/>
  <c r="P278" i="15"/>
  <c r="L278" i="15"/>
  <c r="M278" i="9"/>
  <c r="N277" i="15"/>
  <c r="V278" i="15"/>
  <c r="X278" i="15"/>
  <c r="Y278" i="15"/>
  <c r="W278" i="15"/>
  <c r="V1016" i="11"/>
  <c r="U1016" i="11"/>
  <c r="S1016" i="11"/>
  <c r="M1016" i="11"/>
  <c r="R1016" i="11"/>
  <c r="P1016" i="11"/>
  <c r="Z1016" i="11"/>
  <c r="H1016" i="11"/>
  <c r="Q1016" i="11"/>
  <c r="K1016" i="11"/>
  <c r="O1016" i="11"/>
  <c r="Y1016" i="11"/>
  <c r="N1016" i="11"/>
  <c r="J1016" i="11"/>
  <c r="I1016" i="11"/>
  <c r="T1016" i="11"/>
  <c r="W1016" i="11"/>
  <c r="L1016" i="11"/>
  <c r="F1017" i="11"/>
  <c r="Q1017" i="11" s="1"/>
  <c r="E1018" i="11"/>
  <c r="K271" i="14"/>
  <c r="F280" i="9" l="1"/>
  <c r="G280" i="9"/>
  <c r="M279" i="15" s="1"/>
  <c r="H280" i="9"/>
  <c r="N279" i="15" s="1"/>
  <c r="I280" i="9"/>
  <c r="O279" i="15" s="1"/>
  <c r="P280" i="9"/>
  <c r="S279" i="15" s="1"/>
  <c r="K280" i="9"/>
  <c r="O280" i="9"/>
  <c r="I279" i="15"/>
  <c r="F279" i="15"/>
  <c r="J279" i="15"/>
  <c r="K279" i="15"/>
  <c r="G279" i="15"/>
  <c r="H279" i="15"/>
  <c r="Q244" i="14"/>
  <c r="S244" i="14" s="1"/>
  <c r="U1017" i="11"/>
  <c r="S278" i="9"/>
  <c r="U277" i="15" s="1"/>
  <c r="Q277" i="15"/>
  <c r="Q279" i="9"/>
  <c r="R278" i="15"/>
  <c r="M279" i="9"/>
  <c r="Q278" i="15" s="1"/>
  <c r="M278" i="15"/>
  <c r="P279" i="15"/>
  <c r="D280" i="15"/>
  <c r="E281" i="9"/>
  <c r="W279" i="15"/>
  <c r="X279" i="15"/>
  <c r="V279" i="15"/>
  <c r="Y279" i="15"/>
  <c r="G1017" i="11"/>
  <c r="V1017" i="11"/>
  <c r="Z1017" i="11"/>
  <c r="Y1017" i="11"/>
  <c r="X1017" i="11"/>
  <c r="J1017" i="11"/>
  <c r="P1017" i="11"/>
  <c r="L1017" i="11"/>
  <c r="T1017" i="11"/>
  <c r="M1017" i="11"/>
  <c r="K1017" i="11"/>
  <c r="O1017" i="11"/>
  <c r="N1017" i="11"/>
  <c r="F1018" i="11"/>
  <c r="P1018" i="11" s="1"/>
  <c r="I1017" i="11"/>
  <c r="R1017" i="11"/>
  <c r="S1017" i="11"/>
  <c r="W1017" i="11"/>
  <c r="H1017" i="11"/>
  <c r="E1019" i="11"/>
  <c r="K272" i="14"/>
  <c r="G280" i="15" l="1"/>
  <c r="K280" i="15"/>
  <c r="H280" i="15"/>
  <c r="F280" i="15"/>
  <c r="I280" i="15"/>
  <c r="J280" i="15"/>
  <c r="F281" i="9"/>
  <c r="H281" i="9"/>
  <c r="N280" i="15" s="1"/>
  <c r="K281" i="9"/>
  <c r="P280" i="15" s="1"/>
  <c r="P281" i="9"/>
  <c r="G281" i="9"/>
  <c r="M280" i="15" s="1"/>
  <c r="O281" i="9"/>
  <c r="I281" i="9"/>
  <c r="T1018" i="11"/>
  <c r="Q1018" i="11"/>
  <c r="R1018" i="11"/>
  <c r="Q245" i="14"/>
  <c r="S245" i="14" s="1"/>
  <c r="D281" i="15"/>
  <c r="E282" i="9"/>
  <c r="R280" i="15"/>
  <c r="O280" i="15"/>
  <c r="S279" i="9"/>
  <c r="U278" i="15" s="1"/>
  <c r="T278" i="15"/>
  <c r="V280" i="15"/>
  <c r="Y280" i="15"/>
  <c r="W280" i="15"/>
  <c r="X280" i="15"/>
  <c r="Z1018" i="11"/>
  <c r="Q280" i="9"/>
  <c r="T279" i="15" s="1"/>
  <c r="R279" i="15"/>
  <c r="L279" i="15"/>
  <c r="M280" i="9"/>
  <c r="W1018" i="11"/>
  <c r="X1018" i="11"/>
  <c r="I1018" i="11"/>
  <c r="J1018" i="11"/>
  <c r="G1018" i="11"/>
  <c r="L1018" i="11"/>
  <c r="N1018" i="11"/>
  <c r="S1018" i="11"/>
  <c r="K1018" i="11"/>
  <c r="M1018" i="11"/>
  <c r="U1018" i="11"/>
  <c r="O1018" i="11"/>
  <c r="V1018" i="11"/>
  <c r="Y1018" i="11"/>
  <c r="H1018" i="11"/>
  <c r="F1019" i="11"/>
  <c r="Z1019" i="11" s="1"/>
  <c r="E1020" i="11"/>
  <c r="K273" i="14"/>
  <c r="G282" i="9" l="1"/>
  <c r="H282" i="9"/>
  <c r="K282" i="9"/>
  <c r="P282" i="9"/>
  <c r="F282" i="9"/>
  <c r="I282" i="9"/>
  <c r="O282" i="9"/>
  <c r="I281" i="15"/>
  <c r="F281" i="15"/>
  <c r="J281" i="15"/>
  <c r="G281" i="15"/>
  <c r="H281" i="15"/>
  <c r="K281" i="15"/>
  <c r="W1019" i="11"/>
  <c r="V1019" i="11"/>
  <c r="Q246" i="14"/>
  <c r="S246" i="14" s="1"/>
  <c r="X1019" i="11"/>
  <c r="S280" i="9"/>
  <c r="U279" i="15" s="1"/>
  <c r="Q279" i="15"/>
  <c r="L280" i="15"/>
  <c r="M281" i="9"/>
  <c r="Q281" i="9"/>
  <c r="T280" i="15" s="1"/>
  <c r="S280" i="15"/>
  <c r="D282" i="15"/>
  <c r="E283" i="9"/>
  <c r="O281" i="15"/>
  <c r="P281" i="15"/>
  <c r="S281" i="15"/>
  <c r="L281" i="15"/>
  <c r="N281" i="15"/>
  <c r="W281" i="15"/>
  <c r="X281" i="15"/>
  <c r="V281" i="15"/>
  <c r="Y281" i="15"/>
  <c r="T1019" i="11"/>
  <c r="U1019" i="11"/>
  <c r="R1019" i="11"/>
  <c r="M1019" i="11"/>
  <c r="P1019" i="11"/>
  <c r="Q1019" i="11"/>
  <c r="O1019" i="11"/>
  <c r="G1019" i="11"/>
  <c r="I1019" i="11"/>
  <c r="H1019" i="11"/>
  <c r="J1019" i="11"/>
  <c r="L1019" i="11"/>
  <c r="Y1019" i="11"/>
  <c r="K1019" i="11"/>
  <c r="N1019" i="11"/>
  <c r="S1019" i="11"/>
  <c r="F1020" i="11"/>
  <c r="E1021" i="11"/>
  <c r="K274" i="14"/>
  <c r="G282" i="15" l="1"/>
  <c r="K282" i="15"/>
  <c r="H282" i="15"/>
  <c r="I282" i="15"/>
  <c r="J282" i="15"/>
  <c r="F282" i="15"/>
  <c r="H283" i="9"/>
  <c r="N282" i="15" s="1"/>
  <c r="G283" i="9"/>
  <c r="M282" i="15" s="1"/>
  <c r="K283" i="9"/>
  <c r="P282" i="15" s="1"/>
  <c r="F283" i="9"/>
  <c r="O283" i="9"/>
  <c r="I283" i="9"/>
  <c r="P283" i="9"/>
  <c r="S282" i="15" s="1"/>
  <c r="Q247" i="14"/>
  <c r="S247" i="14" s="1"/>
  <c r="X1020" i="11"/>
  <c r="Q282" i="9"/>
  <c r="T281" i="15" s="1"/>
  <c r="R281" i="15"/>
  <c r="V282" i="15"/>
  <c r="X282" i="15"/>
  <c r="W282" i="15"/>
  <c r="Y282" i="15"/>
  <c r="D283" i="15"/>
  <c r="E284" i="9"/>
  <c r="M282" i="9"/>
  <c r="M281" i="15"/>
  <c r="O282" i="15"/>
  <c r="S281" i="9"/>
  <c r="U280" i="15" s="1"/>
  <c r="Q280" i="15"/>
  <c r="O1020" i="11"/>
  <c r="M1020" i="11"/>
  <c r="Q1020" i="11"/>
  <c r="U1020" i="11"/>
  <c r="S1020" i="11"/>
  <c r="I1020" i="11"/>
  <c r="G1020" i="11"/>
  <c r="J1020" i="11"/>
  <c r="V1020" i="11"/>
  <c r="P1020" i="11"/>
  <c r="Z1020" i="11"/>
  <c r="K1020" i="11"/>
  <c r="N1020" i="11"/>
  <c r="R1020" i="11"/>
  <c r="T1020" i="11"/>
  <c r="L1020" i="11"/>
  <c r="Y1020" i="11"/>
  <c r="W1020" i="11"/>
  <c r="H1020" i="11"/>
  <c r="F1021" i="11"/>
  <c r="E1022" i="11"/>
  <c r="K275" i="14"/>
  <c r="H284" i="9" l="1"/>
  <c r="G284" i="9"/>
  <c r="M283" i="15" s="1"/>
  <c r="P284" i="9"/>
  <c r="S283" i="15" s="1"/>
  <c r="F284" i="9"/>
  <c r="L283" i="15" s="1"/>
  <c r="I284" i="9"/>
  <c r="O283" i="15" s="1"/>
  <c r="O284" i="9"/>
  <c r="K284" i="9"/>
  <c r="P283" i="15" s="1"/>
  <c r="I283" i="15"/>
  <c r="F283" i="15"/>
  <c r="J283" i="15"/>
  <c r="K283" i="15"/>
  <c r="G283" i="15"/>
  <c r="H283" i="15"/>
  <c r="Q248" i="14"/>
  <c r="S248" i="14" s="1"/>
  <c r="Z1021" i="11"/>
  <c r="W283" i="15"/>
  <c r="X283" i="15"/>
  <c r="V283" i="15"/>
  <c r="Y283" i="15"/>
  <c r="Q283" i="9"/>
  <c r="R282" i="15"/>
  <c r="S282" i="9"/>
  <c r="U281" i="15" s="1"/>
  <c r="Q281" i="15"/>
  <c r="D284" i="15"/>
  <c r="E285" i="9"/>
  <c r="L282" i="15"/>
  <c r="M283" i="9"/>
  <c r="Q282" i="15" s="1"/>
  <c r="I1021" i="11"/>
  <c r="G1021" i="11"/>
  <c r="P1021" i="11"/>
  <c r="X1021" i="11"/>
  <c r="Y1021" i="11"/>
  <c r="J1021" i="11"/>
  <c r="R1021" i="11"/>
  <c r="V1021" i="11"/>
  <c r="N1021" i="11"/>
  <c r="S1021" i="11"/>
  <c r="K1021" i="11"/>
  <c r="M1021" i="11"/>
  <c r="W1021" i="11"/>
  <c r="L1021" i="11"/>
  <c r="O1021" i="11"/>
  <c r="T1021" i="11"/>
  <c r="U1021" i="11"/>
  <c r="H1021" i="11"/>
  <c r="Q1021" i="11"/>
  <c r="F1022" i="11"/>
  <c r="L1022" i="11" s="1"/>
  <c r="E1023" i="11"/>
  <c r="K276" i="14"/>
  <c r="G284" i="15" l="1"/>
  <c r="K284" i="15"/>
  <c r="H284" i="15"/>
  <c r="F284" i="15"/>
  <c r="I284" i="15"/>
  <c r="J284" i="15"/>
  <c r="F285" i="9"/>
  <c r="G285" i="9"/>
  <c r="M284" i="15" s="1"/>
  <c r="K285" i="9"/>
  <c r="P284" i="15" s="1"/>
  <c r="H285" i="9"/>
  <c r="I285" i="9"/>
  <c r="O284" i="15" s="1"/>
  <c r="O285" i="9"/>
  <c r="P285" i="9"/>
  <c r="S284" i="15" s="1"/>
  <c r="Q249" i="14"/>
  <c r="S249" i="14" s="1"/>
  <c r="Z1022" i="11"/>
  <c r="M284" i="9"/>
  <c r="N283" i="15"/>
  <c r="Q284" i="9"/>
  <c r="T283" i="15" s="1"/>
  <c r="R283" i="15"/>
  <c r="N284" i="15"/>
  <c r="D285" i="15"/>
  <c r="E286" i="9"/>
  <c r="X284" i="15"/>
  <c r="V284" i="15"/>
  <c r="Y284" i="15"/>
  <c r="W284" i="15"/>
  <c r="S283" i="9"/>
  <c r="U282" i="15" s="1"/>
  <c r="T282" i="15"/>
  <c r="O1022" i="11"/>
  <c r="P1022" i="11"/>
  <c r="V1022" i="11"/>
  <c r="Y1022" i="11"/>
  <c r="H1022" i="11"/>
  <c r="S1022" i="11"/>
  <c r="K1022" i="11"/>
  <c r="M1022" i="11"/>
  <c r="U1022" i="11"/>
  <c r="Q1022" i="11"/>
  <c r="X1022" i="11"/>
  <c r="G1022" i="11"/>
  <c r="I1022" i="11"/>
  <c r="N1022" i="11"/>
  <c r="W1022" i="11"/>
  <c r="J1022" i="11"/>
  <c r="R1022" i="11"/>
  <c r="T1022" i="11"/>
  <c r="F1023" i="11"/>
  <c r="J1023" i="11" s="1"/>
  <c r="E1024" i="11"/>
  <c r="K277" i="14"/>
  <c r="G286" i="9" l="1"/>
  <c r="P286" i="9"/>
  <c r="F286" i="9"/>
  <c r="L285" i="15" s="1"/>
  <c r="I286" i="9"/>
  <c r="H286" i="9"/>
  <c r="K286" i="9"/>
  <c r="P285" i="15" s="1"/>
  <c r="O286" i="9"/>
  <c r="I285" i="15"/>
  <c r="F285" i="15"/>
  <c r="J285" i="15"/>
  <c r="G285" i="15"/>
  <c r="H285" i="15"/>
  <c r="K285" i="15"/>
  <c r="Q250" i="14"/>
  <c r="S250" i="14" s="1"/>
  <c r="D286" i="15"/>
  <c r="E287" i="9"/>
  <c r="Q285" i="9"/>
  <c r="T284" i="15" s="1"/>
  <c r="R284" i="15"/>
  <c r="Z1023" i="11"/>
  <c r="S285" i="15"/>
  <c r="O285" i="15"/>
  <c r="N285" i="15"/>
  <c r="S284" i="9"/>
  <c r="U283" i="15" s="1"/>
  <c r="Q283" i="15"/>
  <c r="W285" i="15"/>
  <c r="X285" i="15"/>
  <c r="Y285" i="15"/>
  <c r="V285" i="15"/>
  <c r="L284" i="15"/>
  <c r="M285" i="9"/>
  <c r="R1023" i="11"/>
  <c r="V1023" i="11"/>
  <c r="O1023" i="11"/>
  <c r="W1023" i="11"/>
  <c r="P1023" i="11"/>
  <c r="X1023" i="11"/>
  <c r="H1023" i="11"/>
  <c r="I1023" i="11"/>
  <c r="Q1023" i="11"/>
  <c r="N1023" i="11"/>
  <c r="T1023" i="11"/>
  <c r="U1023" i="11"/>
  <c r="G1023" i="11"/>
  <c r="K1023" i="11"/>
  <c r="Y1023" i="11"/>
  <c r="L1023" i="11"/>
  <c r="M1023" i="11"/>
  <c r="S1023" i="11"/>
  <c r="F1024" i="11"/>
  <c r="E1025" i="11"/>
  <c r="K278" i="14"/>
  <c r="H287" i="9" l="1"/>
  <c r="N286" i="15" s="1"/>
  <c r="F287" i="9"/>
  <c r="L286" i="15" s="1"/>
  <c r="K287" i="9"/>
  <c r="P286" i="15" s="1"/>
  <c r="G287" i="9"/>
  <c r="O287" i="9"/>
  <c r="P287" i="9"/>
  <c r="I287" i="9"/>
  <c r="O286" i="15" s="1"/>
  <c r="G286" i="15"/>
  <c r="K286" i="15"/>
  <c r="H286" i="15"/>
  <c r="I286" i="15"/>
  <c r="J286" i="15"/>
  <c r="F286" i="15"/>
  <c r="Q251" i="14"/>
  <c r="S251" i="14" s="1"/>
  <c r="D287" i="15"/>
  <c r="E288" i="9"/>
  <c r="S285" i="9"/>
  <c r="U284" i="15" s="1"/>
  <c r="Q284" i="15"/>
  <c r="Q286" i="9"/>
  <c r="T285" i="15" s="1"/>
  <c r="R285" i="15"/>
  <c r="U1024" i="11"/>
  <c r="M286" i="9"/>
  <c r="M285" i="15"/>
  <c r="S286" i="15"/>
  <c r="Y286" i="15"/>
  <c r="W286" i="15"/>
  <c r="V286" i="15"/>
  <c r="X286" i="15"/>
  <c r="O1024" i="11"/>
  <c r="T1024" i="11"/>
  <c r="V1024" i="11"/>
  <c r="N1024" i="11"/>
  <c r="I1024" i="11"/>
  <c r="R1024" i="11"/>
  <c r="M1024" i="11"/>
  <c r="W1024" i="11"/>
  <c r="J1024" i="11"/>
  <c r="H1024" i="11"/>
  <c r="K1024" i="11"/>
  <c r="Z1024" i="11"/>
  <c r="L1024" i="11"/>
  <c r="S1024" i="11"/>
  <c r="P1024" i="11"/>
  <c r="X1024" i="11"/>
  <c r="G1024" i="11"/>
  <c r="Y1024" i="11"/>
  <c r="Q1024" i="11"/>
  <c r="F1025" i="11"/>
  <c r="O1025" i="11" s="1"/>
  <c r="E1026" i="11"/>
  <c r="K279" i="14"/>
  <c r="H288" i="9" l="1"/>
  <c r="N287" i="15" s="1"/>
  <c r="F288" i="9"/>
  <c r="I288" i="9"/>
  <c r="O287" i="15" s="1"/>
  <c r="P288" i="9"/>
  <c r="K288" i="9"/>
  <c r="P287" i="15" s="1"/>
  <c r="G288" i="9"/>
  <c r="M287" i="15" s="1"/>
  <c r="O288" i="9"/>
  <c r="I287" i="15"/>
  <c r="F287" i="15"/>
  <c r="J287" i="15"/>
  <c r="K287" i="15"/>
  <c r="G287" i="15"/>
  <c r="H287" i="15"/>
  <c r="Q252" i="14"/>
  <c r="S252" i="14" s="1"/>
  <c r="R1025" i="11"/>
  <c r="U1025" i="11"/>
  <c r="G1025" i="11"/>
  <c r="N1025" i="11"/>
  <c r="I1025" i="11"/>
  <c r="J1025" i="11"/>
  <c r="L1025" i="11"/>
  <c r="W1025" i="11"/>
  <c r="D288" i="15"/>
  <c r="E289" i="9"/>
  <c r="X1025" i="11"/>
  <c r="Q287" i="9"/>
  <c r="R286" i="15"/>
  <c r="S286" i="9"/>
  <c r="U285" i="15" s="1"/>
  <c r="Q285" i="15"/>
  <c r="M287" i="9"/>
  <c r="Q286" i="15" s="1"/>
  <c r="M286" i="15"/>
  <c r="T1025" i="11"/>
  <c r="V1025" i="11"/>
  <c r="Q1025" i="11"/>
  <c r="S1025" i="11"/>
  <c r="S287" i="15"/>
  <c r="V287" i="15"/>
  <c r="Y287" i="15"/>
  <c r="W287" i="15"/>
  <c r="X287" i="15"/>
  <c r="P1025" i="11"/>
  <c r="K1025" i="11"/>
  <c r="M1025" i="11"/>
  <c r="Y1025" i="11"/>
  <c r="Z1025" i="11"/>
  <c r="H1025" i="11"/>
  <c r="F1026" i="11"/>
  <c r="H1026" i="11" s="1"/>
  <c r="E1027" i="11"/>
  <c r="K280" i="14"/>
  <c r="F289" i="9" l="1"/>
  <c r="K289" i="9"/>
  <c r="P288" i="15" s="1"/>
  <c r="H289" i="9"/>
  <c r="G289" i="9"/>
  <c r="M288" i="15" s="1"/>
  <c r="P289" i="9"/>
  <c r="O289" i="9"/>
  <c r="I289" i="9"/>
  <c r="G288" i="15"/>
  <c r="K288" i="15"/>
  <c r="H288" i="15"/>
  <c r="F288" i="15"/>
  <c r="I288" i="15"/>
  <c r="J288" i="15"/>
  <c r="Q253" i="14"/>
  <c r="S253" i="14" s="1"/>
  <c r="R1026" i="11"/>
  <c r="J1026" i="11"/>
  <c r="P1026" i="11"/>
  <c r="O1026" i="11"/>
  <c r="N1026" i="11"/>
  <c r="T1026" i="11"/>
  <c r="V1026" i="11"/>
  <c r="Y1026" i="11"/>
  <c r="S287" i="9"/>
  <c r="U286" i="15" s="1"/>
  <c r="T286" i="15"/>
  <c r="Z1026" i="11"/>
  <c r="U1026" i="11"/>
  <c r="W1026" i="11"/>
  <c r="G1026" i="11"/>
  <c r="K1026" i="11"/>
  <c r="M1026" i="11"/>
  <c r="Q288" i="9"/>
  <c r="T287" i="15" s="1"/>
  <c r="R287" i="15"/>
  <c r="L287" i="15"/>
  <c r="M288" i="9"/>
  <c r="O288" i="15"/>
  <c r="N288" i="15"/>
  <c r="S288" i="15"/>
  <c r="D289" i="15"/>
  <c r="E290" i="9"/>
  <c r="Q1026" i="11"/>
  <c r="S1026" i="11"/>
  <c r="X1026" i="11"/>
  <c r="L1026" i="11"/>
  <c r="I1026" i="11"/>
  <c r="W288" i="15"/>
  <c r="X288" i="15"/>
  <c r="V288" i="15"/>
  <c r="Y288" i="15"/>
  <c r="F1027" i="11"/>
  <c r="E1028" i="11"/>
  <c r="K281" i="14"/>
  <c r="I289" i="15" l="1"/>
  <c r="F289" i="15"/>
  <c r="J289" i="15"/>
  <c r="G289" i="15"/>
  <c r="H289" i="15"/>
  <c r="K289" i="15"/>
  <c r="G290" i="9"/>
  <c r="H290" i="9"/>
  <c r="N289" i="15" s="1"/>
  <c r="F290" i="9"/>
  <c r="L289" i="15" s="1"/>
  <c r="K290" i="9"/>
  <c r="P290" i="9"/>
  <c r="I290" i="9"/>
  <c r="O290" i="9"/>
  <c r="Q254" i="14"/>
  <c r="S254" i="14" s="1"/>
  <c r="D290" i="15"/>
  <c r="E291" i="9"/>
  <c r="V289" i="15"/>
  <c r="Y289" i="15"/>
  <c r="W289" i="15"/>
  <c r="X289" i="15"/>
  <c r="S288" i="9"/>
  <c r="U287" i="15" s="1"/>
  <c r="Q287" i="15"/>
  <c r="Z1027" i="11"/>
  <c r="R288" i="15"/>
  <c r="Q289" i="9"/>
  <c r="T288" i="15" s="1"/>
  <c r="P289" i="15"/>
  <c r="S289" i="15"/>
  <c r="O289" i="15"/>
  <c r="L288" i="15"/>
  <c r="M289" i="9"/>
  <c r="R1027" i="11"/>
  <c r="W1027" i="11"/>
  <c r="Y1027" i="11"/>
  <c r="J1027" i="11"/>
  <c r="V1027" i="11"/>
  <c r="P1027" i="11"/>
  <c r="M1027" i="11"/>
  <c r="S1027" i="11"/>
  <c r="L1027" i="11"/>
  <c r="H1027" i="11"/>
  <c r="K1027" i="11"/>
  <c r="T1027" i="11"/>
  <c r="U1027" i="11"/>
  <c r="G1027" i="11"/>
  <c r="N1027" i="11"/>
  <c r="Q1027" i="11"/>
  <c r="X1027" i="11"/>
  <c r="O1027" i="11"/>
  <c r="I1027" i="11"/>
  <c r="F1028" i="11"/>
  <c r="X1028" i="11" s="1"/>
  <c r="E1029" i="11"/>
  <c r="K282" i="14"/>
  <c r="H291" i="9" l="1"/>
  <c r="N290" i="15" s="1"/>
  <c r="K291" i="9"/>
  <c r="P290" i="15" s="1"/>
  <c r="O291" i="9"/>
  <c r="F291" i="9"/>
  <c r="I291" i="9"/>
  <c r="O290" i="15" s="1"/>
  <c r="P291" i="9"/>
  <c r="G291" i="9"/>
  <c r="M290" i="15" s="1"/>
  <c r="G290" i="15"/>
  <c r="K290" i="15"/>
  <c r="H290" i="15"/>
  <c r="I290" i="15"/>
  <c r="J290" i="15"/>
  <c r="F290" i="15"/>
  <c r="Q255" i="14"/>
  <c r="S255" i="14" s="1"/>
  <c r="L1028" i="11"/>
  <c r="O1028" i="11"/>
  <c r="S1028" i="11"/>
  <c r="G1028" i="11"/>
  <c r="M290" i="9"/>
  <c r="M289" i="15"/>
  <c r="V290" i="15"/>
  <c r="X290" i="15"/>
  <c r="Y290" i="15"/>
  <c r="W290" i="15"/>
  <c r="Z1028" i="11"/>
  <c r="S289" i="9"/>
  <c r="U288" i="15" s="1"/>
  <c r="Q288" i="15"/>
  <c r="Q290" i="9"/>
  <c r="T289" i="15" s="1"/>
  <c r="R289" i="15"/>
  <c r="S290" i="15"/>
  <c r="D291" i="15"/>
  <c r="E292" i="9"/>
  <c r="Y1028" i="11"/>
  <c r="I1028" i="11"/>
  <c r="R1028" i="11"/>
  <c r="V1028" i="11"/>
  <c r="Q1028" i="11"/>
  <c r="N1028" i="11"/>
  <c r="T1028" i="11"/>
  <c r="U1028" i="11"/>
  <c r="H1028" i="11"/>
  <c r="M1028" i="11"/>
  <c r="P1028" i="11"/>
  <c r="W1028" i="11"/>
  <c r="J1028" i="11"/>
  <c r="K1028" i="11"/>
  <c r="F1029" i="11"/>
  <c r="E1030" i="11"/>
  <c r="K283" i="14"/>
  <c r="G292" i="9" l="1"/>
  <c r="M291" i="15" s="1"/>
  <c r="F292" i="9"/>
  <c r="H292" i="9"/>
  <c r="P292" i="9"/>
  <c r="S291" i="15" s="1"/>
  <c r="I292" i="9"/>
  <c r="O291" i="15" s="1"/>
  <c r="K292" i="9"/>
  <c r="O292" i="9"/>
  <c r="I291" i="15"/>
  <c r="F291" i="15"/>
  <c r="J291" i="15"/>
  <c r="K291" i="15"/>
  <c r="G291" i="15"/>
  <c r="H291" i="15"/>
  <c r="Q256" i="14"/>
  <c r="S256" i="14" s="1"/>
  <c r="D292" i="15"/>
  <c r="E293" i="9"/>
  <c r="L291" i="15"/>
  <c r="P291" i="15"/>
  <c r="U1029" i="11"/>
  <c r="X291" i="15"/>
  <c r="V291" i="15"/>
  <c r="Y291" i="15"/>
  <c r="W291" i="15"/>
  <c r="Q291" i="9"/>
  <c r="T290" i="15" s="1"/>
  <c r="R290" i="15"/>
  <c r="L290" i="15"/>
  <c r="M291" i="9"/>
  <c r="S290" i="9"/>
  <c r="U289" i="15" s="1"/>
  <c r="Q289" i="15"/>
  <c r="M1029" i="11"/>
  <c r="L1029" i="11"/>
  <c r="Y1029" i="11"/>
  <c r="S1029" i="11"/>
  <c r="V1029" i="11"/>
  <c r="K1029" i="11"/>
  <c r="Z1029" i="11"/>
  <c r="G1029" i="11"/>
  <c r="H1029" i="11"/>
  <c r="W1029" i="11"/>
  <c r="J1029" i="11"/>
  <c r="Q1029" i="11"/>
  <c r="X1029" i="11"/>
  <c r="P1029" i="11"/>
  <c r="I1029" i="11"/>
  <c r="R1029" i="11"/>
  <c r="O1029" i="11"/>
  <c r="N1029" i="11"/>
  <c r="T1029" i="11"/>
  <c r="F1030" i="11"/>
  <c r="L1030" i="11" s="1"/>
  <c r="E1031" i="11"/>
  <c r="K284" i="14"/>
  <c r="F293" i="9" l="1"/>
  <c r="K293" i="9"/>
  <c r="H293" i="9"/>
  <c r="N292" i="15" s="1"/>
  <c r="I293" i="9"/>
  <c r="O293" i="9"/>
  <c r="G293" i="9"/>
  <c r="M292" i="15" s="1"/>
  <c r="P293" i="9"/>
  <c r="S292" i="15" s="1"/>
  <c r="G292" i="15"/>
  <c r="K292" i="15"/>
  <c r="H292" i="15"/>
  <c r="F292" i="15"/>
  <c r="I292" i="15"/>
  <c r="J292" i="15"/>
  <c r="V1030" i="11"/>
  <c r="Q257" i="14"/>
  <c r="S257" i="14" s="1"/>
  <c r="X1030" i="11"/>
  <c r="M292" i="9"/>
  <c r="N291" i="15"/>
  <c r="Q290" i="15"/>
  <c r="S291" i="9"/>
  <c r="U290" i="15" s="1"/>
  <c r="O292" i="15"/>
  <c r="P292" i="15"/>
  <c r="D293" i="15"/>
  <c r="E294" i="9"/>
  <c r="Q292" i="9"/>
  <c r="T291" i="15" s="1"/>
  <c r="R291" i="15"/>
  <c r="W292" i="15"/>
  <c r="X292" i="15"/>
  <c r="Y292" i="15"/>
  <c r="V292" i="15"/>
  <c r="R1030" i="11"/>
  <c r="Y1030" i="11"/>
  <c r="P1030" i="11"/>
  <c r="T1030" i="11"/>
  <c r="S1030" i="11"/>
  <c r="N1030" i="11"/>
  <c r="Q1030" i="11"/>
  <c r="K1030" i="11"/>
  <c r="M1030" i="11"/>
  <c r="Z1030" i="11"/>
  <c r="J1030" i="11"/>
  <c r="O1030" i="11"/>
  <c r="G1030" i="11"/>
  <c r="I1030" i="11"/>
  <c r="U1030" i="11"/>
  <c r="W1030" i="11"/>
  <c r="H1030" i="11"/>
  <c r="F1031" i="11"/>
  <c r="E1032" i="11"/>
  <c r="K285" i="14"/>
  <c r="G294" i="9" l="1"/>
  <c r="F294" i="9"/>
  <c r="L293" i="15" s="1"/>
  <c r="H294" i="9"/>
  <c r="N293" i="15" s="1"/>
  <c r="P294" i="9"/>
  <c r="I294" i="9"/>
  <c r="O293" i="15" s="1"/>
  <c r="K294" i="9"/>
  <c r="O294" i="9"/>
  <c r="I293" i="15"/>
  <c r="F293" i="15"/>
  <c r="J293" i="15"/>
  <c r="G293" i="15"/>
  <c r="H293" i="15"/>
  <c r="K293" i="15"/>
  <c r="Q258" i="14"/>
  <c r="S258" i="14" s="1"/>
  <c r="D294" i="15"/>
  <c r="E295" i="9"/>
  <c r="Z1031" i="11"/>
  <c r="P293" i="15"/>
  <c r="S293" i="15"/>
  <c r="Q293" i="9"/>
  <c r="T292" i="15" s="1"/>
  <c r="R292" i="15"/>
  <c r="S292" i="9"/>
  <c r="U291" i="15" s="1"/>
  <c r="Q291" i="15"/>
  <c r="X293" i="15"/>
  <c r="V293" i="15"/>
  <c r="Y293" i="15"/>
  <c r="W293" i="15"/>
  <c r="L292" i="15"/>
  <c r="M293" i="9"/>
  <c r="R1031" i="11"/>
  <c r="K1031" i="11"/>
  <c r="Y1031" i="11"/>
  <c r="V1031" i="11"/>
  <c r="S1031" i="11"/>
  <c r="O1031" i="11"/>
  <c r="N1031" i="11"/>
  <c r="X1031" i="11"/>
  <c r="I1031" i="11"/>
  <c r="P1031" i="11"/>
  <c r="W1031" i="11"/>
  <c r="G1031" i="11"/>
  <c r="L1031" i="11"/>
  <c r="M1031" i="11"/>
  <c r="J1031" i="11"/>
  <c r="Q1031" i="11"/>
  <c r="T1031" i="11"/>
  <c r="U1031" i="11"/>
  <c r="H1031" i="11"/>
  <c r="F1032" i="11"/>
  <c r="E1033" i="11"/>
  <c r="K286" i="14"/>
  <c r="H295" i="9" l="1"/>
  <c r="N294" i="15" s="1"/>
  <c r="K295" i="9"/>
  <c r="F295" i="9"/>
  <c r="L294" i="15" s="1"/>
  <c r="P295" i="9"/>
  <c r="G295" i="9"/>
  <c r="O295" i="9"/>
  <c r="I295" i="9"/>
  <c r="O294" i="15" s="1"/>
  <c r="G294" i="15"/>
  <c r="K294" i="15"/>
  <c r="H294" i="15"/>
  <c r="I294" i="15"/>
  <c r="J294" i="15"/>
  <c r="F294" i="15"/>
  <c r="Q259" i="14"/>
  <c r="S259" i="14" s="1"/>
  <c r="Z1032" i="11"/>
  <c r="S293" i="9"/>
  <c r="U292" i="15" s="1"/>
  <c r="Q292" i="15"/>
  <c r="Q294" i="9"/>
  <c r="T293" i="15" s="1"/>
  <c r="R293" i="15"/>
  <c r="S294" i="15"/>
  <c r="P294" i="15"/>
  <c r="D295" i="15"/>
  <c r="E296" i="9"/>
  <c r="M294" i="9"/>
  <c r="M293" i="15"/>
  <c r="V294" i="15"/>
  <c r="X294" i="15"/>
  <c r="Y294" i="15"/>
  <c r="W294" i="15"/>
  <c r="R1032" i="11"/>
  <c r="M1032" i="11"/>
  <c r="P1032" i="11"/>
  <c r="Q1032" i="11"/>
  <c r="W1032" i="11"/>
  <c r="X1032" i="11"/>
  <c r="I1032" i="11"/>
  <c r="T1032" i="11"/>
  <c r="L1032" i="11"/>
  <c r="J1032" i="11"/>
  <c r="S1032" i="11"/>
  <c r="U1032" i="11"/>
  <c r="K1032" i="11"/>
  <c r="O1032" i="11"/>
  <c r="H1032" i="11"/>
  <c r="N1032" i="11"/>
  <c r="V1032" i="11"/>
  <c r="Y1032" i="11"/>
  <c r="G1032" i="11"/>
  <c r="F1033" i="11"/>
  <c r="J1033" i="11" s="1"/>
  <c r="E1034" i="11"/>
  <c r="K287" i="14"/>
  <c r="F296" i="9" l="1"/>
  <c r="L295" i="15" s="1"/>
  <c r="H296" i="9"/>
  <c r="I296" i="9"/>
  <c r="P296" i="9"/>
  <c r="K296" i="9"/>
  <c r="P295" i="15" s="1"/>
  <c r="G296" i="9"/>
  <c r="O296" i="9"/>
  <c r="I295" i="15"/>
  <c r="F295" i="15"/>
  <c r="J295" i="15"/>
  <c r="K295" i="15"/>
  <c r="G295" i="15"/>
  <c r="H295" i="15"/>
  <c r="Q260" i="14"/>
  <c r="S260" i="14" s="1"/>
  <c r="D296" i="15"/>
  <c r="E297" i="9"/>
  <c r="W1033" i="11"/>
  <c r="Q295" i="9"/>
  <c r="T294" i="15" s="1"/>
  <c r="R294" i="15"/>
  <c r="S294" i="9"/>
  <c r="U293" i="15" s="1"/>
  <c r="Q293" i="15"/>
  <c r="N295" i="15"/>
  <c r="O295" i="15"/>
  <c r="S295" i="15"/>
  <c r="W295" i="15"/>
  <c r="X295" i="15"/>
  <c r="V295" i="15"/>
  <c r="Y295" i="15"/>
  <c r="M295" i="9"/>
  <c r="M294" i="15"/>
  <c r="N1033" i="11"/>
  <c r="Q1033" i="11"/>
  <c r="R1033" i="11"/>
  <c r="Z1033" i="11"/>
  <c r="L1033" i="11"/>
  <c r="K1033" i="11"/>
  <c r="M1033" i="11"/>
  <c r="U1033" i="11"/>
  <c r="V1033" i="11"/>
  <c r="X1033" i="11"/>
  <c r="G1033" i="11"/>
  <c r="I1033" i="11"/>
  <c r="Y1033" i="11"/>
  <c r="S1033" i="11"/>
  <c r="P1033" i="11"/>
  <c r="T1033" i="11"/>
  <c r="H1033" i="11"/>
  <c r="O1033" i="11"/>
  <c r="F1034" i="11"/>
  <c r="E1035" i="11"/>
  <c r="K288" i="14"/>
  <c r="F297" i="9" l="1"/>
  <c r="H297" i="9"/>
  <c r="N296" i="15" s="1"/>
  <c r="K297" i="9"/>
  <c r="P296" i="15" s="1"/>
  <c r="G297" i="9"/>
  <c r="O297" i="9"/>
  <c r="P297" i="9"/>
  <c r="S296" i="15" s="1"/>
  <c r="I297" i="9"/>
  <c r="G296" i="15"/>
  <c r="K296" i="15"/>
  <c r="H296" i="15"/>
  <c r="F296" i="15"/>
  <c r="I296" i="15"/>
  <c r="J296" i="15"/>
  <c r="Q261" i="14"/>
  <c r="S261" i="14" s="1"/>
  <c r="D297" i="15"/>
  <c r="E298" i="9"/>
  <c r="M296" i="9"/>
  <c r="M295" i="15"/>
  <c r="W1034" i="11"/>
  <c r="Q294" i="15"/>
  <c r="S295" i="9"/>
  <c r="U294" i="15" s="1"/>
  <c r="M296" i="15"/>
  <c r="O296" i="15"/>
  <c r="Q296" i="9"/>
  <c r="T295" i="15" s="1"/>
  <c r="R295" i="15"/>
  <c r="V296" i="15"/>
  <c r="Y296" i="15"/>
  <c r="W296" i="15"/>
  <c r="X296" i="15"/>
  <c r="U1034" i="11"/>
  <c r="M1034" i="11"/>
  <c r="O1034" i="11"/>
  <c r="S1034" i="11"/>
  <c r="V1034" i="11"/>
  <c r="T1034" i="11"/>
  <c r="R1034" i="11"/>
  <c r="K1034" i="11"/>
  <c r="G1034" i="11"/>
  <c r="Q1034" i="11"/>
  <c r="H1034" i="11"/>
  <c r="X1034" i="11"/>
  <c r="I1034" i="11"/>
  <c r="P1034" i="11"/>
  <c r="Z1034" i="11"/>
  <c r="J1034" i="11"/>
  <c r="Y1034" i="11"/>
  <c r="L1034" i="11"/>
  <c r="N1034" i="11"/>
  <c r="F1035" i="11"/>
  <c r="P1035" i="11" s="1"/>
  <c r="E1036" i="11"/>
  <c r="K289" i="14"/>
  <c r="G298" i="9" l="1"/>
  <c r="H298" i="9"/>
  <c r="K298" i="9"/>
  <c r="P297" i="15" s="1"/>
  <c r="P298" i="9"/>
  <c r="S297" i="15" s="1"/>
  <c r="F298" i="9"/>
  <c r="L297" i="15" s="1"/>
  <c r="O298" i="9"/>
  <c r="I298" i="9"/>
  <c r="O297" i="15" s="1"/>
  <c r="I297" i="15"/>
  <c r="F297" i="15"/>
  <c r="J297" i="15"/>
  <c r="G297" i="15"/>
  <c r="H297" i="15"/>
  <c r="K297" i="15"/>
  <c r="Q262" i="14"/>
  <c r="S262" i="14" s="1"/>
  <c r="Z1035" i="11"/>
  <c r="S296" i="9"/>
  <c r="U295" i="15" s="1"/>
  <c r="Q295" i="15"/>
  <c r="Y1035" i="11"/>
  <c r="R296" i="15"/>
  <c r="Q297" i="9"/>
  <c r="T296" i="15" s="1"/>
  <c r="L296" i="15"/>
  <c r="M297" i="9"/>
  <c r="N297" i="15"/>
  <c r="D298" i="15"/>
  <c r="E299" i="9"/>
  <c r="W297" i="15"/>
  <c r="X297" i="15"/>
  <c r="V297" i="15"/>
  <c r="Y297" i="15"/>
  <c r="W1035" i="11"/>
  <c r="O1035" i="11"/>
  <c r="N1035" i="11"/>
  <c r="S1035" i="11"/>
  <c r="Q1035" i="11"/>
  <c r="J1035" i="11"/>
  <c r="I1035" i="11"/>
  <c r="L1035" i="11"/>
  <c r="K1035" i="11"/>
  <c r="X1035" i="11"/>
  <c r="T1035" i="11"/>
  <c r="G1035" i="11"/>
  <c r="H1035" i="11"/>
  <c r="V1035" i="11"/>
  <c r="M1035" i="11"/>
  <c r="U1035" i="11"/>
  <c r="R1035" i="11"/>
  <c r="F1036" i="11"/>
  <c r="E1037" i="11"/>
  <c r="K290" i="14"/>
  <c r="G298" i="15" l="1"/>
  <c r="K298" i="15"/>
  <c r="H298" i="15"/>
  <c r="I298" i="15"/>
  <c r="J298" i="15"/>
  <c r="F298" i="15"/>
  <c r="H299" i="9"/>
  <c r="N298" i="15" s="1"/>
  <c r="G299" i="9"/>
  <c r="K299" i="9"/>
  <c r="P298" i="15" s="1"/>
  <c r="F299" i="9"/>
  <c r="I299" i="9"/>
  <c r="O298" i="15" s="1"/>
  <c r="O299" i="9"/>
  <c r="P299" i="9"/>
  <c r="S298" i="15" s="1"/>
  <c r="Q263" i="14"/>
  <c r="S263" i="14" s="1"/>
  <c r="D299" i="15"/>
  <c r="E300" i="9"/>
  <c r="V298" i="15"/>
  <c r="X298" i="15"/>
  <c r="W298" i="15"/>
  <c r="Y298" i="15"/>
  <c r="Q296" i="15"/>
  <c r="S297" i="9"/>
  <c r="U296" i="15" s="1"/>
  <c r="Z1036" i="11"/>
  <c r="Q298" i="9"/>
  <c r="T297" i="15" s="1"/>
  <c r="R297" i="15"/>
  <c r="M298" i="15"/>
  <c r="M298" i="9"/>
  <c r="M297" i="15"/>
  <c r="L1036" i="11"/>
  <c r="K1036" i="11"/>
  <c r="M1036" i="11"/>
  <c r="N1036" i="11"/>
  <c r="R1036" i="11"/>
  <c r="S1036" i="11"/>
  <c r="Q1036" i="11"/>
  <c r="O1036" i="11"/>
  <c r="U1036" i="11"/>
  <c r="P1036" i="11"/>
  <c r="F1037" i="11"/>
  <c r="V1036" i="11"/>
  <c r="Y1036" i="11"/>
  <c r="H1036" i="11"/>
  <c r="T1036" i="11"/>
  <c r="W1036" i="11"/>
  <c r="J1036" i="11"/>
  <c r="X1036" i="11"/>
  <c r="G1036" i="11"/>
  <c r="I1036" i="11"/>
  <c r="E1038" i="11"/>
  <c r="K291" i="14"/>
  <c r="F300" i="9" l="1"/>
  <c r="L299" i="15" s="1"/>
  <c r="P300" i="9"/>
  <c r="G300" i="9"/>
  <c r="M299" i="15" s="1"/>
  <c r="H300" i="9"/>
  <c r="I300" i="9"/>
  <c r="O300" i="9"/>
  <c r="K300" i="9"/>
  <c r="P299" i="15" s="1"/>
  <c r="I299" i="15"/>
  <c r="F299" i="15"/>
  <c r="J299" i="15"/>
  <c r="K299" i="15"/>
  <c r="G299" i="15"/>
  <c r="H299" i="15"/>
  <c r="Q264" i="14"/>
  <c r="S264" i="14" s="1"/>
  <c r="L298" i="15"/>
  <c r="M299" i="9"/>
  <c r="Q298" i="15" s="1"/>
  <c r="W1037" i="11"/>
  <c r="S298" i="9"/>
  <c r="U297" i="15" s="1"/>
  <c r="Q297" i="15"/>
  <c r="Q299" i="9"/>
  <c r="R298" i="15"/>
  <c r="S299" i="15"/>
  <c r="O299" i="15"/>
  <c r="D300" i="15"/>
  <c r="E301" i="9"/>
  <c r="W299" i="15"/>
  <c r="X299" i="15"/>
  <c r="Y299" i="15"/>
  <c r="V299" i="15"/>
  <c r="P1037" i="11"/>
  <c r="N1037" i="11"/>
  <c r="J1037" i="11"/>
  <c r="R1037" i="11"/>
  <c r="Z1037" i="11"/>
  <c r="X1037" i="11"/>
  <c r="I1037" i="11"/>
  <c r="U1037" i="11"/>
  <c r="L1037" i="11"/>
  <c r="Q1037" i="11"/>
  <c r="H1037" i="11"/>
  <c r="K1037" i="11"/>
  <c r="M1037" i="11"/>
  <c r="T1037" i="11"/>
  <c r="S1037" i="11"/>
  <c r="V1037" i="11"/>
  <c r="Y1037" i="11"/>
  <c r="G1037" i="11"/>
  <c r="O1037" i="11"/>
  <c r="F1038" i="11"/>
  <c r="J1038" i="11" s="1"/>
  <c r="E1039" i="11"/>
  <c r="K292" i="14"/>
  <c r="F301" i="9" l="1"/>
  <c r="G301" i="9"/>
  <c r="M300" i="15" s="1"/>
  <c r="K301" i="9"/>
  <c r="P300" i="15" s="1"/>
  <c r="H301" i="9"/>
  <c r="I301" i="9"/>
  <c r="O300" i="15" s="1"/>
  <c r="O301" i="9"/>
  <c r="R300" i="15" s="1"/>
  <c r="P301" i="9"/>
  <c r="G300" i="15"/>
  <c r="K300" i="15"/>
  <c r="H300" i="15"/>
  <c r="F300" i="15"/>
  <c r="I300" i="15"/>
  <c r="J300" i="15"/>
  <c r="Q265" i="14"/>
  <c r="S265" i="14" s="1"/>
  <c r="Z1038" i="11"/>
  <c r="N300" i="15"/>
  <c r="X300" i="15"/>
  <c r="V300" i="15"/>
  <c r="Y300" i="15"/>
  <c r="W300" i="15"/>
  <c r="D301" i="15"/>
  <c r="E302" i="9"/>
  <c r="M300" i="9"/>
  <c r="N299" i="15"/>
  <c r="S299" i="9"/>
  <c r="U298" i="15" s="1"/>
  <c r="T298" i="15"/>
  <c r="Q300" i="9"/>
  <c r="T299" i="15" s="1"/>
  <c r="R299" i="15"/>
  <c r="S1038" i="11"/>
  <c r="P1038" i="11"/>
  <c r="N1038" i="11"/>
  <c r="H1038" i="11"/>
  <c r="K1038" i="11"/>
  <c r="U1038" i="11"/>
  <c r="M1038" i="11"/>
  <c r="W1038" i="11"/>
  <c r="Q1038" i="11"/>
  <c r="V1038" i="11"/>
  <c r="Y1038" i="11"/>
  <c r="L1038" i="11"/>
  <c r="O1038" i="11"/>
  <c r="F1039" i="11"/>
  <c r="X1039" i="11" s="1"/>
  <c r="T1038" i="11"/>
  <c r="X1038" i="11"/>
  <c r="G1038" i="11"/>
  <c r="I1038" i="11"/>
  <c r="R1038" i="11"/>
  <c r="E1040" i="11"/>
  <c r="K293" i="14"/>
  <c r="G302" i="9" l="1"/>
  <c r="M301" i="15" s="1"/>
  <c r="F302" i="9"/>
  <c r="P302" i="9"/>
  <c r="S301" i="15" s="1"/>
  <c r="H302" i="9"/>
  <c r="I302" i="9"/>
  <c r="O301" i="15" s="1"/>
  <c r="K302" i="9"/>
  <c r="O302" i="9"/>
  <c r="I301" i="15"/>
  <c r="F301" i="15"/>
  <c r="J301" i="15"/>
  <c r="G301" i="15"/>
  <c r="H301" i="15"/>
  <c r="K301" i="15"/>
  <c r="Q266" i="14"/>
  <c r="S266" i="14" s="1"/>
  <c r="T1039" i="11"/>
  <c r="G1039" i="11"/>
  <c r="H1039" i="11"/>
  <c r="I1039" i="11"/>
  <c r="K1039" i="11"/>
  <c r="D302" i="15"/>
  <c r="E303" i="9"/>
  <c r="L300" i="15"/>
  <c r="M301" i="9"/>
  <c r="S300" i="9"/>
  <c r="U299" i="15" s="1"/>
  <c r="Q299" i="15"/>
  <c r="Z1039" i="11"/>
  <c r="L301" i="15"/>
  <c r="P301" i="15"/>
  <c r="Q301" i="9"/>
  <c r="T300" i="15" s="1"/>
  <c r="S300" i="15"/>
  <c r="W301" i="15"/>
  <c r="X301" i="15"/>
  <c r="Y301" i="15"/>
  <c r="V301" i="15"/>
  <c r="P1039" i="11"/>
  <c r="U1039" i="11"/>
  <c r="Y1039" i="11"/>
  <c r="V1039" i="11"/>
  <c r="O1039" i="11"/>
  <c r="Q1039" i="11"/>
  <c r="S1039" i="11"/>
  <c r="L1039" i="11"/>
  <c r="N1039" i="11"/>
  <c r="W1039" i="11"/>
  <c r="J1039" i="11"/>
  <c r="M1039" i="11"/>
  <c r="R1039" i="11"/>
  <c r="F1040" i="11"/>
  <c r="Z1040" i="11" s="1"/>
  <c r="K294" i="14"/>
  <c r="G302" i="15" l="1"/>
  <c r="K302" i="15"/>
  <c r="H302" i="15"/>
  <c r="I302" i="15"/>
  <c r="J302" i="15"/>
  <c r="F302" i="15"/>
  <c r="H303" i="9"/>
  <c r="F303" i="9"/>
  <c r="L302" i="15" s="1"/>
  <c r="K303" i="9"/>
  <c r="G303" i="9"/>
  <c r="O303" i="9"/>
  <c r="P303" i="9"/>
  <c r="I303" i="9"/>
  <c r="L1040" i="11"/>
  <c r="L788" i="11" s="1"/>
  <c r="S1040" i="11"/>
  <c r="T1040" i="11"/>
  <c r="T788" i="11" s="1"/>
  <c r="M1040" i="11"/>
  <c r="M788" i="11" s="1"/>
  <c r="Q267" i="14"/>
  <c r="S267" i="14" s="1"/>
  <c r="Z788" i="11"/>
  <c r="N27" i="9" s="1"/>
  <c r="U768" i="11" s="1"/>
  <c r="K1040" i="11"/>
  <c r="K788" i="11" s="1"/>
  <c r="V1040" i="11"/>
  <c r="V788" i="11" s="1"/>
  <c r="H1040" i="11"/>
  <c r="H788" i="11" s="1"/>
  <c r="J25" i="9" s="1"/>
  <c r="R1040" i="11"/>
  <c r="R788" i="11" s="1"/>
  <c r="X1040" i="11"/>
  <c r="X788" i="11" s="1"/>
  <c r="J27" i="9" s="1"/>
  <c r="R301" i="15"/>
  <c r="Q302" i="9"/>
  <c r="S301" i="9"/>
  <c r="U300" i="15" s="1"/>
  <c r="Q300" i="15"/>
  <c r="W1040" i="11"/>
  <c r="W788" i="11" s="1"/>
  <c r="H27" i="9" s="1"/>
  <c r="AA788" i="11"/>
  <c r="H29" i="9" s="1"/>
  <c r="AB788" i="11"/>
  <c r="J29" i="9" s="1"/>
  <c r="AC788" i="11"/>
  <c r="M29" i="9" s="1"/>
  <c r="AD788" i="11"/>
  <c r="N29" i="9" s="1"/>
  <c r="S768" i="11" s="1"/>
  <c r="N302" i="15"/>
  <c r="O302" i="15"/>
  <c r="P302" i="15"/>
  <c r="P52" i="15" s="1"/>
  <c r="S302" i="15"/>
  <c r="M302" i="9"/>
  <c r="Q301" i="15" s="1"/>
  <c r="N301" i="15"/>
  <c r="V302" i="15"/>
  <c r="I39" i="15" s="1"/>
  <c r="K39" i="15" s="1"/>
  <c r="Y302" i="15"/>
  <c r="I42" i="15" s="1"/>
  <c r="K42" i="15" s="1"/>
  <c r="X302" i="15"/>
  <c r="I41" i="15" s="1"/>
  <c r="K41" i="15" s="1"/>
  <c r="W302" i="15"/>
  <c r="I40" i="15" s="1"/>
  <c r="K40" i="15" s="1"/>
  <c r="S788" i="11"/>
  <c r="G1040" i="11"/>
  <c r="G788" i="11" s="1"/>
  <c r="H25" i="9" s="1"/>
  <c r="I1040" i="11"/>
  <c r="I788" i="11" s="1"/>
  <c r="M25" i="9" s="1"/>
  <c r="O1040" i="11"/>
  <c r="O788" i="11" s="1"/>
  <c r="P1040" i="11"/>
  <c r="P788" i="11" s="1"/>
  <c r="Y1040" i="11"/>
  <c r="Y788" i="11" s="1"/>
  <c r="M27" i="9" s="1"/>
  <c r="J1040" i="11"/>
  <c r="J788" i="11" s="1"/>
  <c r="N25" i="9" s="1"/>
  <c r="W768" i="11" s="1"/>
  <c r="N1040" i="11"/>
  <c r="N788" i="11" s="1"/>
  <c r="Q1040" i="11"/>
  <c r="Q788" i="11" s="1"/>
  <c r="U1040" i="11"/>
  <c r="U788" i="11" s="1"/>
  <c r="K295" i="14"/>
  <c r="J26" i="9" l="1"/>
  <c r="J30" i="9" s="1"/>
  <c r="J36" i="9" s="1"/>
  <c r="J16" i="9" s="1"/>
  <c r="Q268" i="14"/>
  <c r="S268" i="14" s="1"/>
  <c r="S302" i="9"/>
  <c r="U301" i="15" s="1"/>
  <c r="T301" i="15"/>
  <c r="Q303" i="9"/>
  <c r="R302" i="15"/>
  <c r="R52" i="15" s="1"/>
  <c r="M303" i="9"/>
  <c r="Q302" i="15" s="1"/>
  <c r="I30" i="15" s="1"/>
  <c r="K30" i="15" s="1"/>
  <c r="M302" i="15"/>
  <c r="H26" i="9"/>
  <c r="H30" i="9" s="1"/>
  <c r="H36" i="9" s="1"/>
  <c r="H16" i="9" s="1"/>
  <c r="M26" i="9"/>
  <c r="M30" i="9" s="1"/>
  <c r="M36" i="9" s="1"/>
  <c r="M16" i="9" s="1"/>
  <c r="N26" i="9"/>
  <c r="V768" i="11" s="1"/>
  <c r="V767" i="11" s="1"/>
  <c r="X52" i="15"/>
  <c r="W52" i="15"/>
  <c r="V52" i="15"/>
  <c r="Y52" i="15"/>
  <c r="L52" i="15"/>
  <c r="K296" i="14"/>
  <c r="Q269" i="14" l="1"/>
  <c r="S269" i="14" s="1"/>
  <c r="S35" i="15"/>
  <c r="U35" i="15" s="1"/>
  <c r="S303" i="9"/>
  <c r="U302" i="15" s="1"/>
  <c r="T302" i="15"/>
  <c r="Q767" i="11"/>
  <c r="U767" i="11"/>
  <c r="T767" i="11"/>
  <c r="R767" i="11"/>
  <c r="N30" i="9"/>
  <c r="N13" i="9" s="1"/>
  <c r="G42" i="9" s="1"/>
  <c r="J13" i="9"/>
  <c r="S767" i="11"/>
  <c r="W767" i="11"/>
  <c r="H13" i="9"/>
  <c r="M13" i="9"/>
  <c r="K297" i="14"/>
  <c r="I31" i="15" l="1"/>
  <c r="K31" i="15" s="1"/>
  <c r="Q270" i="14"/>
  <c r="S270" i="14" s="1"/>
  <c r="N36" i="9"/>
  <c r="N16" i="9" s="1"/>
  <c r="G46" i="9" s="1"/>
  <c r="R763" i="11"/>
  <c r="T52" i="15"/>
  <c r="K298" i="14"/>
  <c r="Q271" i="14" l="1"/>
  <c r="S271" i="14" s="1"/>
  <c r="N20" i="9"/>
  <c r="N46" i="9" s="1"/>
  <c r="U759" i="11"/>
  <c r="S745" i="11"/>
  <c r="K299" i="14"/>
  <c r="Q272" i="14" l="1"/>
  <c r="S272" i="14" s="1"/>
  <c r="Q52" i="15"/>
  <c r="M52" i="15"/>
  <c r="K301" i="14"/>
  <c r="K300" i="14"/>
  <c r="Q273" i="14" l="1"/>
  <c r="S273" i="14" s="1"/>
  <c r="O52" i="15"/>
  <c r="I44" i="15"/>
  <c r="K44" i="15" s="1"/>
  <c r="I35" i="15"/>
  <c r="K35" i="15" s="1"/>
  <c r="S52" i="15"/>
  <c r="U52" i="15"/>
  <c r="N52" i="15"/>
  <c r="Q274" i="14" l="1"/>
  <c r="S274" i="14" s="1"/>
  <c r="Q275" i="14" l="1"/>
  <c r="S275" i="14" s="1"/>
  <c r="Q276" i="14" l="1"/>
  <c r="S276" i="14" s="1"/>
  <c r="Q277" i="14" l="1"/>
  <c r="S277" i="14" s="1"/>
  <c r="Q278" i="14" l="1"/>
  <c r="S278" i="14" s="1"/>
  <c r="Q279" i="14" l="1"/>
  <c r="S279" i="14" s="1"/>
  <c r="Q280" i="14" l="1"/>
  <c r="S280" i="14" s="1"/>
  <c r="Q281" i="14" l="1"/>
  <c r="S281" i="14" s="1"/>
  <c r="Q282" i="14" l="1"/>
  <c r="S282" i="14" s="1"/>
  <c r="F753" i="11"/>
  <c r="D753" i="11"/>
  <c r="E753" i="11"/>
  <c r="Q283" i="14" l="1"/>
  <c r="S283" i="14" s="1"/>
  <c r="Q284" i="14" l="1"/>
  <c r="S284" i="14" s="1"/>
  <c r="Q285" i="14" l="1"/>
  <c r="S285" i="14" s="1"/>
  <c r="Q286" i="14" l="1"/>
  <c r="S286" i="14" s="1"/>
  <c r="Q287" i="14" l="1"/>
  <c r="S287" i="14" s="1"/>
  <c r="Q288" i="14" l="1"/>
  <c r="S288" i="14" s="1"/>
  <c r="Q289" i="14" l="1"/>
  <c r="S289" i="14" s="1"/>
  <c r="Q290" i="14" l="1"/>
  <c r="S290" i="14" s="1"/>
  <c r="Q291" i="14" l="1"/>
  <c r="S291" i="14" s="1"/>
  <c r="Q292" i="14" l="1"/>
  <c r="S292" i="14" s="1"/>
  <c r="Q293" i="14" l="1"/>
  <c r="S293" i="14" s="1"/>
  <c r="Q294" i="14" l="1"/>
  <c r="S294" i="14" s="1"/>
  <c r="Q295" i="14" l="1"/>
  <c r="S295" i="14" s="1"/>
  <c r="Q296" i="14" l="1"/>
  <c r="S296" i="14" s="1"/>
  <c r="Q297" i="14" l="1"/>
  <c r="S297" i="14" s="1"/>
  <c r="Q298" i="14" l="1"/>
  <c r="S298" i="14" s="1"/>
  <c r="Q299" i="14" l="1"/>
  <c r="S299" i="14" s="1"/>
  <c r="Q301" i="14" l="1"/>
  <c r="S301" i="14" s="1"/>
  <c r="Q300" i="14"/>
  <c r="S300" i="14" s="1"/>
</calcChain>
</file>

<file path=xl/comments1.xml><?xml version="1.0" encoding="utf-8"?>
<comments xmlns="http://schemas.openxmlformats.org/spreadsheetml/2006/main">
  <authors>
    <author>Notario Lopez, Elisa</author>
    <author/>
  </authors>
  <commentList>
    <comment ref="C178" authorId="0" shapeId="0">
      <text>
        <r>
          <rPr>
            <sz val="9"/>
            <color indexed="81"/>
            <rFont val="Tahoma"/>
            <family val="2"/>
          </rPr>
          <t>Habría que sumarle la parte fósil de los FAME</t>
        </r>
      </text>
    </comment>
    <comment ref="I472" authorId="1" shapeId="0">
      <text>
        <r>
          <rPr>
            <sz val="9"/>
            <color rgb="FF000000"/>
            <rFont val="Tahoma"/>
            <family val="2"/>
            <charset val="1"/>
          </rPr>
          <t>GdO de la electricidad procedente de fuentes de energía renovable
GdO de la electricidad procedente de sistemas de cogeneración de alta eficiencia
No</t>
        </r>
      </text>
    </comment>
  </commentList>
</comments>
</file>

<file path=xl/sharedStrings.xml><?xml version="1.0" encoding="utf-8"?>
<sst xmlns="http://schemas.openxmlformats.org/spreadsheetml/2006/main" count="6628" uniqueCount="1590">
  <si>
    <t>AÑO DE CÁLCULO</t>
  </si>
  <si>
    <t>C.I.F. / N.I.F.</t>
  </si>
  <si>
    <t>SECTOR</t>
  </si>
  <si>
    <t>empleados</t>
  </si>
  <si>
    <t>Año 1</t>
  </si>
  <si>
    <t>Año 2</t>
  </si>
  <si>
    <t>Año 3</t>
  </si>
  <si>
    <t>emissions</t>
  </si>
  <si>
    <t>Sí</t>
  </si>
  <si>
    <t>No</t>
  </si>
  <si>
    <t>E5 (l)</t>
  </si>
  <si>
    <t>Gasolina (l)</t>
  </si>
  <si>
    <t>PCA</t>
  </si>
  <si>
    <t>HFC-125</t>
  </si>
  <si>
    <t>HFC-134a</t>
  </si>
  <si>
    <t>COMERCIALIZADORA DE ELECTRICIDAD Y GAS DEL MEDITERRÁNEO, S.L.</t>
  </si>
  <si>
    <t>E85 (l)</t>
  </si>
  <si>
    <t>Lista años</t>
  </si>
  <si>
    <t>Lista tipo organización</t>
  </si>
  <si>
    <t>Lista sector</t>
  </si>
  <si>
    <t>E100 (l)</t>
  </si>
  <si>
    <t>Micro</t>
  </si>
  <si>
    <t>B7 (l)</t>
  </si>
  <si>
    <t>LPG (l)</t>
  </si>
  <si>
    <t>B10 (l)</t>
  </si>
  <si>
    <t>B20 (l)</t>
  </si>
  <si>
    <t>Gran empresa</t>
  </si>
  <si>
    <t>B30 (l)</t>
  </si>
  <si>
    <t>B100 (l)</t>
  </si>
  <si>
    <t>CNG (kg)</t>
  </si>
  <si>
    <t>E10 (l)</t>
  </si>
  <si>
    <t>-</t>
  </si>
  <si>
    <t>3_Fluorados</t>
  </si>
  <si>
    <t>Fórmula química</t>
  </si>
  <si>
    <t>Lista refrigerantes</t>
  </si>
  <si>
    <t>CH2F3</t>
  </si>
  <si>
    <t>HFC-23</t>
  </si>
  <si>
    <t>CH2F2</t>
  </si>
  <si>
    <t>HFC-32</t>
  </si>
  <si>
    <t>CH3F</t>
  </si>
  <si>
    <t>HFC-41</t>
  </si>
  <si>
    <t>C2HF5</t>
  </si>
  <si>
    <t>C2H2F4</t>
  </si>
  <si>
    <t>HFC-134</t>
  </si>
  <si>
    <t>CH2FCF3</t>
  </si>
  <si>
    <t>C2H3F3.</t>
  </si>
  <si>
    <t>HFC-143</t>
  </si>
  <si>
    <t>C2H3F3</t>
  </si>
  <si>
    <t>HFC-143a</t>
  </si>
  <si>
    <t>CH2FCH2F</t>
  </si>
  <si>
    <t>HFC-152</t>
  </si>
  <si>
    <t>C2H4F2</t>
  </si>
  <si>
    <t>HFC-152a</t>
  </si>
  <si>
    <t>C2H2F</t>
  </si>
  <si>
    <t>HFC-161</t>
  </si>
  <si>
    <t>C3HF7</t>
  </si>
  <si>
    <t>HFC-227ea</t>
  </si>
  <si>
    <t>CH2FCF2CF3</t>
  </si>
  <si>
    <t>HFC-236cb</t>
  </si>
  <si>
    <t>CHF2CHFCF3</t>
  </si>
  <si>
    <t>HFC-236ea</t>
  </si>
  <si>
    <t>C3H2F6</t>
  </si>
  <si>
    <t>HFC-236fa</t>
  </si>
  <si>
    <t>C3H3F5</t>
  </si>
  <si>
    <t>HFC-245ca</t>
  </si>
  <si>
    <t>HFC-245fa</t>
  </si>
  <si>
    <t>C4H5F5</t>
  </si>
  <si>
    <t>HFC-365mfc</t>
  </si>
  <si>
    <t>C5H2F10</t>
  </si>
  <si>
    <t>HFC-43-10mee</t>
  </si>
  <si>
    <t>SF6</t>
  </si>
  <si>
    <t>R-125/143a/134a (44/52/4)</t>
  </si>
  <si>
    <t>R-404A</t>
  </si>
  <si>
    <t>R-32/125/134a (20/40/40)</t>
  </si>
  <si>
    <t>R-407A</t>
  </si>
  <si>
    <t xml:space="preserve">R-32/125/134a (10/70/20)  </t>
  </si>
  <si>
    <t>R-407B</t>
  </si>
  <si>
    <t>R-32/125/134a (23/25/52)</t>
  </si>
  <si>
    <t>R-407C</t>
  </si>
  <si>
    <t>R-32/125/134a (30/30/40)</t>
  </si>
  <si>
    <t>R-407F</t>
  </si>
  <si>
    <t xml:space="preserve">R-32/125 (50/50) </t>
  </si>
  <si>
    <t>R-410A</t>
  </si>
  <si>
    <t xml:space="preserve">R-32/125 (45/55) </t>
  </si>
  <si>
    <t>R-410B</t>
  </si>
  <si>
    <t>R-218/134a/600a (9/88/3)</t>
  </si>
  <si>
    <t>R-413A</t>
  </si>
  <si>
    <t>R-125/134a/600 (46,6/50/3,4)</t>
  </si>
  <si>
    <t>R-417A</t>
  </si>
  <si>
    <t>R-125/134a/600 (79/18,25/2,75)</t>
  </si>
  <si>
    <t>R-417B</t>
  </si>
  <si>
    <t>R-125/134a/600a (85,1/11,5/3,4)</t>
  </si>
  <si>
    <t>R-422A</t>
  </si>
  <si>
    <t>R-125/134a/600a (65,1/31,5/3,4)</t>
  </si>
  <si>
    <t>R-422D</t>
  </si>
  <si>
    <t>R-125/134a/600a/600/601a (50,5/47/0,9/1/0)</t>
  </si>
  <si>
    <t>R-424A</t>
  </si>
  <si>
    <t>R-134a/125/600/601a (93/5,1/1,3/0,6)</t>
  </si>
  <si>
    <t>R-426A</t>
  </si>
  <si>
    <t>R-32/125/143a/134a (15/25/10/50)</t>
  </si>
  <si>
    <t>R-427A</t>
  </si>
  <si>
    <t xml:space="preserve">R-125/143a/600a/290 (77,5/20/1,9/06)              </t>
  </si>
  <si>
    <t>R-428A</t>
  </si>
  <si>
    <t>R-125/143a/134a/600a (63,2/18/16/2,8)</t>
  </si>
  <si>
    <t>R-434A</t>
  </si>
  <si>
    <t>R-125/134a/600/601 (19,5/78,5/1,4/06)</t>
  </si>
  <si>
    <t>R-437A</t>
  </si>
  <si>
    <t>R-32/125/134a/600/601a (8,5/45/44,2/1,7/0,6)</t>
  </si>
  <si>
    <t>R-438A</t>
  </si>
  <si>
    <t>R-32/125/134a/152a/227ea (31/31/30/3/5)</t>
  </si>
  <si>
    <t>R-442A</t>
  </si>
  <si>
    <t>R-32/R-125/HFO-1234yf/R-134a (24,3/24,7/25,3/25,7)</t>
  </si>
  <si>
    <t>R-449A</t>
  </si>
  <si>
    <t>R-125/R-32/HFO-1234yf (59/11/30)</t>
  </si>
  <si>
    <t>R-452A</t>
  </si>
  <si>
    <t>R-134a/125/32/227ea/600/601a (53,8/20/20/5/0,6/0,6)</t>
  </si>
  <si>
    <t>R-453A</t>
  </si>
  <si>
    <t>R-125/143a (50/50)</t>
  </si>
  <si>
    <t>R-507A</t>
  </si>
  <si>
    <t>Listas indirectas GdO</t>
  </si>
  <si>
    <t>Comercializadoras2011</t>
  </si>
  <si>
    <t>Mix 2011</t>
  </si>
  <si>
    <t>Comercializadoras2012</t>
  </si>
  <si>
    <t>Mix 2012</t>
  </si>
  <si>
    <t>Comercializadoras2013</t>
  </si>
  <si>
    <t>Mix 2013</t>
  </si>
  <si>
    <t>Comercializadoras2014</t>
  </si>
  <si>
    <t>Mix 2014</t>
  </si>
  <si>
    <t>Comercializadoras2015</t>
  </si>
  <si>
    <t>Mix 2015</t>
  </si>
  <si>
    <t>Comercializadoras2016</t>
  </si>
  <si>
    <t>Mix 2016</t>
  </si>
  <si>
    <t>Comercializadoras2017</t>
  </si>
  <si>
    <t>Mix 2017</t>
  </si>
  <si>
    <t>Comercializadoras2018</t>
  </si>
  <si>
    <t>Mix 2018</t>
  </si>
  <si>
    <t>Comercializadoras2019</t>
  </si>
  <si>
    <t>Mix 2019</t>
  </si>
  <si>
    <t>Comercializadoras2020</t>
  </si>
  <si>
    <t>Mix 2020</t>
  </si>
  <si>
    <t>Fórmula Comercializadoras por año</t>
  </si>
  <si>
    <t>Fórmula Mix Comercializadoras por año</t>
  </si>
  <si>
    <t>ACCIONA GREEN ENERGY DEVELOPMENTS, S.L.</t>
  </si>
  <si>
    <t xml:space="preserve">A-DOS ENERGíA, S.L. </t>
  </si>
  <si>
    <t>24-7 UTILITIES, S.L.U.</t>
  </si>
  <si>
    <t>ACCIÓN ENERGÍA COMERCIALIZADORA, S.L.</t>
  </si>
  <si>
    <t>AE3000 AGENT COMERCIALITZADOR, S.L.</t>
  </si>
  <si>
    <t>ALPIQ ENERGÍA ESPAÑA, S.A.U.</t>
  </si>
  <si>
    <t>AGENTE DEL MERCADO ELÉCTRICO, S.A.</t>
  </si>
  <si>
    <t>ALDRO ENERGÍA Y SOLUCIONES, S.L.U.</t>
  </si>
  <si>
    <t>COMERCIALIZADORA LERSA , S.L.</t>
  </si>
  <si>
    <t>AXPO IBERIA, S.L.</t>
  </si>
  <si>
    <t>AURA ENERGÍA, S.L.</t>
  </si>
  <si>
    <t>ANOTHER ENERGY OPTION, S.L.</t>
  </si>
  <si>
    <t>ADEINNOVA ENERGÍA, S.L.U.</t>
  </si>
  <si>
    <t>ACSOL ENERGÍA GLOBAL, S.A.</t>
  </si>
  <si>
    <t>DERIVADOS ENERGÉTICOS PARA EL TRANSPORTE Y LA INDUSTRIA, S.A. (DETISA)</t>
  </si>
  <si>
    <t>CEPSA GAS Y ELECTRICIDAD</t>
  </si>
  <si>
    <t>AVANZALIA ENERGÍA COMERCIALIZADORA, S.A.</t>
  </si>
  <si>
    <t>AUDAX ENERGÍA, S.L.U.</t>
  </si>
  <si>
    <t>AGRI-ENERGÍA, S.A.</t>
  </si>
  <si>
    <t>ACTIVA COMERCIALIZADORA DE ENERGÍA SL</t>
  </si>
  <si>
    <t>E.ON ENERGÍA, S.L.</t>
  </si>
  <si>
    <t>CLIDOM ENERGY, S.L.</t>
  </si>
  <si>
    <t>ALCANZIA ENERGÍA, S.L.</t>
  </si>
  <si>
    <t>ADELFAS ENERGÍA, S.L.</t>
  </si>
  <si>
    <t>EGL ENERGÍA IBERIA, S.L.</t>
  </si>
  <si>
    <t>CEPSA GAS Y ELECTRICIDAD, S.A.</t>
  </si>
  <si>
    <t>ADS ENERGY 8,0, S.L.</t>
  </si>
  <si>
    <t>ENARA GESTIÓN Y MEDIACIÓN, S.L.</t>
  </si>
  <si>
    <t>CIDE HCENERGÍA S.A.</t>
  </si>
  <si>
    <t>ADURIZ ENERGÍA, S.L.U.</t>
  </si>
  <si>
    <t>ENDESA ENERGÍA, S.A.</t>
  </si>
  <si>
    <t>ELECTRICA SOLLERENSE, S.A.</t>
  </si>
  <si>
    <t>BASSOLS ENERGÍA COMERCIAL, S.L.</t>
  </si>
  <si>
    <t>AQUÍ ENERGÍA, S.L.</t>
  </si>
  <si>
    <t>ENÉRGYA VM GESTIÓN DE ENERGÍA, S.L.U.</t>
  </si>
  <si>
    <t>AGUAS DE BARBASTRO ENERGÍA, S.L.</t>
  </si>
  <si>
    <t>FACTOR ENERGÍA, S.A.</t>
  </si>
  <si>
    <t>CYE ENERGÍA, S.L.</t>
  </si>
  <si>
    <t>FACTOR ENERGÍA, S.A</t>
  </si>
  <si>
    <t>GAS NATURAL COMERCIALIZADORA, S.A.</t>
  </si>
  <si>
    <t>ENDESA GENERACIÓN, S.A.</t>
  </si>
  <si>
    <t>AHORRELUZ SERVICIOS ONLINE S.L</t>
  </si>
  <si>
    <t>GAS NATURAL SERVICIOS SDG, S.A.</t>
  </si>
  <si>
    <t>ENERCOLUZ ENERGÍA, S.L.</t>
  </si>
  <si>
    <t>COMERCIALIZADORA ZERO ELECTRUM, S.L.</t>
  </si>
  <si>
    <t>APELES ELECTRICIDAD, S.L.</t>
  </si>
  <si>
    <t>ALILUZ MEDITERRANEA, S.L.</t>
  </si>
  <si>
    <t>AHORRO ENERGÍA HOGAR INVESTMENTS, S.L.</t>
  </si>
  <si>
    <t>GDF SUEZ ESPAÑA, S.A.U.</t>
  </si>
  <si>
    <t>ENERGY BY COGEN, S.L.</t>
  </si>
  <si>
    <t>COMPAÑÍA ESCANDINAVA DE ELECTRICIDAD EN ESPAÑA, S.L.</t>
  </si>
  <si>
    <t>GEOATLANTER, S.L.</t>
  </si>
  <si>
    <t>COOPERATIVA ELECTRICA DE CASTELLAR, S.C.V.</t>
  </si>
  <si>
    <t>BETA RENOWABLE GROUP, S.A.</t>
  </si>
  <si>
    <t xml:space="preserve">ASAL DE ENERGÍA, S.L. </t>
  </si>
  <si>
    <t>AIRE COMERCIALIZADORA S.L.</t>
  </si>
  <si>
    <t>GESTERNOVA, S.A.</t>
  </si>
  <si>
    <t xml:space="preserve">CEMOI ELECTRICITE, S.L. </t>
  </si>
  <si>
    <t>ALPEX IBERICA DE ENERGÍA, S.L.U</t>
  </si>
  <si>
    <t>AIRE LIMPIO SL</t>
  </si>
  <si>
    <t>HIDROCANTABRICO ENERGÍA, S.A. UNIPERSONAL</t>
  </si>
  <si>
    <t>HIDROCANTABRICO ENERGÍA, S.A. Unipersonal</t>
  </si>
  <si>
    <t>FENIE ENERGÍA, S.A.</t>
  </si>
  <si>
    <t>ENEL GREEN POWER ESPAÑA, S.L.</t>
  </si>
  <si>
    <t>DREUE ELECTRIC, S.L.</t>
  </si>
  <si>
    <t>HIDROELÉCTRICA EL CARMEN ENERGÍA, S.L.</t>
  </si>
  <si>
    <t>AUSARTA PRIMA, S.L.</t>
  </si>
  <si>
    <t>IBERDROLA GENERACION, S.A.U.</t>
  </si>
  <si>
    <t>ELECTRICA DE CHERA, S.C.V.</t>
  </si>
  <si>
    <t>COMERCIALIZADORA ELÉCTRICA DE CADIZ, S.A.</t>
  </si>
  <si>
    <t>ALPEX IBÉRICA DE ENERGÍA, S.L.U</t>
  </si>
  <si>
    <t>NATURGAS COMERCIALIZADORA, S.A.</t>
  </si>
  <si>
    <t>LA UNION ELECTRO INDUSTRIAL, S.L. "UNIPERSONAL"</t>
  </si>
  <si>
    <t>ELECTRICA DE GUADASSUAR COOP. V.</t>
  </si>
  <si>
    <t>NEXUS ENERGÍA, S.A.</t>
  </si>
  <si>
    <t>NATURGAS ENERGÍA COMERCIALIZADORA, S.A.U.</t>
  </si>
  <si>
    <t>ATLAS ENERGÍA COMERCIAL, S.L.</t>
  </si>
  <si>
    <t>ALSET COMERCIALIZADORA, S.L.</t>
  </si>
  <si>
    <t>NEXUS RENOVABLES, S.L.</t>
  </si>
  <si>
    <t>ELÉCTRICA DE MELIANA, S.C.V.</t>
  </si>
  <si>
    <t>COMPAÑÍA LUMISA ENERGÍAS, S.L.</t>
  </si>
  <si>
    <t>SOM ENERGÍA, S.C.C.L.</t>
  </si>
  <si>
    <t>GOIENER S.COOP</t>
  </si>
  <si>
    <t>ELÉCTRICA DE SOT DE CHERA S. COOP.V.</t>
  </si>
  <si>
    <t>COOPERATIVA ELÉCTRICA DE CASTELLAR, S.C.V.</t>
  </si>
  <si>
    <t>UNION FENOSA COMERCIAL, S.L.</t>
  </si>
  <si>
    <t>GDF SUEZ ENERGÍA ESPAÑA, S.A.U.</t>
  </si>
  <si>
    <t>ELÉCTRICA DE VINALESA, S.L.U.</t>
  </si>
  <si>
    <t>COOPERATIVA ELÉCTRICA BENÉFICA CATRALENSE, COOP. V.</t>
  </si>
  <si>
    <t>COMERCIALIZADORA ELÉCTRICA DE CÁDIZ, S.A.</t>
  </si>
  <si>
    <t>CATGAS ENERGÍA, S.A.</t>
  </si>
  <si>
    <t>ARACÁN ENERGÍA, S.L.</t>
  </si>
  <si>
    <t>Varias comercializadoras</t>
  </si>
  <si>
    <t>HIDROELECTRICA DEL VALIRA, S.L.</t>
  </si>
  <si>
    <t>EMASP, S. COOP.</t>
  </si>
  <si>
    <t>COOPERATIVA ELÉCTRICA BENÉFICA SAN FRANCISCO DE ASÍS, COOP. V.</t>
  </si>
  <si>
    <t>COMERCIALIZADORA ELÉCTRICA TALAYUELAS, S.L.</t>
  </si>
  <si>
    <t>ARSUS ENERGÍA, S.L</t>
  </si>
  <si>
    <t>FE Mix GdO para todos los años</t>
  </si>
  <si>
    <t>Otras</t>
  </si>
  <si>
    <t>ZENCER, S. COOP. AND</t>
  </si>
  <si>
    <t>COOPERATIVA ELÉCTRICA-BENÉFICA ALBATERENSE, COOP.V.</t>
  </si>
  <si>
    <t>ATENCO ENERGÍA SL</t>
  </si>
  <si>
    <t>DAIMUZ ENERGÍA, S.L.</t>
  </si>
  <si>
    <t>CHITAHI ENERGY, S.L.</t>
  </si>
  <si>
    <t>BEYOND SUN SL</t>
  </si>
  <si>
    <t>ENERGY STROM XXI, S.L.</t>
  </si>
  <si>
    <t>BSG ENERGÍA S.L.</t>
  </si>
  <si>
    <t>ENERGÍA COLECTIVA, S.L.</t>
  </si>
  <si>
    <t>DRK ENERGY, S.L.</t>
  </si>
  <si>
    <t>BULB ENERGÍA IBERICA, S.L.</t>
  </si>
  <si>
    <t>IBERDROLA CLIENTES, S.A.U.</t>
  </si>
  <si>
    <t>ENERPLUS ENERGÍA, S.A.</t>
  </si>
  <si>
    <t>EDP COMERCIALIZADORA, S.A.U.</t>
  </si>
  <si>
    <t>COMERCIALIZADORA DE ENERGÍA DIRECTA, S.L.</t>
  </si>
  <si>
    <t>OLTEN-LLUM, S.L.</t>
  </si>
  <si>
    <t>EDP Energía S.A.U.</t>
  </si>
  <si>
    <t>COOPERATIVA VALENCIANA ELECTRODISTRIBUIDORA DE FUERZA Y ALUMBRADO SERRALLO, S.Coop.V.</t>
  </si>
  <si>
    <t>COMERCIALIZADORA ELECTRICA DE CADIZ, S.A.</t>
  </si>
  <si>
    <t>ELECNOVA SIGLO XXI, S.L.</t>
  </si>
  <si>
    <t>COX ENERGÍA COMERCIALIZADORA ESPAÑA, S.L.U.</t>
  </si>
  <si>
    <t>UNIELÉCTRICA ENERGÍA, S.L.</t>
  </si>
  <si>
    <t>ELECTRA DEL CARDENER ENERGÍA, S.A.</t>
  </si>
  <si>
    <t>ELÉCTRICA ALBATERENSE, S.L.</t>
  </si>
  <si>
    <t>ELÉCTRICA ALGIMIA DE ALFARA, S.COOP.V.</t>
  </si>
  <si>
    <t>DISA ENERGÍA ELÉCTRICA, S.L.U.</t>
  </si>
  <si>
    <t>BIROU GAS S.L.</t>
  </si>
  <si>
    <t>ON DEMAND FACILITIES, S.L.</t>
  </si>
  <si>
    <t>ELÉCTRICA CATRALENSE, S.L.</t>
  </si>
  <si>
    <t>BON PREU, SAU</t>
  </si>
  <si>
    <t>ELÉCTRICA DE CHERA, S.C.V.</t>
  </si>
  <si>
    <t>COMERCIALIZADORA ELECTRICA PENINSULAR, S.L.</t>
  </si>
  <si>
    <t>BULB ENERGÍA IBÉRICA SL</t>
  </si>
  <si>
    <t>THE YELLOW ENERGY, S.L.</t>
  </si>
  <si>
    <t>ELÉCTRICA DE GUADASSUAR COOP. V.</t>
  </si>
  <si>
    <t>ECOFUTURA LUZ ENERGÍA, S.L.</t>
  </si>
  <si>
    <t>BY ENERGYC ENERGÍA EFICIENTE, S.L.</t>
  </si>
  <si>
    <t>UNIELÉCTRICA ENERGÍA, S.A.</t>
  </si>
  <si>
    <t>GNERA ENERGÍA Y TECNOLOGIA, S.L.</t>
  </si>
  <si>
    <t>ELÉCTRICA DIRECTA ENERGÍA, S.L.</t>
  </si>
  <si>
    <t>COMERCIALIZADORA ENERGÉTICA SOSTENIBLE, S.A.U.</t>
  </si>
  <si>
    <t>VERTSEL ENERGÍA, S.L.U.</t>
  </si>
  <si>
    <t>ELÉCTRICA SOLLERENSE, S.A.</t>
  </si>
  <si>
    <t>EDP ENERGÍA S.A.U.</t>
  </si>
  <si>
    <t>ELECTRODISTRIBUIDORA DE FUERZA Y ALUMBRADO CASABLANCA, S. COOP.V.</t>
  </si>
  <si>
    <t>ELYGAS POWER, S.L.</t>
  </si>
  <si>
    <t>ELECTRA CALDENSE ENERGÍA, S.A.</t>
  </si>
  <si>
    <t>DISA ENERGÍA ELECTRICA, S.L.U.</t>
  </si>
  <si>
    <t>INDEXO ENERGÍA, S.L.</t>
  </si>
  <si>
    <t>INICIATIVA E. NOVA, S.L.</t>
  </si>
  <si>
    <t>ELÉCTRICA DEL POZO, S.COOP.MAD.</t>
  </si>
  <si>
    <t>ECOEQ ENERGÉTICA, S.L.</t>
  </si>
  <si>
    <t>ELÉCTRICA NTRA. SRA. DE GRACIA SDAD. COOP. VALENCIANA</t>
  </si>
  <si>
    <t>COMERCIALIZADORA ELÉCTRICA PENINSULAR S.L.</t>
  </si>
  <si>
    <t>LIGHT UP, S.L.</t>
  </si>
  <si>
    <t>ELÉCTRICA DE GUIXES ENERG¿A, S.L.</t>
  </si>
  <si>
    <t>ECONACTIVA, S. COOP DE C-LM</t>
  </si>
  <si>
    <t>LUCI MUNDI ENERGÍA, S.L.</t>
  </si>
  <si>
    <t>COMERCIALIZADORA TORRES ENERGÍA, S.L.</t>
  </si>
  <si>
    <t>ENERGEA SAVING ENERGY, S.L.</t>
  </si>
  <si>
    <t>ELECTRA ALTO MIÑO COMERCIALIZADORA DE ENERGÍA, S.L.U.</t>
  </si>
  <si>
    <t>ENERGÍA NARANJA, S.L.</t>
  </si>
  <si>
    <t>CONECTA ENERGÍA VERDE, S.L.</t>
  </si>
  <si>
    <t>PROT ENERGÍA COMERCIALIZACIÓN, S.L.</t>
  </si>
  <si>
    <t>ELECTRA CUNTIENSE COMERCIALIZADORA, S.L.U.</t>
  </si>
  <si>
    <t>RENEWABLE VENTURES, S.L.</t>
  </si>
  <si>
    <t>ENERGY TRADER SOLUTIONS, S.L.</t>
  </si>
  <si>
    <t>EMPRESA DE ALUMBRADO ELÉCTRICO DE CEUTA, S.A.</t>
  </si>
  <si>
    <t>SAMPOL INGENIERÍA Y OBRAS, S.A.</t>
  </si>
  <si>
    <t>ELECTRA ENERGÍA, S.A.U.</t>
  </si>
  <si>
    <t>ENERGÍA DLR COMERCIALIZADORA, S.L.</t>
  </si>
  <si>
    <t>ELECTRA NORTE ENERGÍA, S.A.U.</t>
  </si>
  <si>
    <t>EDP ENERGÍA, S.A.U.</t>
  </si>
  <si>
    <t>SUMINISTROS ESPECIALES ALGINETENSES COOP. V.</t>
  </si>
  <si>
    <t>ELECTRICA ALBATERENSE, S.L.</t>
  </si>
  <si>
    <t>SYDER COMERCIALIZADORA VERDE, S.L.</t>
  </si>
  <si>
    <t>ENGIE ESPAÑA, S.L.U.</t>
  </si>
  <si>
    <t>ELECTRICA CATRALENSE, S.L.</t>
  </si>
  <si>
    <t>ELECTRA AVELLANA COMERCIAL, S.L.</t>
  </si>
  <si>
    <t>CORPOLUX, S.L.</t>
  </si>
  <si>
    <t>TELEFÓNICA SOLUCIONES DE INFORMÁTICA Y COMUNICACIONES DE ESPAÑA, S.A.U.</t>
  </si>
  <si>
    <t>CORPORACIÓN ALIMENTARIA GUISSONA, S.A.</t>
  </si>
  <si>
    <t>EPRESA ENERGÍA, S.A.U.</t>
  </si>
  <si>
    <t>COX ENERGÍA COMERCIALIZADORA ESPA¿A, S.L.U.</t>
  </si>
  <si>
    <t>ESTABANELL Y PAHISA MERCATOR, S.A.</t>
  </si>
  <si>
    <t>ELECTRICA DE GUIXES ENERGÍA, S.L.</t>
  </si>
  <si>
    <t>ESTRATEGIAS ELÉCTRICAS INTEGRALES, S.A.</t>
  </si>
  <si>
    <t>ELECTRICA DIRECTA ENERGÍA, S.L.</t>
  </si>
  <si>
    <t>WATIUM, S.L.</t>
  </si>
  <si>
    <t>EXPORT INNOVATION GROUP S.L.</t>
  </si>
  <si>
    <t>ELECTRICA SEROSENSE, S.L.</t>
  </si>
  <si>
    <t>DOMÉSTICA GAS Y ELECTRICIDAD SLU</t>
  </si>
  <si>
    <t>ELECTRICA VAQUER ENERGÍA, S.A.</t>
  </si>
  <si>
    <t>FLUIDO ELÉCTRICO MUSEROS, SCV</t>
  </si>
  <si>
    <t>FOENER COMERCIALIZACIÓN, S.L.U.</t>
  </si>
  <si>
    <t>DUFENERGY TRADING S.A.</t>
  </si>
  <si>
    <t>FUSIONA COMERCIALIZADORA, S.A.</t>
  </si>
  <si>
    <t>GAOLANIA SERVICIOS, S.L.</t>
  </si>
  <si>
    <t>GALP ENERGÍA ESPAÑA S.A.U.</t>
  </si>
  <si>
    <t>EMPRESA DE ALUMBRADO ELECTRICO DE CEUTA, S.A.</t>
  </si>
  <si>
    <t>EDP CLIENTES SAU</t>
  </si>
  <si>
    <t>GEO ALTERNATIVA, S.L.</t>
  </si>
  <si>
    <t>GAS NATURAL FENOSA RENOVABLES, S.L.U.</t>
  </si>
  <si>
    <t>ELECTRICA VINALESA SDAD COOP VALENCIANA</t>
  </si>
  <si>
    <t>ELÉCTRICAS HIDROBESORA, S.L.</t>
  </si>
  <si>
    <t>GIGABUSINESS, S.L.</t>
  </si>
  <si>
    <t>ELECTRICIDAD ELEIA S.L.</t>
  </si>
  <si>
    <t>GLOBAL BIOSFERA PROTEC, S.L.</t>
  </si>
  <si>
    <t>ELEKTRON COMERCIALIZADORA DE ENERGÍA, S.L.</t>
  </si>
  <si>
    <t>GENERA ENERGÍA Y TECNOLOGIA, S.L.</t>
  </si>
  <si>
    <t>ELEVA 2 COMERCIALIZADORA, S.L.</t>
  </si>
  <si>
    <t>HIDROELÉCTRICA DEL VALIRA, S.L.</t>
  </si>
  <si>
    <t>GNERA ENERGÍA Y TECNOLOGÍA, S.L.</t>
  </si>
  <si>
    <t>ENERGÍA NUFRI, S.L.U.</t>
  </si>
  <si>
    <t>ELECTRACOMERCIAL CENTELLES, S.L.</t>
  </si>
  <si>
    <t>ENDI ENERGY TRADING, S.L.</t>
  </si>
  <si>
    <t>ENERGÍA ELÉCTRICA EFICIENTE, S.L</t>
  </si>
  <si>
    <t>ENELUZ 2025, S.L.</t>
  </si>
  <si>
    <t>INTEGRACIÓN EUROPEA DE ENERGÍA, S.A.U.</t>
  </si>
  <si>
    <t>IM3 ENERGÍA, S.L.</t>
  </si>
  <si>
    <t>ENERKIA ENERGÍA, S.L</t>
  </si>
  <si>
    <t>ENERGÉTICA DEL ESTE, S.L.</t>
  </si>
  <si>
    <t>ELÉCTRICA DE GUIXES ENERGÍA, S.L.</t>
  </si>
  <si>
    <t>LONJAS TECNOLOGIA, S.A.</t>
  </si>
  <si>
    <t>ENERPLUS, S.COOP.</t>
  </si>
  <si>
    <t>LUVON ENERGÍA, S.L.</t>
  </si>
  <si>
    <t>INTEGRACIÓN EUROPEA DE ENERGÍA SUR, S.L.</t>
  </si>
  <si>
    <t>ELÉCTRICA VAQUER ENERGÍA, S.A.</t>
  </si>
  <si>
    <t>ENSTROGA, S.L.</t>
  </si>
  <si>
    <t>ELÉCTRICA VINALESA SDAD COOP VALENCIANA</t>
  </si>
  <si>
    <t>KILOWATIOS VERDES, S.L.</t>
  </si>
  <si>
    <t>NINOBE SERVICIOS ENERGÉTICOS, S.L.</t>
  </si>
  <si>
    <t>LA UNIÓN ELECTRO INDUSTRIAL, S.L.U.</t>
  </si>
  <si>
    <t>ELEGA ENERGÍA SL</t>
  </si>
  <si>
    <t>NOBE SOLUCIONES Y ENERGÍA</t>
  </si>
  <si>
    <t>ENERGÍA VIVA SPAIN, S.L.</t>
  </si>
  <si>
    <t>ELEKTRON COMERCIALIZADORA DE ENERGÍA, SOCIEDAD LIMITADA</t>
  </si>
  <si>
    <t>NOSA ENERXIA SOCIEDADE COOP GALEGA</t>
  </si>
  <si>
    <t>LUBALOO, S.L.</t>
  </si>
  <si>
    <t>ELEVA 2 COMERCIALIZADORA SL</t>
  </si>
  <si>
    <t>ODF ENERGÍA LIBRE COMERCIALIZADORA, S.L.</t>
  </si>
  <si>
    <t>NABALIA ENERGÍA 2000, S.A.</t>
  </si>
  <si>
    <t>EVERGREEN ELÉCTRICA, S.L.</t>
  </si>
  <si>
    <t>ON DEMAND FACILITIES, S.L.U.</t>
  </si>
  <si>
    <t>PEPEENERGY</t>
  </si>
  <si>
    <t>PETRONIEVES ENERGÍA 1, S.L.</t>
  </si>
  <si>
    <t>PHOTON GESTION</t>
  </si>
  <si>
    <t>FORZA VSUNAIR, S.L.</t>
  </si>
  <si>
    <t>NUEVA COMERCIALIZADORA ESPAÑOLA, S.L.</t>
  </si>
  <si>
    <t>PULSAR SERVICIOS ENERGÉTICOS,</t>
  </si>
  <si>
    <t>ENDESA ENERGÍA RENOVABLE, S.L.</t>
  </si>
  <si>
    <t>ENDI ENERGY TRADING SOCIEDAD LIMITADA</t>
  </si>
  <si>
    <t>REYSE ENERGÍA, S.L.</t>
  </si>
  <si>
    <t>FAIN Energía S.L.</t>
  </si>
  <si>
    <t>RONDA OESTE ENERGÍA, S.L.</t>
  </si>
  <si>
    <t>PETRO NAVARRA, S.L.</t>
  </si>
  <si>
    <t>Foener Energía, S.L</t>
  </si>
  <si>
    <t>ENERGÍA NÓRDICA, GAS Y ELECTRICIDAD , SL</t>
  </si>
  <si>
    <t>PHOTON GESTIÓN</t>
  </si>
  <si>
    <t>ENERGÍA RIO EZKA-EZKA IBAIA ENERGÍA, S.L.</t>
  </si>
  <si>
    <t>FOX ENERGÍA, S.A.</t>
  </si>
  <si>
    <t>SUNAIR ONE ENERGY, S.L.</t>
  </si>
  <si>
    <t>PULSAR SERVICIOS ENERGÉTICOS, S.L.</t>
  </si>
  <si>
    <t>GERENTA ENERGÍA, S.L.U</t>
  </si>
  <si>
    <t>ENERGÍAS DE ESCARRILLA SL</t>
  </si>
  <si>
    <t>GAIA GLOBAL ENERGY SOCIEDAD LIMITADA</t>
  </si>
  <si>
    <t>TRADE UNIVERSAL ENERGY, S.A.</t>
  </si>
  <si>
    <t>SUMINISTRADORA ELÉCTRICA VIENTOS ALISIOS DE LANZAROTE, S.L.</t>
  </si>
  <si>
    <t>ENERGÍA COSTA DORADA SL</t>
  </si>
  <si>
    <t>UNIC GLOBAL-LOGISTICS S.L.</t>
  </si>
  <si>
    <t>GRUPO IBERSOGAS ENERGÍA, S.L.</t>
  </si>
  <si>
    <t>SWAP ENERGÍA, S.A.</t>
  </si>
  <si>
    <t>HELIA COOP V</t>
  </si>
  <si>
    <t>V3J INGENIERIA Y SERVICIOS, S.L.</t>
  </si>
  <si>
    <t>HELIOELEC ENERGÍA ELECTRICA, S.L.</t>
  </si>
  <si>
    <t>VIESGO ENERGíA, S.L.</t>
  </si>
  <si>
    <t>ENERGÍAS DE PANTICOSA COMERCIALIZADORA, S.L.</t>
  </si>
  <si>
    <t>WIND TO MARKET, S.A.</t>
  </si>
  <si>
    <t>GLOBELIGHT ENERGY S.L</t>
  </si>
  <si>
    <t>IBERDROLA GENERACION ESPAÑA, S.A.U.</t>
  </si>
  <si>
    <t>IBERDROLA SERVICIOS ENERGETICOS, S.A.U.</t>
  </si>
  <si>
    <t>ENERGYA VM GESTIÓN DE ENERGÍA, S.L.U.</t>
  </si>
  <si>
    <t>VIESGO ENERGÍA, S.L.</t>
  </si>
  <si>
    <t>IBERELECTRICA COMERCIALIZADORA, S.L.</t>
  </si>
  <si>
    <t>INER ENERGÍA CASTILLA LA MANCHA, S.L.</t>
  </si>
  <si>
    <t>ETERNAL ENERGY S.L.</t>
  </si>
  <si>
    <t>INTEGRACION EUROPEA DE ENERGÍA SUR, S.L.</t>
  </si>
  <si>
    <t>IBERCOEN ENERGÍA, S.A.</t>
  </si>
  <si>
    <t>FACTOR INTEGRAL TRADING SERVICES SAU</t>
  </si>
  <si>
    <t>FAIN ENERGÍA, S.L.</t>
  </si>
  <si>
    <t>LA UNION ELECTRO INDUSTRIAL, S.L.U.</t>
  </si>
  <si>
    <t>LEDESMA COMERCIALIZADORA ELÉCTRICA, S.L.</t>
  </si>
  <si>
    <t>FORTIA ENERGÍA, S.L.</t>
  </si>
  <si>
    <t>FOX ENERGÍA S.A</t>
  </si>
  <si>
    <t>MEGARA ENERGÍA SOCIEDAD COOPERATIVA CYL</t>
  </si>
  <si>
    <t>MULTIENERGÍA VERDE, S.L.</t>
  </si>
  <si>
    <t>FOENER ENERGÍA, S.L</t>
  </si>
  <si>
    <t>INNOVA DESARROLLO Y EFICIENCIA ENERGÉTICA, S.L.</t>
  </si>
  <si>
    <t>INTELIGENCIA PARA EL AHORRO ENERGÉTICO, S.L.</t>
  </si>
  <si>
    <t>GASILUZ ECO ENERCIA S.L.</t>
  </si>
  <si>
    <t>KISHOA, S.L.</t>
  </si>
  <si>
    <t>LA CORRIENTE SOCIEDAD COOPERATIVA</t>
  </si>
  <si>
    <t>LOOP ELECTRICIDAD Y GAS S.L.</t>
  </si>
  <si>
    <t>GESTINER INGENIEROS, S.L.</t>
  </si>
  <si>
    <t>LUX FORUM SL</t>
  </si>
  <si>
    <t>REMICA COMERCIALIZADORA, S.A.U.</t>
  </si>
  <si>
    <t>GRUPO ENERGALICIA, S.A.</t>
  </si>
  <si>
    <t>RESPIRA ENERGÍA, S.A.</t>
  </si>
  <si>
    <t>NATURGY IBERIA, S.A.</t>
  </si>
  <si>
    <t xml:space="preserve">RESPIRA ENERGÍA ESPAÑA, S.L. </t>
  </si>
  <si>
    <t>NATURGY RENOVABLES, S.L.U.</t>
  </si>
  <si>
    <t>HANWHA ENERGY RETAIL SPAIN SL</t>
  </si>
  <si>
    <t>RTOTAL GAS Y ELECTRICIDAD ESPAÑA, S.A.U.</t>
  </si>
  <si>
    <t>NEOWATIO, S.L.</t>
  </si>
  <si>
    <t>HELIOELEC ENERGÍA ELÉCTRICA, S.L.</t>
  </si>
  <si>
    <t>SHELL ESPAÑA, S.A.</t>
  </si>
  <si>
    <t>HIDROELÉCTRICA DEL CANTÁBRICO, S.A.</t>
  </si>
  <si>
    <t>STIN, S.A.</t>
  </si>
  <si>
    <t>SUMINISTRADORA ELECTRICA VIENTOS ALISIOS DE LANZAROTE S.L.</t>
  </si>
  <si>
    <t>HIDROELÉCTRICA LUMYMEY, S.L.</t>
  </si>
  <si>
    <t>HOLALUZ-CLIDOM, S.A.</t>
  </si>
  <si>
    <t>OVO ENERGY SPAIN, S.L.</t>
  </si>
  <si>
    <t>SUNAIR ONE HOME, S.L.</t>
  </si>
  <si>
    <t>TELEFONICA SOLUCIONES DE INFORMATICA Y COMUNICACIONES DE ESPAÑA, S.A.U.</t>
  </si>
  <si>
    <t>POTENZIA COMERCIALIZADORA, S.L.</t>
  </si>
  <si>
    <t>TOTAL GAS Y ELECTRICIDAD ESPAÑA S.A.U.</t>
  </si>
  <si>
    <t>TRACTAMENT I SELECCIÓ DE RESIDUS, S.A.</t>
  </si>
  <si>
    <t>PULSAR SERVICIOS ENERGÉTICOS</t>
  </si>
  <si>
    <t>INSIGNIA ENERGÍA, S.L.</t>
  </si>
  <si>
    <t>REPSOL COMERCIALIZADORA DE ELECTRICIDAD Y GAS, S.L.U.</t>
  </si>
  <si>
    <t>VIRTUS GLOBAL ENERGY SL</t>
  </si>
  <si>
    <t>INTELIGENCIA PARA EL AHORRO ENERGÉTICO S.L.</t>
  </si>
  <si>
    <t>VIVE ENERGÍA ELÉCTRICA, S.A</t>
  </si>
  <si>
    <t>ROFEICA ENERGÍA, S.A</t>
  </si>
  <si>
    <t>WATIO WHOLESALE, S.L.</t>
  </si>
  <si>
    <t>KIPIN ENERGY SL</t>
  </si>
  <si>
    <t>LONJAS TECNOLOGÍA, S.A.</t>
  </si>
  <si>
    <t>SUMINISTRADORA ELECTRICA VIENTOS ALISIOS DE LANZAROTE, S.L.</t>
  </si>
  <si>
    <t>LOVE ENERGY, S.L.</t>
  </si>
  <si>
    <t>LUCE CAPITAL GROUP SL</t>
  </si>
  <si>
    <t>LUZ SOLIDARIA S.L.</t>
  </si>
  <si>
    <t>MASQLUZ 2020, S.L.</t>
  </si>
  <si>
    <t>TERUGAS ENERGY, S.L.</t>
  </si>
  <si>
    <t>THE ENERGY HOUSE GROUP, S.L.</t>
  </si>
  <si>
    <t>MENTA ENERGÍA COMERCIALIZADORA SL</t>
  </si>
  <si>
    <t>TOTAL GAS Y ELECTRICIDAD ESPAÑA, S.A.U.</t>
  </si>
  <si>
    <t>NEOELECTRA ENERGÍA, S.L.U.</t>
  </si>
  <si>
    <t>VIRTUS GLOBAL ENERGY, S.L.</t>
  </si>
  <si>
    <t>NEOWATIO S.L.</t>
  </si>
  <si>
    <t>VISALIA ENERGÍA, S.L.</t>
  </si>
  <si>
    <t>VIVE ENERGÍA ELÉCTRICA, S.A.</t>
  </si>
  <si>
    <t>VIVO ENERGÍA FUTURA, S.A.</t>
  </si>
  <si>
    <t>VÓLTICO ENERGÍA, S.L.</t>
  </si>
  <si>
    <t>OVO ENERGY SPAIN S.L.</t>
  </si>
  <si>
    <t>POTENZIA COMERCIALIZADORA SL</t>
  </si>
  <si>
    <t>RA&amp;AN ELÉCTRICA SL</t>
  </si>
  <si>
    <t>SIMPLES ENERGÍA DE ESPAÑA, S.L.</t>
  </si>
  <si>
    <t>SISTEMAS URBANOS DE ENERGÍAS RENOVABLES SOCIEDAD LIMITADA</t>
  </si>
  <si>
    <t>SOLABRIA, S.COOP</t>
  </si>
  <si>
    <t>SOLELEC IBÉRICA, S.L.</t>
  </si>
  <si>
    <t>SUNAIR ONE CANARIAS, S.L.</t>
  </si>
  <si>
    <t>TENSINA DE ENERGÍA Y SERVICIOS, S.L.</t>
  </si>
  <si>
    <t>UMEME ENERGÍA SOCIEDAD LIMITADA</t>
  </si>
  <si>
    <t>V3J INGENIERÍA Y SERVICIOS, S.L.</t>
  </si>
  <si>
    <t>VILLAR MIR ENERGÍA, S.L.</t>
  </si>
  <si>
    <t>VISALIA ENERGÍA S.L.</t>
  </si>
  <si>
    <t>VITA CAPITAL TRADING SL</t>
  </si>
  <si>
    <t>VIVO ENERGÍA FUTURA S.A</t>
  </si>
  <si>
    <t>ZULUX ENERGÍA SL</t>
  </si>
  <si>
    <t>Lista tipo 
de ER</t>
  </si>
  <si>
    <t>Lista tipo de biomasa</t>
  </si>
  <si>
    <t>Solar</t>
  </si>
  <si>
    <t>Nombre organización</t>
  </si>
  <si>
    <t>Sector actividad</t>
  </si>
  <si>
    <t>Año</t>
  </si>
  <si>
    <t>Resultado huella 1+2</t>
  </si>
  <si>
    <t>Año de cálc.</t>
  </si>
  <si>
    <t>Índice de actividad</t>
  </si>
  <si>
    <t>redondear a 2 decimales</t>
  </si>
  <si>
    <t>m2</t>
  </si>
  <si>
    <t>Emisiones absolutas (t CO2)</t>
  </si>
  <si>
    <t>HC SEGÚN ALCANCES (tCO2)</t>
  </si>
  <si>
    <t>Distribución alcance 1</t>
  </si>
  <si>
    <t>Emisiones relativas (t CO2/ud)</t>
  </si>
  <si>
    <t>redondear a 4 decimales</t>
  </si>
  <si>
    <t>Emisiones relativas (t CO2/m2)</t>
  </si>
  <si>
    <t>Emisiones relativas (t CO2/empleado)</t>
  </si>
  <si>
    <t>Evolución</t>
  </si>
  <si>
    <t>Promedio ratio trienio (a-3, a-2, a-1)</t>
  </si>
  <si>
    <t>Promedio ratio trienio (a-2, a-1, a)</t>
  </si>
  <si>
    <t>Aumento</t>
  </si>
  <si>
    <t>Reducción</t>
  </si>
  <si>
    <t>kg CO2eq/kWh</t>
  </si>
  <si>
    <t>GdO origen renovable Illes Balears</t>
  </si>
  <si>
    <t>ÍNDEX</t>
  </si>
  <si>
    <t>ANY DE CÀLCUL</t>
  </si>
  <si>
    <t xml:space="preserve">  TIPUS D'ORGANITZACIÓ</t>
  </si>
  <si>
    <t>Petita</t>
  </si>
  <si>
    <t>Mitjana</t>
  </si>
  <si>
    <t>Entitat sense ànim de lucre</t>
  </si>
  <si>
    <t>Altres</t>
  </si>
  <si>
    <t>A.- Agricultura, ganaderia, silvicultura i pesca</t>
  </si>
  <si>
    <t>D.- Suministre d'energia elèctrica, gas, vapor i aire acondicionat</t>
  </si>
  <si>
    <t>E.- Suministre d'agua, activitats de sanejament, gestió de residus i descontaminació</t>
  </si>
  <si>
    <t>F.- Construcció</t>
  </si>
  <si>
    <t>G.- Comerç al por major i al por menor; reparació de vehicles de motor i motocicletes</t>
  </si>
  <si>
    <t>H.- Transport i emmagatzematge</t>
  </si>
  <si>
    <t>I.- Hosteleria</t>
  </si>
  <si>
    <t>J.- Informació i comunicacions</t>
  </si>
  <si>
    <t>K.- Activitats financeres i d'assegurances</t>
  </si>
  <si>
    <t>L.- Activitats immobiliàries</t>
  </si>
  <si>
    <t>M.- Activitats professionals, científiques i tècniques</t>
  </si>
  <si>
    <t>N.- Activitats administratives i serveis auxiliars</t>
  </si>
  <si>
    <t>O.- Administració pública i defensa; seguritat social obligàtoria</t>
  </si>
  <si>
    <t>P.- Educació</t>
  </si>
  <si>
    <t>Q.- Activitats sanitàries i de serveis socials</t>
  </si>
  <si>
    <t>R.- Activitats artístiques, recreatives i d'entreteniment</t>
  </si>
  <si>
    <t>S.- Altres serveis</t>
  </si>
  <si>
    <t>T.- Activitats de la llar com empleadors de personal domèstic; activitats de la llar com productors de bens i serveis per a ús propi</t>
  </si>
  <si>
    <t>U.- Activitats d'organitzacions i organismes extraterritorials</t>
  </si>
  <si>
    <t>B.- Indústries extractives</t>
  </si>
  <si>
    <t>C.- Indústria manufacturera</t>
  </si>
  <si>
    <t>Nom</t>
  </si>
  <si>
    <t>Valor numèric
Illes Balears</t>
  </si>
  <si>
    <t>Valor numèric
Espanya</t>
  </si>
  <si>
    <t>Unitats</t>
  </si>
  <si>
    <t xml:space="preserve">                                                                        DADES GENERALS DE L'ORGANITZACIÓ                                                                             </t>
  </si>
  <si>
    <t>Dades generals de l'organització</t>
  </si>
  <si>
    <t>NOM DE L'ORGANITZACIÓ</t>
  </si>
  <si>
    <t>Edifici / Seu</t>
  </si>
  <si>
    <t xml:space="preserve"> Tipus de Combustible</t>
  </si>
  <si>
    <t>Quantitat comb. (ud)</t>
  </si>
  <si>
    <r>
      <t>* Factor d'emissió del gas natural expressat en kgCO</t>
    </r>
    <r>
      <rPr>
        <vertAlign val="subscript"/>
        <sz val="10"/>
        <color rgb="FF003366"/>
        <rFont val="Arial Narrow"/>
        <family val="2"/>
        <charset val="1"/>
      </rPr>
      <t>2</t>
    </r>
    <r>
      <rPr>
        <sz val="10"/>
        <color rgb="FF003366"/>
        <rFont val="Arial Narrow"/>
        <family val="2"/>
        <charset val="1"/>
      </rPr>
      <t>/kWh</t>
    </r>
    <r>
      <rPr>
        <vertAlign val="subscript"/>
        <sz val="10"/>
        <color rgb="FF003366"/>
        <rFont val="Arial Narrow"/>
        <family val="2"/>
        <charset val="1"/>
      </rPr>
      <t>PCS</t>
    </r>
  </si>
  <si>
    <t>Gasoil C (l)</t>
  </si>
  <si>
    <t>Gasoil B (l)</t>
  </si>
  <si>
    <t>Gas butà (kg)</t>
  </si>
  <si>
    <t>Coc de petroli (kg)</t>
  </si>
  <si>
    <t>Gas propà (kg)</t>
  </si>
  <si>
    <t>Altres (ud)</t>
  </si>
  <si>
    <t>Refrigerant de cada equip</t>
  </si>
  <si>
    <t>Nom del gas o 
de la barreja</t>
  </si>
  <si>
    <t>ALTRES BARREGES</t>
  </si>
  <si>
    <t>Fòrmula  química</t>
  </si>
  <si>
    <t xml:space="preserve"> Tipus d'equip</t>
  </si>
  <si>
    <t>Càrrega inicial de l'equip (kg)</t>
  </si>
  <si>
    <t xml:space="preserve">Recàrrega anual de l'equip (kg) </t>
  </si>
  <si>
    <r>
      <t>Emissions parcials
(kg CO</t>
    </r>
    <r>
      <rPr>
        <b/>
        <vertAlign val="subscript"/>
        <sz val="10"/>
        <color rgb="FFFFFFFF"/>
        <rFont val="Arial Narrow"/>
        <family val="2"/>
        <charset val="1"/>
      </rPr>
      <t>2</t>
    </r>
    <r>
      <rPr>
        <b/>
        <sz val="10"/>
        <color rgb="FFFFFFFF"/>
        <rFont val="Arial Narrow"/>
        <family val="2"/>
        <charset val="1"/>
      </rPr>
      <t>eq)</t>
    </r>
  </si>
  <si>
    <t>* En cas de considerar altres gasos purs (fluorats i no fluorats) no inclosos en el llistat, pot consultar el seu PCA en els Annexos I, II, i IV del Reglament (UE) N° 517/2014 del Parlament Europeu i del Consell, de 16 d'abril de 2014, sobre els gasos fluorats d'efecte d'hivernacle i pel qual es deroga el Reglament (CE) N° 842/2006. Així mateix, si inclou en el càlcul altres barreges no contemplades en el llistat, haurà de calcular el seu PCA emprant els PCA per a cadascun dels seus components i en funció de la proporció que apareguin en la mescla.</t>
  </si>
  <si>
    <t>Nota: les emissions calculades en aquest apartat es deuen a fugides que han pogut produir-se durant anys anteriors però no han estat registrades fins a l'any en què es realitza la seva recàrrega.</t>
  </si>
  <si>
    <t>Edifici / Seu / Centre
de Treball</t>
  </si>
  <si>
    <t>Tipus de procés</t>
  </si>
  <si>
    <r>
      <t>Diòxid de carboni (CO</t>
    </r>
    <r>
      <rPr>
        <vertAlign val="subscript"/>
        <sz val="11"/>
        <color rgb="FF000000"/>
        <rFont val="Calibri"/>
        <family val="2"/>
      </rPr>
      <t>2</t>
    </r>
    <r>
      <rPr>
        <sz val="11"/>
        <color rgb="FF000000"/>
        <rFont val="Calibri"/>
        <family val="2"/>
        <charset val="1"/>
      </rPr>
      <t>)</t>
    </r>
  </si>
  <si>
    <r>
      <t>Metà (CH</t>
    </r>
    <r>
      <rPr>
        <vertAlign val="subscript"/>
        <sz val="11"/>
        <color rgb="FF000000"/>
        <rFont val="Calibri"/>
        <family val="2"/>
      </rPr>
      <t>4</t>
    </r>
    <r>
      <rPr>
        <sz val="11"/>
        <color rgb="FF000000"/>
        <rFont val="Calibri"/>
        <family val="2"/>
        <charset val="1"/>
      </rPr>
      <t>)</t>
    </r>
  </si>
  <si>
    <r>
      <t>Òxid nitròs (N</t>
    </r>
    <r>
      <rPr>
        <vertAlign val="subscript"/>
        <sz val="11"/>
        <color rgb="FF000000"/>
        <rFont val="Calibri"/>
        <family val="2"/>
      </rPr>
      <t>2</t>
    </r>
    <r>
      <rPr>
        <sz val="11"/>
        <color rgb="FF000000"/>
        <rFont val="Calibri"/>
        <family val="2"/>
        <charset val="1"/>
      </rPr>
      <t>O)</t>
    </r>
  </si>
  <si>
    <t xml:space="preserve">    Nom de la comercialitzadora suministradora d'energia</t>
  </si>
  <si>
    <r>
      <t xml:space="preserve"> Dades de consum </t>
    </r>
    <r>
      <rPr>
        <b/>
        <sz val="9"/>
        <color rgb="FFFFFFFF"/>
        <rFont val="Arial Narrow"/>
        <family val="2"/>
        <charset val="1"/>
      </rPr>
      <t>(kWh)</t>
    </r>
  </si>
  <si>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</si>
  <si>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r>
      <t>Emissions parcials
(kg CO</t>
    </r>
    <r>
      <rPr>
        <b/>
        <vertAlign val="subscript"/>
        <sz val="11"/>
        <color rgb="FFFFFFFF"/>
        <rFont val="Arial Narrow"/>
        <family val="2"/>
        <charset val="1"/>
      </rPr>
      <t>2</t>
    </r>
    <r>
      <rPr>
        <b/>
        <sz val="11"/>
        <color rgb="FFFFFFFF"/>
        <rFont val="Arial Narrow"/>
        <family val="2"/>
        <charset val="1"/>
      </rPr>
      <t>)</t>
    </r>
  </si>
  <si>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</si>
  <si>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Vehicle elèctric o híbrid endollable</t>
  </si>
  <si>
    <t>Nom de la comercialitzadora suministradora d'energia</t>
  </si>
  <si>
    <r>
      <t xml:space="preserve"> Dades de consum (</t>
    </r>
    <r>
      <rPr>
        <b/>
        <sz val="9"/>
        <color rgb="FFFFFFFF"/>
        <rFont val="Arial Narrow"/>
        <family val="2"/>
        <charset val="1"/>
      </rPr>
      <t>kWh)</t>
    </r>
  </si>
  <si>
    <t>- La factura d'electricitat inclou a més dels consums de l'edifici, els consums dels punts de recàrrega per a vehicles del garatge (únic CUP): en aquest cas no disposarà de la dada desglossada per a vehicles i edifici i haurà d'incloure la dada global en el primer apartat d'aquesta pestanya.
- Existeixen CUPS independents per als consums de l'edifici i per als punts de recàrrega dels vehicles: en aquest cas haurà d'emplenar els dos apartats d'aquesta pestanya a partir de les factures dels diferents CUPS.</t>
  </si>
  <si>
    <t>¿Disposa de Garantía d'Origen (GdO)?</t>
  </si>
  <si>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</si>
  <si>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¿Disposa de Garantia d'Origen (GdO)?</t>
  </si>
  <si>
    <t>GdO energia renovable</t>
  </si>
  <si>
    <t>GdO cogeneració d'alta eficiència</t>
  </si>
  <si>
    <t>Biomàssica</t>
  </si>
  <si>
    <t>Geotèrmica</t>
  </si>
  <si>
    <t>Fusta</t>
  </si>
  <si>
    <t>Pellet</t>
  </si>
  <si>
    <t>Residus agrícoles</t>
  </si>
  <si>
    <t>Residus de fusta</t>
  </si>
  <si>
    <t>Estelles</t>
  </si>
  <si>
    <t>Hulla vegetal</t>
  </si>
  <si>
    <t>Nom de l'organització</t>
  </si>
  <si>
    <t>Sector d'activitat</t>
  </si>
  <si>
    <t>RESULTATS ABSOLUTS ANY DE CÀLCUL</t>
  </si>
  <si>
    <t xml:space="preserve">                                          INFORME FINAL: RESULTATS REGISTRE ILLES BALEARS</t>
  </si>
  <si>
    <t>Any  de càlcul</t>
  </si>
  <si>
    <t>ABAST 1</t>
  </si>
  <si>
    <t>ABAST 2</t>
  </si>
  <si>
    <t>ABAST 1+2</t>
  </si>
  <si>
    <t>Emissions de procés</t>
  </si>
  <si>
    <t>Instal·lacions fixes</t>
  </si>
  <si>
    <t>Procés</t>
  </si>
  <si>
    <t>Emissions procés</t>
  </si>
  <si>
    <t>Edifici / Seu al que està
associat el vehicle</t>
  </si>
  <si>
    <t>Edifici / Seu associat al vehicle</t>
  </si>
  <si>
    <t>¿Disposa de Garantia d'Origen renovable (GdO) amb procedència d'instal·lacions situades a les Illes Balears?</t>
  </si>
  <si>
    <t>Nom de l'edifici o centre de treball</t>
  </si>
  <si>
    <t>Està ubicat a les Illes Balears?</t>
  </si>
  <si>
    <t>num</t>
  </si>
  <si>
    <t>edifici</t>
  </si>
  <si>
    <t>Grup empresarial</t>
  </si>
  <si>
    <t>empresa</t>
  </si>
  <si>
    <t>Hidràulica</t>
  </si>
  <si>
    <t>CEPSA COMERCIAL PETRÓLEO, S.A.U.</t>
  </si>
  <si>
    <t>En aquest cas, no es proporcionen els valors dels factors d'emissió. L'organització haurà de sol·licitar aquesta dada corresponent a la companyia suministradora de calor, vapor, fred o aire comprimit</t>
  </si>
  <si>
    <t>Tipus d'energia adquirida</t>
  </si>
  <si>
    <t>Nom de la companyia suministradora d'energia</t>
  </si>
  <si>
    <t>Calor, vapor, fred, aire comprimit</t>
  </si>
  <si>
    <t>A. CONSUM D'ELECTRICITAT EN EDIFICIS</t>
  </si>
  <si>
    <t>B. CONSUM D'ELECTRICITAT EN VEHICLES ELÈCTRICS I/O HÍBRIDS ENDOLLABLES</t>
  </si>
  <si>
    <t>C. CONSUM DE CALOR, VAPOR, FRED O AIRE COMPRIMIT</t>
  </si>
  <si>
    <t>Mix 2021</t>
  </si>
  <si>
    <t>AB ENERGÍA 1903, S.L.</t>
  </si>
  <si>
    <t>ABOUTWHITE SL</t>
  </si>
  <si>
    <t>ACCIONA GREEN ENERGY DEVELOPMENTS SL</t>
  </si>
  <si>
    <t>ACTIVA COMERCIALIZADORA DE ENERGIA SL</t>
  </si>
  <si>
    <t>ADEINNOVA ENERGIA S.L</t>
  </si>
  <si>
    <t>ADELFAS ENERGIA SL</t>
  </si>
  <si>
    <t>ADS ENERGY 8.0 SL</t>
  </si>
  <si>
    <t>ADURIZ ENERGÍA, SLU</t>
  </si>
  <si>
    <t>AGRI-ENERGIA, S.A.</t>
  </si>
  <si>
    <t>ALCANZIA ENERGIA, S.L.</t>
  </si>
  <si>
    <t>ALPEX IBERICA DE ENERGIA, S.L.U</t>
  </si>
  <si>
    <t>ALPIQ ENERGIA ESPAÑA SAU</t>
  </si>
  <si>
    <t>ALUMBRA CORPORACIÓN, S.L.</t>
  </si>
  <si>
    <t>AQUI ENERGIA</t>
  </si>
  <si>
    <t>ARACAN ENERGIA S.L.</t>
  </si>
  <si>
    <t>ARSUS ENERGIA, S.L</t>
  </si>
  <si>
    <t>ATENCO ENERGIA SL</t>
  </si>
  <si>
    <t>ATLAS ENERGIA COMERCIAL, S.L.</t>
  </si>
  <si>
    <t>AUDAX RENOVABLES, S.A</t>
  </si>
  <si>
    <t>AVANZALIA ENERGIA COMERCIALIZADORA SA</t>
  </si>
  <si>
    <t>AXPO IBERIA S.L.</t>
  </si>
  <si>
    <t>BARPER FRANCHISING, S.L.</t>
  </si>
  <si>
    <t>BASSOLS ENERGIA COMERCIAL, S.L</t>
  </si>
  <si>
    <t>BIOWATIO COMERCIALIZADORA ENERGÉTICA SLU</t>
  </si>
  <si>
    <t>BP GAS EUROPE SA</t>
  </si>
  <si>
    <t>BULB ENERGIA IBERICA SL</t>
  </si>
  <si>
    <t>CAPITAL ENERGY COMERCIALIZADORA, S.L.U</t>
  </si>
  <si>
    <t>CATGAS ENERGIA SA</t>
  </si>
  <si>
    <t>CEPSA COMERCIAL PETROLEO S.A.</t>
  </si>
  <si>
    <t>CEPSA GAS Y ELECTRICIDAD, S.A.U.</t>
  </si>
  <si>
    <t>CIDE HCENERGÍA S.A.U</t>
  </si>
  <si>
    <t>CIMA ENERGIA COMERCIALIZADORA SL</t>
  </si>
  <si>
    <t>COMERCIALIZADORA DE ELECTRICIDAD Y GAS DEL MEDITERRÁNEO S.L</t>
  </si>
  <si>
    <t>COMERCIALIZADORA DE ENERGIA DIRECTA SL</t>
  </si>
  <si>
    <t>COMERCIALIZADORA ELECTRICA DE CADIZ, S.A.U</t>
  </si>
  <si>
    <t>COMERCIALIZADORA ELECTRICA DEL SURESTE</t>
  </si>
  <si>
    <t>COMERCIALIZADORA ELECTRICA PENINSULAR S.L.</t>
  </si>
  <si>
    <t>COMERCIALIZADORA ELECTRICA TALAYUELAS S.L</t>
  </si>
  <si>
    <t>COMERCIALIZADORA LERSA, S.L.</t>
  </si>
  <si>
    <t>COMERCIALIZADORA TORRES ENERGIA, S.L.</t>
  </si>
  <si>
    <t>CONECTA ENERGIA VERDE, S.L.</t>
  </si>
  <si>
    <t>CONECTA2 ENERGIA, S.L.</t>
  </si>
  <si>
    <t>COOP VALENCIANA ELECTRODISTRIBUIDORA DE FUERZA Y ALUMBRADO SERRALLO</t>
  </si>
  <si>
    <t>COOPERATIVA ELECTRICA DE CASTELLAR, S.C.V (COMERC)</t>
  </si>
  <si>
    <t>COX ENERGÍA COMERCIALIZADORA ESPAÑA S.L.U.</t>
  </si>
  <si>
    <t>CYE ENERGIA SL</t>
  </si>
  <si>
    <t>DAIMUZ ENERGÍA S.L.</t>
  </si>
  <si>
    <t>DISA ENERGIA ELECTRICA S.L.</t>
  </si>
  <si>
    <t>DOMESTICA GAS Y ELECTRICIDAD SLU</t>
  </si>
  <si>
    <t>DREUE ELECTRIC, S.L.U</t>
  </si>
  <si>
    <t>ECOLUZ ENERGIA, SL</t>
  </si>
  <si>
    <t>EDP ESPAÑA, S.A</t>
  </si>
  <si>
    <t>EKILUZ ENERGÍA COMERCIALIZADORA, S.L.</t>
  </si>
  <si>
    <t>ELECNOVA SIGLO XXI SL</t>
  </si>
  <si>
    <t>ELECTED ENERGY, S.L -</t>
  </si>
  <si>
    <t>ELECTIAPLUS COMERCIALIZADORA DE ENERGIA S.L.U</t>
  </si>
  <si>
    <t>ELECTRA AVELLANA COMERCIAL, S.L</t>
  </si>
  <si>
    <t>ELECTRA CALDENSE ENERGIA, S.A.</t>
  </si>
  <si>
    <t>ELECTRA DEL CARDENER ENERGIA, S.A.</t>
  </si>
  <si>
    <t>ELECTRA ENERGIA, S.A.</t>
  </si>
  <si>
    <t>ELECTRA NORTE ENERGÍA, S.A.</t>
  </si>
  <si>
    <t>ELECTRICA DE CHERA, SCV</t>
  </si>
  <si>
    <t>ELECTRICA DE GUADASSUAR COOP V</t>
  </si>
  <si>
    <t>ELECTRICA DE GUIXES ENERGIA, SL</t>
  </si>
  <si>
    <t>ELECTRICA DE SOT DE CHERA SCV</t>
  </si>
  <si>
    <t>ELECTRICA DE VINALESA SOCIEDAD COOPERATIVA VALENCIANA</t>
  </si>
  <si>
    <t>ELÉCTRICA VAQUER ENERGIA, S.A</t>
  </si>
  <si>
    <t>ELEGA ENERGIA SL</t>
  </si>
  <si>
    <t>ELEVA 2 COMERCIALIZADORA, S.L</t>
  </si>
  <si>
    <t>E-LUZ ENERGY SOLUTIONS, S.L.</t>
  </si>
  <si>
    <t>ENDESA ENERGÍA S.A.U.</t>
  </si>
  <si>
    <t>ENDI ENERGY TRADING SL</t>
  </si>
  <si>
    <t>ENERCOLUZ ENERGIA SL</t>
  </si>
  <si>
    <t>ENERGIA DLR COMERCIALIZADORA, SL</t>
  </si>
  <si>
    <t>ENERGÍA ECOLÓGICA ECONÓMICA, S.L.</t>
  </si>
  <si>
    <t>ENERGÍA GRAFENO S.L.</t>
  </si>
  <si>
    <t>ENERGÍA LIBRE COMERCIALIZADORA, S.L.</t>
  </si>
  <si>
    <t>ENERGIA NORDICA GAS Y ELECTRICIDAD</t>
  </si>
  <si>
    <t>ENERGIA NUFRI SL</t>
  </si>
  <si>
    <t>ENERGIA VIVA SPAIN, S.L.</t>
  </si>
  <si>
    <t>ENERGY BY COGEN S.L.U.</t>
  </si>
  <si>
    <t>ENERGY INTERSOL 15, S.L.</t>
  </si>
  <si>
    <t>ENERGY STROM XXI SL</t>
  </si>
  <si>
    <t>ENERGYA VM GESTION DE ENERGÍA, S.L</t>
  </si>
  <si>
    <t>ENERXIA GALEGA MAIS SLU</t>
  </si>
  <si>
    <t>ENGIE ESPAÑA, S.L</t>
  </si>
  <si>
    <t>EPRESA ENERGÍA S.A.</t>
  </si>
  <si>
    <t>ESCANDINAVA DE ELECTRICIDAD, S.L.U</t>
  </si>
  <si>
    <t>ESTABANELL IMPULSA, S.A.U.</t>
  </si>
  <si>
    <t>FACTOR ENERGÍA ESPAÑA, S.A.</t>
  </si>
  <si>
    <t>FEED ENERGÍA, S.L.</t>
  </si>
  <si>
    <t>FENIE ENERGIA SA</t>
  </si>
  <si>
    <t>FORTIA ENERGIA S.L.</t>
  </si>
  <si>
    <t>FORZA  VILALTA GREEN ENERGY, S.L.</t>
  </si>
  <si>
    <t>GALP ENERGÍA ESPAÑA, S.A.U.</t>
  </si>
  <si>
    <t>GAOLANIA SERVICIOS SL</t>
  </si>
  <si>
    <t>GAS NATURAL COMERCIALIZADORA SA</t>
  </si>
  <si>
    <t>GASELEC DIVERSIFICACIÓN S.L.</t>
  </si>
  <si>
    <t>GEO ALTERNATIVA S.L.</t>
  </si>
  <si>
    <t>GEOATLANTER SA</t>
  </si>
  <si>
    <t>GERENTA ENERGÍA, S.L.U.</t>
  </si>
  <si>
    <t>GESTERNOVA, S.A</t>
  </si>
  <si>
    <t>GNERA ENERGIA Y TECNOLOGIA, S.L.</t>
  </si>
  <si>
    <t>GREEN POWER SUPPLY, S.L.U.</t>
  </si>
  <si>
    <t>GURBTEC ENERGIA, S.L.</t>
  </si>
  <si>
    <t>HELIOELEC ENERGIA ELECTRICA, S.L.</t>
  </si>
  <si>
    <t>HELIOS ENERGÍA INTELIGENTE, S.L.</t>
  </si>
  <si>
    <t>HIDROELÉCTRICA EL CARMEN ENERGÍA, S.L</t>
  </si>
  <si>
    <t>HIDROELÉCTRICA LUMYMEY S.L.U.</t>
  </si>
  <si>
    <t>HOLALUZ-CLIDOM, S.A</t>
  </si>
  <si>
    <t>IBERELECTRICA COMERCIALIZADORA, SL</t>
  </si>
  <si>
    <t>IM3 ENERGIA SL</t>
  </si>
  <si>
    <t>INDEXO ENERGIA SL</t>
  </si>
  <si>
    <t>INER ENERGIA CASTILLA LA MANCHA SL</t>
  </si>
  <si>
    <t>INTEGRACIÓN EUROPEA DE ENERGIA, S.A.U.</t>
  </si>
  <si>
    <t>IRIS ENERGÍA EFICIENTE S.A.</t>
  </si>
  <si>
    <t>JUAN ENERGY, S.L.</t>
  </si>
  <si>
    <t>KILOWATIOS VERDES S.L.</t>
  </si>
  <si>
    <t>LA UNIÓN ELECTRO INDUSTRIAL, S.L.U</t>
  </si>
  <si>
    <t>LIBERA ENERGIAS RENOVABLES, S.L</t>
  </si>
  <si>
    <t>LIDERA COMERCIALIZADORA ENERGIA, S.L.</t>
  </si>
  <si>
    <t>LOOP ELECTRICIDAD Y GAS, S.L</t>
  </si>
  <si>
    <t>LUZÍA ENERGÍA, S.L</t>
  </si>
  <si>
    <t>MEGARA ENERGIA SOC. COOP</t>
  </si>
  <si>
    <t>MULTIENERGIA VERDE, S.L.</t>
  </si>
  <si>
    <t>MY ENERGIA ONER S.L</t>
  </si>
  <si>
    <t>NABALIA ENERGIA 2000 S.A</t>
  </si>
  <si>
    <t>NATURGY RENOVABLES, S.LU.</t>
  </si>
  <si>
    <t>NEXUS ENERGIA SA</t>
  </si>
  <si>
    <t>NINOBE SERVICIOS ENERGÉTICOS, SL</t>
  </si>
  <si>
    <t>NOSA ENERXIA SCG</t>
  </si>
  <si>
    <t>NUEVA COMERCIALIZADORA ESPAÑOLA SL</t>
  </si>
  <si>
    <t>OCTOPUS ENERGY ESPAÑA, S.L.U.</t>
  </si>
  <si>
    <t>OHMIO ELECTRA, S.L.</t>
  </si>
  <si>
    <t>ON DEMAND FACILITIES, SLU</t>
  </si>
  <si>
    <t>PEPEENERGY, S.L.</t>
  </si>
  <si>
    <t>PETRONIEVES ENERGIA 1, S.L.</t>
  </si>
  <si>
    <t>PLANETGY SL</t>
  </si>
  <si>
    <t>PLENA ENERGIA RENOVABLE, S.L.</t>
  </si>
  <si>
    <t>PROT ENERGIA COMERCIALIZACION, S.L</t>
  </si>
  <si>
    <t>RECICLAJES ECOLOGICOS NAGINI, S.L.</t>
  </si>
  <si>
    <t>RELUZCA ENERGÍA, S..L.</t>
  </si>
  <si>
    <t>RENEWABLE VENTURES SLU</t>
  </si>
  <si>
    <t>RENOVAE CONSULTING, S.L.</t>
  </si>
  <si>
    <t>REPSOL COMERCIALIZADORA DE ELECTRICIDAD Y GAS, S.L.U</t>
  </si>
  <si>
    <t>RESPIRA ENERGÍA ESPAÑA, S.L.</t>
  </si>
  <si>
    <t>RESPIRA ENERGÍA S.A</t>
  </si>
  <si>
    <t>ROFEICA ENERGIA, S.A</t>
  </si>
  <si>
    <t>ROMA ENERGÍAS S.L.</t>
  </si>
  <si>
    <t>RONDA OESTE ENERGÍA, S.L</t>
  </si>
  <si>
    <t>SAMPOL INGENIERIA Y OBRAS SA</t>
  </si>
  <si>
    <t>SERVIGAS S XXI SA</t>
  </si>
  <si>
    <t>SHELL ESPAÑA, S.A</t>
  </si>
  <si>
    <t>SIMPLES ENERGIA DE ESPAÑA, S.L.</t>
  </si>
  <si>
    <t>SISTEMAS URBANOS DE ENERGÍAS RENOVABLES S.L.</t>
  </si>
  <si>
    <t>SOLABRIA S.COOP. - ENERPLUS S.C.</t>
  </si>
  <si>
    <t>SOM ENERGIA SCCL</t>
  </si>
  <si>
    <t>STIN S.A</t>
  </si>
  <si>
    <t>SUMINISTROS ESPECIALES ALGINETENSES S.COOP V.</t>
  </si>
  <si>
    <t>SUNAIR ONE ENERGY S.L</t>
  </si>
  <si>
    <t>SUNAIR ONE HOME S.L</t>
  </si>
  <si>
    <t>SYDER COMERCIALIZADORA VERDE SL</t>
  </si>
  <si>
    <t>TAMECO ENERGIA, S.L.U.</t>
  </si>
  <si>
    <t>TELECOR S.A. UNIPERSONAL</t>
  </si>
  <si>
    <t>TELEFÓNICA SOLUCIONES DE INFORMÁTICA Y COMUNICACIONES DE ESPAÑA, S.A.U</t>
  </si>
  <si>
    <t>THE YELLOW ENERGY, S.L</t>
  </si>
  <si>
    <t>TOTALENERGIES CLIENTES S.A.U.</t>
  </si>
  <si>
    <t>TOTALENERGIES ELECTRICIDAD Y GAS ESPAÑA, S.A.U.</t>
  </si>
  <si>
    <t>TOTALENERGIES MERCADO ESPAÑA, S.A.U</t>
  </si>
  <si>
    <t>TU COMERCIALIZADORA DE ENERGÍA LUZ, DOS, TRES, S.L.</t>
  </si>
  <si>
    <t>UNIELECTRICA ENERGIA, S.A</t>
  </si>
  <si>
    <t>V3J INGENIERIA Y SERVICIOS, S.L</t>
  </si>
  <si>
    <t>VILLAR MIR ENERGÍA,S.L</t>
  </si>
  <si>
    <t>VISALIA ENERGIA S.L.</t>
  </si>
  <si>
    <t>VIVO ENERGIA FUTURA S.A</t>
  </si>
  <si>
    <t>VÓLTICO ENERGÍA SL</t>
  </si>
  <si>
    <t>WATIO WHOLESALE, S.L</t>
  </si>
  <si>
    <t>WIND TO MARKET S.A</t>
  </si>
  <si>
    <t>WOMBBAT ENERGY S.L</t>
  </si>
  <si>
    <t>ZULUX ENERGIA SL</t>
  </si>
  <si>
    <t>Any</t>
  </si>
  <si>
    <t>Mix Illes Balears</t>
  </si>
  <si>
    <t>6.2_Resultados España</t>
  </si>
  <si>
    <t>6.1_Resultados IB</t>
  </si>
  <si>
    <t>Nom de la companyia suministradora</t>
  </si>
  <si>
    <t>Tipus d'energia contratada</t>
  </si>
  <si>
    <t>Calor</t>
  </si>
  <si>
    <t>Vapor</t>
  </si>
  <si>
    <t>Fred</t>
  </si>
  <si>
    <t>Aire comprimit</t>
  </si>
  <si>
    <t>Emplenar en cas que l'organització, per al desenvolupament de la seva activitat, consumeixi electricitat contractada, disposi de vehicles elèctrics i/o híbrids endollables, i/o disposi d'un suministre de calor, vapor, fred o aire comprimit.</t>
  </si>
  <si>
    <t>Consum de combustibles en instal·lacions fixes com calderes, turbines, etc. que pertanyen o són controlades per l'organització.</t>
  </si>
  <si>
    <t>A.    INSTAL·LACIONS FIXES (CALDERES, MOTORS ESTACIONARIS, ETC.) NO SUBJECTES A LES OBLIGACIONS ESTABLERTES A LA LLEI 1/2005, DE 9 DE MARÇ</t>
  </si>
  <si>
    <t>Instal·lació</t>
  </si>
  <si>
    <t>Emissions verificades Llei 1/2005</t>
  </si>
  <si>
    <r>
      <t>Emissions totals
(kg CO</t>
    </r>
    <r>
      <rPr>
        <b/>
        <vertAlign val="subscript"/>
        <sz val="10"/>
        <color rgb="FFFFFFFF"/>
        <rFont val="Arial Narrow"/>
        <family val="2"/>
        <charset val="1"/>
      </rPr>
      <t>2</t>
    </r>
    <r>
      <rPr>
        <b/>
        <sz val="10"/>
        <color rgb="FFFFFFFF"/>
        <rFont val="Arial Narrow"/>
        <family val="2"/>
        <charset val="1"/>
      </rPr>
      <t xml:space="preserve">eq) </t>
    </r>
  </si>
  <si>
    <t>Categoria d'activitat (segons Annex I de la Llei 1/2005, de 9 de març)</t>
  </si>
  <si>
    <t>1_Instal·lacions fixes</t>
  </si>
  <si>
    <t>0_Dades generals organització</t>
  </si>
  <si>
    <t>TABLA A</t>
  </si>
  <si>
    <t>Factores de emisión</t>
  </si>
  <si>
    <t>GENÉRICO</t>
  </si>
  <si>
    <t>CO2 (kg/ud)</t>
  </si>
  <si>
    <t>CH4 (g/ud)</t>
  </si>
  <si>
    <t>N2O (g/ud)</t>
  </si>
  <si>
    <t>CO2 (kg/l)</t>
  </si>
  <si>
    <t>CH4 (g/l)</t>
  </si>
  <si>
    <t>N2O (g/l)</t>
  </si>
  <si>
    <t>2007CO2 (kg/ud)</t>
  </si>
  <si>
    <t>2007CH4 (g/ud)</t>
  </si>
  <si>
    <t>2007N2O (g/ud)</t>
  </si>
  <si>
    <t>2008CO2 (kg/ud)</t>
  </si>
  <si>
    <t>2008CH4 (g/ud)</t>
  </si>
  <si>
    <t>2008N2O (g/ud)</t>
  </si>
  <si>
    <t>2009CO2 (kg/ud)</t>
  </si>
  <si>
    <t>2009CH4 (g/ud)</t>
  </si>
  <si>
    <t>2009N2O (g/ud)</t>
  </si>
  <si>
    <t>2010CO2 (kg/ud)</t>
  </si>
  <si>
    <t>2010CH4 (g/ud)</t>
  </si>
  <si>
    <t>2010N2O (g/ud)</t>
  </si>
  <si>
    <t>2011CO2 (kg/ud)</t>
  </si>
  <si>
    <t>2011CH4 (g/ud)</t>
  </si>
  <si>
    <t>2011N2O (g/ud)</t>
  </si>
  <si>
    <t>2012CO2 (kg/ud)</t>
  </si>
  <si>
    <t>2012CH4 (g/ud)</t>
  </si>
  <si>
    <t>2012N2O (g/ud)</t>
  </si>
  <si>
    <t>2013CO2 (kg/ud)</t>
  </si>
  <si>
    <t>2013CH4 (g/ud)</t>
  </si>
  <si>
    <t>2013N2O (g/ud)</t>
  </si>
  <si>
    <t>2014CO2 (kg/ud)</t>
  </si>
  <si>
    <t>2014CH4 (g/ud)</t>
  </si>
  <si>
    <t>2014N2O (g/ud)</t>
  </si>
  <si>
    <t>2015CO2 (kg/ud)</t>
  </si>
  <si>
    <t>2015CH4 (g/ud)</t>
  </si>
  <si>
    <t>2015N2O (g/ud)</t>
  </si>
  <si>
    <t>2016CO2 (kg/ud)</t>
  </si>
  <si>
    <t>2016CH4 (g/ud)</t>
  </si>
  <si>
    <t>2016N2O (g/ud)</t>
  </si>
  <si>
    <t>2017CO2 (kg/ud)</t>
  </si>
  <si>
    <t>2017CH4 (g/ud)</t>
  </si>
  <si>
    <t>2017N2O (g/ud)</t>
  </si>
  <si>
    <t>2018CO2 (kg/ud)</t>
  </si>
  <si>
    <t>2018CH4 (g/ud)</t>
  </si>
  <si>
    <t>2018N2O (g/ud)</t>
  </si>
  <si>
    <t>2019CO2 (kg/ud)</t>
  </si>
  <si>
    <t>2019CH4 (g/ud)</t>
  </si>
  <si>
    <t>2019N2O (g/ud)</t>
  </si>
  <si>
    <t>2020CO2 (kg/ud)</t>
  </si>
  <si>
    <t>2020CH4 (g/ud)</t>
  </si>
  <si>
    <t>2020N2O (g/ud)</t>
  </si>
  <si>
    <t>2021CO2 (kg/ud)</t>
  </si>
  <si>
    <t>2021CH4 (g/ud)</t>
  </si>
  <si>
    <t>2021N2O (g/ud)</t>
  </si>
  <si>
    <t>2022CO2 (kg/l)</t>
  </si>
  <si>
    <t>2022CH4 (g/l)</t>
  </si>
  <si>
    <t>2022N2O (g/l)</t>
  </si>
  <si>
    <t>Gas natural (kWhPCS)*</t>
  </si>
  <si>
    <t>SECTOR AGRÍCOLA</t>
  </si>
  <si>
    <t>Desplegables</t>
  </si>
  <si>
    <t>Comb_fijas</t>
  </si>
  <si>
    <t>Faltaría desplegablepara fijas de sector agrícola</t>
  </si>
  <si>
    <t>e1</t>
  </si>
  <si>
    <t>e2</t>
  </si>
  <si>
    <t>e3</t>
  </si>
  <si>
    <t>Fueloil (l)</t>
  </si>
  <si>
    <t>Gas manufacturat (kg)</t>
  </si>
  <si>
    <t>Biogàs (kg)**</t>
  </si>
  <si>
    <t>Biomassa fusta (kg)**</t>
  </si>
  <si>
    <t>Biomassa pellets (kg)**</t>
  </si>
  <si>
    <t>Coc de carbó (kg)</t>
  </si>
  <si>
    <t>Hulla i antracita (kg)</t>
  </si>
  <si>
    <t>Hulles subituminoses (kg)</t>
  </si>
  <si>
    <t>Biogàs (kg)</t>
  </si>
  <si>
    <t>Querosè (l)</t>
  </si>
  <si>
    <t>Factors d'emissió per defecte</t>
  </si>
  <si>
    <r>
      <t xml:space="preserve">Factors d'emissió per combustible </t>
    </r>
    <r>
      <rPr>
        <b/>
        <i/>
        <sz val="10"/>
        <color rgb="FFFFFFFF"/>
        <rFont val="Arial Narrow"/>
        <family val="2"/>
      </rPr>
      <t>Altres (ud)</t>
    </r>
  </si>
  <si>
    <t>TABLA B</t>
  </si>
  <si>
    <t>Categoría_actividades</t>
  </si>
  <si>
    <t>1. Combustió en instal·lacions (PTN &gt; 20 MW)</t>
  </si>
  <si>
    <t>2. Refineria de petroli</t>
  </si>
  <si>
    <t>3. Producció de coc</t>
  </si>
  <si>
    <t>4. Calcinació o sinterització, inclosa la peletització, de minerals metàl·lics, inclòs el mineral sulfurós</t>
  </si>
  <si>
    <t>5. Producció de ferro colat o d'acer (instal·lacions colada contínua &gt; de 2,5 t/h)</t>
  </si>
  <si>
    <t>6. Producció o transformació de metalls ferris (PTN &gt; 20 MW)</t>
  </si>
  <si>
    <t>7. Producció d'alumini primari</t>
  </si>
  <si>
    <t>8. Producció d'alumini secundari (PTN &gt; 20 MW)</t>
  </si>
  <si>
    <t>9. Producció o transformació de metalls no ferris (PTN &gt; 20 MW)</t>
  </si>
  <si>
    <t>10. Fabricació de ciment sense polvoritzar («clinker») amb producció &gt; 50 t/dia</t>
  </si>
  <si>
    <t>11. Producció de cal o calcinació de dolomia o magnesita (producció &gt; 50 t/dia)</t>
  </si>
  <si>
    <t>12. Fabricació de vidre inclosa la fibra de vidre (capacitat de fusió &gt; 20 t/dia)</t>
  </si>
  <si>
    <t>13. Fabricació de productes ceràmics (producció &gt; 75 t/dia)</t>
  </si>
  <si>
    <t>14. Fabricació de material aïllant de llana mineral utilitzant cristall, roca o escòria (producció &gt; 20 t/dia)</t>
  </si>
  <si>
    <t>29. Aviació</t>
  </si>
  <si>
    <t>15. Secat o calcinació de guix o producció de plaques de guix laminat i altres productes de guix (PTN &gt;20 MW)</t>
  </si>
  <si>
    <t>16. Fabricació de pasta de paper</t>
  </si>
  <si>
    <t>17. Papel o cartró (producció &gt; 20 t/dia)</t>
  </si>
  <si>
    <t>18. Producció de negre de fum</t>
  </si>
  <si>
    <t>19. Producció d'àcid nítric</t>
  </si>
  <si>
    <t>20. Producció d'àcid adípic</t>
  </si>
  <si>
    <t>21. Producció d'àcid de glioxal i àcid glioxílic</t>
  </si>
  <si>
    <t>22. Producció d'amoníac</t>
  </si>
  <si>
    <t>23. Fabricació de productes químics orgànics en brut (producció &gt; 100 t/dia)</t>
  </si>
  <si>
    <t>24. Producció de hidrògen (H2) i gas de síntesis (producció &gt; 25 t/dia)</t>
  </si>
  <si>
    <t>25. Producció de carbonat sòdic (Na2CO3) i bicarbonat de sodi (NaHCO3)</t>
  </si>
  <si>
    <t>26. Captura de gasos amb efecte d'hivernacle (Directiva 2009/31/CE)</t>
  </si>
  <si>
    <t>27. Transport de gasos amb efecte d'hivernacle (Directiva 2009/31/CE)</t>
  </si>
  <si>
    <t>28. Emmagatzament geològic de gasos amb efecte d'hivernacle (Directiva 2009/31/CE)</t>
  </si>
  <si>
    <r>
      <t>CO</t>
    </r>
    <r>
      <rPr>
        <b/>
        <vertAlign val="subscript"/>
        <sz val="10"/>
        <color rgb="FFFFFFFF"/>
        <rFont val="Arial Narrow"/>
        <family val="2"/>
      </rPr>
      <t>2</t>
    </r>
    <r>
      <rPr>
        <b/>
        <sz val="10"/>
        <color rgb="FFFFFFFF"/>
        <rFont val="Arial Narrow"/>
        <family val="2"/>
        <charset val="1"/>
      </rPr>
      <t xml:space="preserve"> (kg/ud)</t>
    </r>
  </si>
  <si>
    <r>
      <t>CH</t>
    </r>
    <r>
      <rPr>
        <b/>
        <vertAlign val="subscript"/>
        <sz val="10"/>
        <color rgb="FFFFFFFF"/>
        <rFont val="Arial Narrow"/>
        <family val="2"/>
      </rPr>
      <t>4</t>
    </r>
    <r>
      <rPr>
        <b/>
        <sz val="10"/>
        <color rgb="FFFFFFFF"/>
        <rFont val="Arial Narrow"/>
        <family val="2"/>
        <charset val="1"/>
      </rPr>
      <t xml:space="preserve"> (g/ud)</t>
    </r>
  </si>
  <si>
    <r>
      <t>N</t>
    </r>
    <r>
      <rPr>
        <b/>
        <vertAlign val="subscript"/>
        <sz val="10"/>
        <color rgb="FFFFFFFF"/>
        <rFont val="Arial Narrow"/>
        <family val="2"/>
      </rPr>
      <t>2</t>
    </r>
    <r>
      <rPr>
        <b/>
        <sz val="10"/>
        <color rgb="FFFFFFFF"/>
        <rFont val="Arial Narrow"/>
        <family val="2"/>
        <charset val="1"/>
      </rPr>
      <t>O (g/ud)</t>
    </r>
  </si>
  <si>
    <t>2_Vehicles i maquinària</t>
  </si>
  <si>
    <t>Inclusión de "BIO" y de LUBRICANTES 3.a</t>
  </si>
  <si>
    <t xml:space="preserve">Se consideran los mismos FE de lubricantes para todos loa años </t>
  </si>
  <si>
    <t>Hay tres periodos:</t>
  </si>
  <si>
    <t>2007-2010: La ley no exige descuentos "BIO"</t>
  </si>
  <si>
    <t>2011-2018: Se aplican descuentos mínimos exigidos por la legislación</t>
  </si>
  <si>
    <t>2019 en adelante: Se dan valores específicos según el etiquetado</t>
  </si>
  <si>
    <t>La ley no exige descuentos "BIO"</t>
  </si>
  <si>
    <t>Se aplican descuentos mínimos exigidos por la legislación</t>
  </si>
  <si>
    <t>Se dan valores específicos según el etiquetado</t>
  </si>
  <si>
    <t>Turismos (M1)</t>
  </si>
  <si>
    <t>Furgonetas y furgones (N1)</t>
  </si>
  <si>
    <t>Camiones y autobuses (N2, N3, M2, M3)</t>
  </si>
  <si>
    <t>Ciclomotores y motocicletas (L)</t>
  </si>
  <si>
    <r>
      <t>E5 (</t>
    </r>
    <r>
      <rPr>
        <sz val="10"/>
        <color theme="1"/>
        <rFont val="Calibri"/>
        <family val="2"/>
        <scheme val="minor"/>
      </rPr>
      <t>l)</t>
    </r>
  </si>
  <si>
    <r>
      <t>E10 (</t>
    </r>
    <r>
      <rPr>
        <sz val="10"/>
        <color theme="1"/>
        <rFont val="Calibri"/>
        <family val="2"/>
        <scheme val="minor"/>
      </rPr>
      <t>l)</t>
    </r>
  </si>
  <si>
    <r>
      <t>E85 (</t>
    </r>
    <r>
      <rPr>
        <sz val="10"/>
        <color theme="1"/>
        <rFont val="Calibri"/>
        <family val="2"/>
        <scheme val="minor"/>
      </rPr>
      <t>l)</t>
    </r>
  </si>
  <si>
    <r>
      <t>E100 (</t>
    </r>
    <r>
      <rPr>
        <sz val="10"/>
        <color theme="1"/>
        <rFont val="Calibri"/>
        <family val="2"/>
        <scheme val="minor"/>
      </rPr>
      <t>l)</t>
    </r>
  </si>
  <si>
    <r>
      <t>B7 (</t>
    </r>
    <r>
      <rPr>
        <sz val="10"/>
        <color theme="1"/>
        <rFont val="Calibri"/>
        <family val="2"/>
        <scheme val="minor"/>
      </rPr>
      <t>l)</t>
    </r>
  </si>
  <si>
    <r>
      <t>B10 (</t>
    </r>
    <r>
      <rPr>
        <sz val="10"/>
        <color theme="1"/>
        <rFont val="Calibri"/>
        <family val="2"/>
        <scheme val="minor"/>
      </rPr>
      <t>l)</t>
    </r>
  </si>
  <si>
    <r>
      <t>B20 (</t>
    </r>
    <r>
      <rPr>
        <sz val="10"/>
        <color theme="1"/>
        <rFont val="Calibri"/>
        <family val="2"/>
        <scheme val="minor"/>
      </rPr>
      <t>l)</t>
    </r>
  </si>
  <si>
    <r>
      <t>B30 (</t>
    </r>
    <r>
      <rPr>
        <sz val="10"/>
        <color theme="1"/>
        <rFont val="Calibri"/>
        <family val="2"/>
        <scheme val="minor"/>
      </rPr>
      <t>l)</t>
    </r>
  </si>
  <si>
    <r>
      <t>B100 (</t>
    </r>
    <r>
      <rPr>
        <sz val="10"/>
        <color theme="1"/>
        <rFont val="Calibri"/>
        <family val="2"/>
        <scheme val="minor"/>
      </rPr>
      <t>l)</t>
    </r>
  </si>
  <si>
    <r>
      <t xml:space="preserve">Desplegables </t>
    </r>
    <r>
      <rPr>
        <i/>
        <sz val="11"/>
        <color theme="1"/>
        <rFont val="Calibri"/>
        <family val="2"/>
        <scheme val="minor"/>
      </rPr>
      <t>(diferentes según año)</t>
    </r>
  </si>
  <si>
    <t>Categoría_Veh</t>
  </si>
  <si>
    <t>Turismos</t>
  </si>
  <si>
    <t>Vehículos comerciales ligeros</t>
  </si>
  <si>
    <t>Autobuses / autocares</t>
  </si>
  <si>
    <t>Motocicletas y ciclomotores</t>
  </si>
  <si>
    <t>Desplegable</t>
  </si>
  <si>
    <t>Consum de combustibles en equips de transport, com vehicles a motor, camions, vaixells, que pertanyen o són controlats per l'organització. A més, s'inclouen en aquesta pestanya els consums de combustible de maquinària mòbil (tractors, motoserres, etc.)</t>
  </si>
  <si>
    <r>
      <t>A.</t>
    </r>
    <r>
      <rPr>
        <sz val="12"/>
        <color rgb="FF808080"/>
        <rFont val="Arial Narrow"/>
        <family val="2"/>
        <charset val="1"/>
      </rPr>
      <t xml:space="preserve">   </t>
    </r>
    <r>
      <rPr>
        <sz val="12"/>
        <color rgb="FF003366"/>
        <rFont val="Arial Narrow"/>
        <family val="2"/>
        <charset val="1"/>
      </rPr>
      <t>Transport per carretera</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</si>
  <si>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Transport ferroviari, marítim i aeri que controla l'organització</t>
    </r>
  </si>
  <si>
    <r>
      <rPr>
        <b/>
        <sz val="12"/>
        <color rgb="FF0066CC"/>
        <rFont val="Arial Narrow"/>
        <family val="2"/>
      </rPr>
      <t>C</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Funcionament de maquinària mòbil (tractors, motoserres, etc.)</t>
    </r>
  </si>
  <si>
    <t>Opció A.1: Quantitat de combustible consumit</t>
  </si>
  <si>
    <t>A.   TRANSPORT PER CARRETERA (VEHICLES DE COMBUSTIÓ)</t>
  </si>
  <si>
    <t>Categoria de vehicle</t>
  </si>
  <si>
    <t>B.    INSTAL·LACIONS FIXES (CALDERES, TURBINES, FORNS, ETC.) SUBJECTES A LES OBLIGACIONS ESTABLERTES A LA LLEI 1/2005, DE 9 DE MARÇ</t>
  </si>
  <si>
    <r>
      <rPr>
        <u/>
        <sz val="12"/>
        <color rgb="FF1F497D"/>
        <rFont val="Arial Narrow"/>
        <family val="2"/>
      </rPr>
      <t>Tipus de combustible</t>
    </r>
    <r>
      <rPr>
        <sz val="12"/>
        <color rgb="FF1F497D"/>
        <rFont val="Arial Narrow"/>
        <family val="2"/>
        <charset val="1"/>
      </rPr>
      <t>: a partir de l'any 2019, i degut a l'entrada en vigor del Reial Decret 639/2016, de 9 de desembre, les opcions correctes de "Gasolina" i "Gasoil" a escollir en el desplegable són les barreges d'aquests combustibles amb la corresponent proporció "bio" (E5, B7, etc.).
Si a la seva factura apareix la dada de combustible com gasolina o gasoil A sense especificar la proporció de biocombustible, haurà d'escollir l'opció més conservadora que són E5 i B7 respectivament.</t>
    </r>
  </si>
  <si>
    <r>
      <rPr>
        <u/>
        <sz val="12"/>
        <color rgb="FF1F497D"/>
        <rFont val="Arial Narrow"/>
        <family val="2"/>
      </rPr>
      <t>Opcions de càlcul</t>
    </r>
    <r>
      <rPr>
        <sz val="12"/>
        <color rgb="FF1F497D"/>
        <rFont val="Arial Narrow"/>
        <family val="2"/>
        <charset val="1"/>
      </rPr>
      <t>: únicament haurà de complimentar una de les dues opcions, A.1 o A.2, per cada vehicle, en funció de les dades disponibles (si complimenta les dues, estarà duplicant emissions).</t>
    </r>
  </si>
  <si>
    <t>B.   TRANSPORT FERROVIARI, MARÍTIM I AERI EN VEHICLES QUE L'ORGANITZACIÓ CONTROLA</t>
  </si>
  <si>
    <r>
      <t xml:space="preserve">En aquest apartat només s'han d'introduir les dades de consum dels ferrocarrils (tren, metro, tramvia), embarcacions i/o aeronaus que siguin propietat de l'organització o sobre els que té control.
No s'han de considerar en aquest apartat els viatges </t>
    </r>
    <r>
      <rPr>
        <i/>
        <sz val="12"/>
        <color rgb="FF1F497D"/>
        <rFont val="Arial Narrow"/>
        <family val="2"/>
      </rPr>
      <t>in itinere</t>
    </r>
    <r>
      <rPr>
        <sz val="12"/>
        <color rgb="FF1F497D"/>
        <rFont val="Arial Narrow"/>
        <family val="2"/>
      </rPr>
      <t xml:space="preserve"> dels treballadors, els viatges de negocis en mitjans que no siguin propis, etc.</t>
    </r>
  </si>
  <si>
    <t>2007CO2 (kg/l)</t>
  </si>
  <si>
    <r>
      <t>Desplegables</t>
    </r>
    <r>
      <rPr>
        <i/>
        <sz val="11"/>
        <color theme="1"/>
        <rFont val="Calibri"/>
        <family val="2"/>
        <scheme val="minor"/>
      </rPr>
      <t xml:space="preserve"> (los mismos para todos los años)</t>
    </r>
  </si>
  <si>
    <t>Transporte Ferroviario</t>
  </si>
  <si>
    <t>Transporte Marítimo</t>
  </si>
  <si>
    <t>Transporte Aéreo</t>
  </si>
  <si>
    <t>Tipo de transporte</t>
  </si>
  <si>
    <t>Aux</t>
  </si>
  <si>
    <t>Combustible_No_Carr_1</t>
  </si>
  <si>
    <t>Combustible_No_Carr_2</t>
  </si>
  <si>
    <t>Combustible_No_Carr_3</t>
  </si>
  <si>
    <t>TABLA C</t>
  </si>
  <si>
    <t>Se aplican descuentos mínimos exigidos por la legislación (y en gasóleo se tiene en cuenta en los FAME)</t>
  </si>
  <si>
    <t>Redondear 3 unidades</t>
  </si>
  <si>
    <t>Tipo_Maquinaria</t>
  </si>
  <si>
    <t>Combustible_Maq_1</t>
  </si>
  <si>
    <t>Combustible_Maq_2</t>
  </si>
  <si>
    <t>Combustible_Maq_3</t>
  </si>
  <si>
    <t>Tipus de transport</t>
  </si>
  <si>
    <t>C.   FUNCIONAMENT DE MAQUINÀRIA (TRACTORS, MOTOSERRES, ETC.)</t>
  </si>
  <si>
    <r>
      <t>A.</t>
    </r>
    <r>
      <rPr>
        <sz val="12"/>
        <color rgb="FF808080"/>
        <rFont val="Arial Narrow"/>
        <family val="2"/>
        <charset val="1"/>
      </rPr>
      <t xml:space="preserve">   </t>
    </r>
    <r>
      <rPr>
        <sz val="12"/>
        <color rgb="FF003366"/>
        <rFont val="Arial Narrow"/>
        <family val="2"/>
        <charset val="1"/>
      </rPr>
      <t>Equips de climatització / refrigreració: fugues d'equips de climatització i/o refrigeració que utilitzin gasos amb efecte d'hivernacle i esdevenguin durant el seu ús o durant les tasques de manteniment.</t>
    </r>
  </si>
  <si>
    <t>Fugues de gasos amb efecte d'hivernacle que es produeixen en instal·lacions de climatització i/o refrigeració, sistemes de protecció contra incendis (extintors), equips de conmutació d'alta tensió, etc. que siguin propietat de l'organització o estiguin sota el seu control.</t>
  </si>
  <si>
    <r>
      <t xml:space="preserve">  </t>
    </r>
    <r>
      <rPr>
        <sz val="12"/>
        <color rgb="FF808080"/>
        <rFont val="Arial Narrow"/>
        <family val="2"/>
        <charset val="1"/>
      </rPr>
      <t xml:space="preserve">    </t>
    </r>
    <r>
      <rPr>
        <sz val="12"/>
        <color rgb="FF003366"/>
        <rFont val="Arial Narrow"/>
        <family val="2"/>
        <charset val="1"/>
      </rPr>
      <t>N</t>
    </r>
    <r>
      <rPr>
        <vertAlign val="subscript"/>
        <sz val="12"/>
        <color rgb="FF003366"/>
        <rFont val="Arial Narrow"/>
        <family val="2"/>
      </rPr>
      <t>2</t>
    </r>
    <r>
      <rPr>
        <sz val="12"/>
        <color rgb="FF003366"/>
        <rFont val="Arial Narrow"/>
        <family val="2"/>
        <charset val="1"/>
      </rPr>
      <t>O en gasos propelents en aerosols alimentaris, etc.</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</si>
  <si>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Fugues en equips de conmutació d'alta tensió, i fugues i/o ús d'extintors. També es consideren en aquesta categoria les emissions de determinats gasos que s'alliberen com a conseqüència del seu ús com N</t>
    </r>
    <r>
      <rPr>
        <vertAlign val="subscript"/>
        <sz val="12"/>
        <color rgb="FF003366"/>
        <rFont val="Arial Narrow"/>
        <family val="2"/>
      </rPr>
      <t>2</t>
    </r>
    <r>
      <rPr>
        <sz val="12"/>
        <color rgb="FF003366"/>
        <rFont val="Arial Narrow"/>
        <family val="2"/>
        <charset val="1"/>
      </rPr>
      <t>O en gasos anestèsics,</t>
    </r>
  </si>
  <si>
    <t>A.    EQUIPS DE CLIMATITZACIÓ / REFRIGERACIÓ</t>
  </si>
  <si>
    <r>
      <t>Emissions
(kg CO</t>
    </r>
    <r>
      <rPr>
        <b/>
        <vertAlign val="subscript"/>
        <sz val="10"/>
        <color rgb="FFFFFFFF"/>
        <rFont val="Arial Narrow"/>
        <family val="2"/>
        <charset val="1"/>
      </rPr>
      <t>2</t>
    </r>
    <r>
      <rPr>
        <b/>
        <sz val="10"/>
        <color rgb="FFFFFFFF"/>
        <rFont val="Arial Narrow"/>
        <family val="2"/>
        <charset val="1"/>
      </rPr>
      <t>eq)</t>
    </r>
  </si>
  <si>
    <t>Factores de emisión y desplegables</t>
  </si>
  <si>
    <t>Formula química</t>
  </si>
  <si>
    <t>Nombre</t>
  </si>
  <si>
    <t>PCA 5th</t>
  </si>
  <si>
    <t>CO2</t>
  </si>
  <si>
    <t>CH4</t>
  </si>
  <si>
    <t>N2O</t>
  </si>
  <si>
    <t>NF3</t>
  </si>
  <si>
    <t>HCFE-235da2</t>
  </si>
  <si>
    <t>HFE-236ea2</t>
  </si>
  <si>
    <t>HFE-347mmz1</t>
  </si>
  <si>
    <t>C2F6(PFC-116)</t>
  </si>
  <si>
    <t>C3F8 (PFC-218)</t>
  </si>
  <si>
    <t>GWP 5th AR</t>
  </si>
  <si>
    <t>Gas</t>
  </si>
  <si>
    <t>PCA AR4</t>
  </si>
  <si>
    <t>PCAs AR5</t>
  </si>
  <si>
    <t>R-600 (butano)</t>
  </si>
  <si>
    <t>5_Electricitat</t>
  </si>
  <si>
    <t>4_Emissions de processos</t>
  </si>
  <si>
    <t>Sector_Industrial</t>
  </si>
  <si>
    <t>B.    ALTRES</t>
  </si>
  <si>
    <t xml:space="preserve">Recàrrega / Ús (kg) </t>
  </si>
  <si>
    <r>
      <t>Emissions CO</t>
    </r>
    <r>
      <rPr>
        <b/>
        <vertAlign val="subscript"/>
        <sz val="10"/>
        <color rgb="FFFFFFFF"/>
        <rFont val="Arial Narrow"/>
        <family val="2"/>
      </rPr>
      <t>2</t>
    </r>
    <r>
      <rPr>
        <b/>
        <sz val="10"/>
        <color rgb="FFFFFFFF"/>
        <rFont val="Arial Narrow"/>
        <family val="2"/>
        <charset val="1"/>
      </rPr>
      <t xml:space="preserve">
(kg CO</t>
    </r>
    <r>
      <rPr>
        <b/>
        <vertAlign val="subscript"/>
        <sz val="10"/>
        <color rgb="FFFFFFFF"/>
        <rFont val="Arial Narrow"/>
        <family val="2"/>
        <charset val="1"/>
      </rPr>
      <t>2</t>
    </r>
    <r>
      <rPr>
        <b/>
        <sz val="10"/>
        <color rgb="FFFFFFFF"/>
        <rFont val="Arial Narrow"/>
        <family val="2"/>
        <charset val="1"/>
      </rPr>
      <t>)</t>
    </r>
  </si>
  <si>
    <r>
      <t>Emissions CH</t>
    </r>
    <r>
      <rPr>
        <b/>
        <vertAlign val="subscript"/>
        <sz val="10"/>
        <color rgb="FFFFFFFF"/>
        <rFont val="Arial Narrow"/>
        <family val="2"/>
      </rPr>
      <t>4</t>
    </r>
    <r>
      <rPr>
        <b/>
        <sz val="10"/>
        <color rgb="FFFFFFFF"/>
        <rFont val="Arial Narrow"/>
        <family val="2"/>
        <charset val="1"/>
      </rPr>
      <t xml:space="preserve">
(g CH</t>
    </r>
    <r>
      <rPr>
        <b/>
        <vertAlign val="subscript"/>
        <sz val="10"/>
        <color rgb="FFFFFFFF"/>
        <rFont val="Arial Narrow"/>
        <family val="2"/>
      </rPr>
      <t>4</t>
    </r>
    <r>
      <rPr>
        <b/>
        <sz val="10"/>
        <color rgb="FFFFFFFF"/>
        <rFont val="Arial Narrow"/>
        <family val="2"/>
        <charset val="1"/>
      </rPr>
      <t>)</t>
    </r>
  </si>
  <si>
    <r>
      <t>Emissions N</t>
    </r>
    <r>
      <rPr>
        <b/>
        <vertAlign val="subscript"/>
        <sz val="10"/>
        <color rgb="FFFFFFFF"/>
        <rFont val="Arial Narrow"/>
        <family val="2"/>
      </rPr>
      <t>2</t>
    </r>
    <r>
      <rPr>
        <b/>
        <sz val="10"/>
        <color rgb="FFFFFFFF"/>
        <rFont val="Arial Narrow"/>
        <family val="2"/>
        <charset val="1"/>
      </rPr>
      <t>O
(g N</t>
    </r>
    <r>
      <rPr>
        <b/>
        <vertAlign val="subscript"/>
        <sz val="10"/>
        <color rgb="FFFFFFFF"/>
        <rFont val="Arial Narrow"/>
        <family val="2"/>
        <charset val="1"/>
      </rPr>
      <t>2</t>
    </r>
    <r>
      <rPr>
        <b/>
        <sz val="10"/>
        <color rgb="FFFFFFFF"/>
        <rFont val="Arial Narrow"/>
        <family val="2"/>
      </rPr>
      <t>O</t>
    </r>
    <r>
      <rPr>
        <b/>
        <sz val="10"/>
        <color rgb="FFFFFFFF"/>
        <rFont val="Arial Narrow"/>
        <family val="2"/>
        <charset val="1"/>
      </rPr>
      <t>)</t>
    </r>
  </si>
  <si>
    <t>6_Información adicional</t>
  </si>
  <si>
    <t>Unitat</t>
  </si>
  <si>
    <t>Quantitat</t>
  </si>
  <si>
    <t>Producció anual</t>
  </si>
  <si>
    <r>
      <t>En el següent quadre haurà de reflectir si l'electricitat contractada disposa de</t>
    </r>
    <r>
      <rPr>
        <b/>
        <sz val="12"/>
        <color rgb="FF1F497D"/>
        <rFont val="Arial Narrow"/>
        <family val="2"/>
        <charset val="1"/>
      </rPr>
      <t xml:space="preserve"> certificat de Garantia d'Origen (GdO) amb procedència d'instal·lacions situades a les Illes Balears. Els dos possibles valors que pot prendre el factor d'emissió són:
- Si l'energia es produeix a partir d'una instal·lació de generació situada a les Illes Balears, l'opció a triar és GdO origen renovable Illes Balears. S'haurà d'acreditar que l'origen de l'energia prové d'instal·lacions productores situades a les Illes Balears. En aquest cas, el factor d'emissió que s'aplica és igual a zero.
- Per la resta de tipus de contracte, el factor d'emissió que s'aplica al consum d'electricitat és igual al factor d'emissió del mix elèctric de les Illes Balears de l'any corresponent.</t>
    </r>
  </si>
  <si>
    <r>
      <t xml:space="preserve">En cas de realitzar-se recàrregues de </t>
    </r>
    <r>
      <rPr>
        <b/>
        <sz val="12"/>
        <color rgb="FF1F497D"/>
        <rFont val="Arial Narrow"/>
        <family val="2"/>
        <charset val="1"/>
      </rPr>
      <t>cotxes elèctrics</t>
    </r>
    <r>
      <rPr>
        <sz val="12"/>
        <color rgb="FF1F497D"/>
        <rFont val="Arial Narrow"/>
        <family val="2"/>
        <charset val="1"/>
      </rPr>
      <t xml:space="preserve"> o </t>
    </r>
    <r>
      <rPr>
        <b/>
        <sz val="12"/>
        <color rgb="FF1F497D"/>
        <rFont val="Arial Narrow"/>
        <family val="2"/>
        <charset val="1"/>
      </rPr>
      <t>híbrids endollables</t>
    </r>
    <r>
      <rPr>
        <sz val="12"/>
        <color rgb="FF1F497D"/>
        <rFont val="Arial Narrow"/>
        <family val="2"/>
        <charset val="1"/>
      </rPr>
      <t xml:space="preserve"> en electrolineres o punts de recàrrega públics, haurà d'indicar l'opció “Altres” si desconeix quina és la comercialitzadora que subministra l'electricitat. Si les recàrregues es realitzen en el </t>
    </r>
    <r>
      <rPr>
        <b/>
        <sz val="12"/>
        <color rgb="FF1F497D"/>
        <rFont val="Arial Narrow"/>
        <family val="2"/>
        <charset val="1"/>
      </rPr>
      <t>lloc de treball</t>
    </r>
    <r>
      <rPr>
        <sz val="12"/>
        <color rgb="FF1F497D"/>
        <rFont val="Arial Narrow"/>
        <family val="2"/>
        <charset val="1"/>
      </rPr>
      <t xml:space="preserve"> poden donar-se dues circumstàncies:</t>
    </r>
  </si>
  <si>
    <r>
      <t>Emissions totals A.1
(kg CO</t>
    </r>
    <r>
      <rPr>
        <b/>
        <vertAlign val="subscript"/>
        <sz val="10"/>
        <color rgb="FFFFFFFF"/>
        <rFont val="Arial Narrow"/>
        <family val="2"/>
        <charset val="1"/>
      </rPr>
      <t>2</t>
    </r>
    <r>
      <rPr>
        <b/>
        <sz val="10"/>
        <color rgb="FFFFFFFF"/>
        <rFont val="Arial Narrow"/>
        <family val="2"/>
        <charset val="1"/>
      </rPr>
      <t xml:space="preserve">eq) </t>
    </r>
  </si>
  <si>
    <r>
      <t>Emissions totals
(kg CO</t>
    </r>
    <r>
      <rPr>
        <b/>
        <vertAlign val="subscript"/>
        <sz val="11"/>
        <color rgb="FFFFFFFF"/>
        <rFont val="Arial Narrow"/>
        <family val="2"/>
        <charset val="1"/>
      </rPr>
      <t>2</t>
    </r>
    <r>
      <rPr>
        <b/>
        <sz val="11"/>
        <color rgb="FFFFFFFF"/>
        <rFont val="Arial Narrow"/>
        <family val="2"/>
        <charset val="1"/>
      </rPr>
      <t>)</t>
    </r>
  </si>
  <si>
    <r>
      <t xml:space="preserve">En el següent quadre haurà de reflectir si l'electricitat contractada disposa de </t>
    </r>
    <r>
      <rPr>
        <b/>
        <sz val="12"/>
        <color rgb="FF1F497D"/>
        <rFont val="Arial Narrow"/>
        <family val="2"/>
        <charset val="1"/>
      </rPr>
      <t>certificat de Garantia d'Origen (GdO) de l'electricitat que podran ser de dos tipus: GdO de l'electricitat procedent de fonts d'energia renovable o GdO de l'electricitat procedent de sistemes de cogeneració d'alta eficiència.</t>
    </r>
    <r>
      <rPr>
        <sz val="12"/>
        <color rgb="FF1F497D"/>
        <rFont val="Arial Narrow"/>
        <family val="2"/>
        <charset val="1"/>
      </rPr>
      <t xml:space="preserve"> A més, haurà d'indicar la suma dels kWh consumits durant l'any segons les diferents comercialitzadores que tingui contractades. En cas que la seva comercialitzadora no sigui cap de les quals apareix en el llistat, haurà d'indicar l'opció "Altres". En cas de multisubministrament, en lloc de desglossar els consums segons comercialitzadores, pot triar també l'opció "Diverses comercialitzadores" i haurà d'indicar la suma dels kWh consumits durant l'any per a totes les comercialitzadores.</t>
    </r>
  </si>
  <si>
    <t>Emissions fugitives</t>
  </si>
  <si>
    <t>Vehicles i maquinària</t>
  </si>
  <si>
    <t>Vehicles elèctrics i/o híbrids</t>
  </si>
  <si>
    <t>Electricitat en edificis</t>
  </si>
  <si>
    <t>ubi</t>
  </si>
  <si>
    <t>Transport per carretera*</t>
  </si>
  <si>
    <t>Transport ferroviari, marítim i aeri</t>
  </si>
  <si>
    <t>Funcionament de maquinària</t>
  </si>
  <si>
    <r>
      <t>kg CO</t>
    </r>
    <r>
      <rPr>
        <b/>
        <vertAlign val="subscript"/>
        <sz val="10"/>
        <color rgb="FF000000"/>
        <rFont val="Arial Narrow"/>
        <family val="2"/>
      </rPr>
      <t>2</t>
    </r>
  </si>
  <si>
    <r>
      <t>g CH</t>
    </r>
    <r>
      <rPr>
        <b/>
        <vertAlign val="subscript"/>
        <sz val="10"/>
        <color rgb="FF000000"/>
        <rFont val="Arial Narrow"/>
        <family val="2"/>
      </rPr>
      <t>4</t>
    </r>
  </si>
  <si>
    <r>
      <t>g N</t>
    </r>
    <r>
      <rPr>
        <b/>
        <vertAlign val="subscript"/>
        <sz val="10"/>
        <color rgb="FF000000"/>
        <rFont val="Arial Narrow"/>
        <family val="2"/>
      </rPr>
      <t>2</t>
    </r>
    <r>
      <rPr>
        <b/>
        <sz val="10"/>
        <color rgb="FF000000"/>
        <rFont val="Arial Narrow"/>
        <family val="2"/>
        <charset val="1"/>
      </rPr>
      <t>O</t>
    </r>
  </si>
  <si>
    <r>
      <t>kg CO</t>
    </r>
    <r>
      <rPr>
        <b/>
        <vertAlign val="subscript"/>
        <sz val="10"/>
        <color rgb="FF000000"/>
        <rFont val="Arial Narrow"/>
        <family val="2"/>
      </rPr>
      <t>2</t>
    </r>
    <r>
      <rPr>
        <b/>
        <sz val="10"/>
        <color rgb="FF000000"/>
        <rFont val="Arial Narrow"/>
        <family val="2"/>
        <charset val="1"/>
      </rPr>
      <t xml:space="preserve"> eq.</t>
    </r>
  </si>
  <si>
    <t>Resultats per tipus de gas desglossats segons activitats</t>
  </si>
  <si>
    <r>
      <t>kg CH</t>
    </r>
    <r>
      <rPr>
        <b/>
        <vertAlign val="subscript"/>
        <sz val="11"/>
        <color rgb="FFFFFFFF"/>
        <rFont val="Arial Narrow"/>
        <family val="2"/>
      </rPr>
      <t>4</t>
    </r>
  </si>
  <si>
    <r>
      <t>kg N</t>
    </r>
    <r>
      <rPr>
        <b/>
        <vertAlign val="subscript"/>
        <sz val="11"/>
        <color rgb="FFFFFFFF"/>
        <rFont val="Arial Narrow"/>
        <family val="2"/>
      </rPr>
      <t>2</t>
    </r>
    <r>
      <rPr>
        <b/>
        <sz val="11"/>
        <color rgb="FFFFFFFF"/>
        <rFont val="Arial Narrow"/>
        <family val="2"/>
        <charset val="1"/>
      </rPr>
      <t>O</t>
    </r>
  </si>
  <si>
    <t>Maquinària</t>
  </si>
  <si>
    <t>Fugitives</t>
  </si>
  <si>
    <t>Ferro, marítim i aeri</t>
  </si>
  <si>
    <t>T. terrestre</t>
  </si>
  <si>
    <t>Inst. fixes</t>
  </si>
  <si>
    <t>Altres energies</t>
  </si>
  <si>
    <t>V. elèctrics i/o híbrids</t>
  </si>
  <si>
    <r>
      <t>t CO</t>
    </r>
    <r>
      <rPr>
        <b/>
        <vertAlign val="subscript"/>
        <sz val="11"/>
        <color rgb="FFFFFFFF"/>
        <rFont val="Arial Narrow"/>
        <family val="2"/>
      </rPr>
      <t>2</t>
    </r>
  </si>
  <si>
    <r>
      <t>t CO</t>
    </r>
    <r>
      <rPr>
        <b/>
        <vertAlign val="subscript"/>
        <sz val="11"/>
        <color rgb="FFFFFFFF"/>
        <rFont val="Arial Narrow"/>
        <family val="2"/>
      </rPr>
      <t>2</t>
    </r>
    <r>
      <rPr>
        <b/>
        <sz val="11"/>
        <color rgb="FFFFFFFF"/>
        <rFont val="Arial Narrow"/>
        <family val="2"/>
        <charset val="1"/>
      </rPr>
      <t xml:space="preserve"> eq.</t>
    </r>
  </si>
  <si>
    <t>Diòxid de carboni</t>
  </si>
  <si>
    <t>Metà</t>
  </si>
  <si>
    <t>Òxid nitrós</t>
  </si>
  <si>
    <t>Hexafluorur de sofre</t>
  </si>
  <si>
    <t>Trifluorur de nitrogen</t>
  </si>
  <si>
    <t>Isoflurà</t>
  </si>
  <si>
    <t>Desflurà</t>
  </si>
  <si>
    <t>Sevofluraà</t>
  </si>
  <si>
    <t>Hexafluoroetà</t>
  </si>
  <si>
    <t>Octofluorpropà</t>
  </si>
  <si>
    <t>Producció de ciment</t>
  </si>
  <si>
    <t>Producció de cal</t>
  </si>
  <si>
    <t>Producció de vidre (descarbonatació)</t>
  </si>
  <si>
    <t>Producció ceràmica (rajoles, maons i teules)</t>
  </si>
  <si>
    <t>Altres usos de carbonat sòdic (calcinació)</t>
  </si>
  <si>
    <t>Fabricació de magnesitas no metal·lúrgica</t>
  </si>
  <si>
    <t>Producció d'amoníac</t>
  </si>
  <si>
    <t>Producció d'àcido nítric</t>
  </si>
  <si>
    <t>Producció de caprolactama</t>
  </si>
  <si>
    <t>Producció de carburs</t>
  </si>
  <si>
    <t>Producció de carbonat sòdic</t>
  </si>
  <si>
    <t>Indústria petroquímica i negre de fum</t>
  </si>
  <si>
    <t>Tractament de residus i/o aigües residuals</t>
  </si>
  <si>
    <t>Processos agrícoles</t>
  </si>
  <si>
    <t>Maquinària agrícola</t>
  </si>
  <si>
    <t>Maquinària forestal</t>
  </si>
  <si>
    <t>Maquinària comercial, institucional i industrial</t>
  </si>
  <si>
    <t>Gasoil (l)</t>
  </si>
  <si>
    <t>Transport ferroviari</t>
  </si>
  <si>
    <t>Transport marítim</t>
  </si>
  <si>
    <t>Transport aeri</t>
  </si>
  <si>
    <t>Gasolina per aviació (l)</t>
  </si>
  <si>
    <t>Turismes (M1)</t>
  </si>
  <si>
    <t>Furgonetes i furgons (N1)</t>
  </si>
  <si>
    <t>Ciclomotors i motocicletes (L)</t>
  </si>
  <si>
    <r>
      <t>Gasoil (</t>
    </r>
    <r>
      <rPr>
        <sz val="10"/>
        <color theme="1"/>
        <rFont val="Calibri"/>
        <family val="2"/>
        <scheme val="minor"/>
      </rPr>
      <t>l)</t>
    </r>
  </si>
  <si>
    <t xml:space="preserve">                                          INFORME FINAL: RESULTATS REGISTRE ESTATAL</t>
  </si>
  <si>
    <t>Distribución alcance 2</t>
  </si>
  <si>
    <t>kg CO2</t>
  </si>
  <si>
    <t>g CH4</t>
  </si>
  <si>
    <t>g N2O</t>
  </si>
  <si>
    <t>kg CO2 eq.</t>
  </si>
  <si>
    <t>Elec. edificis</t>
  </si>
  <si>
    <t>Caselles a emplenar per l'usuari</t>
  </si>
  <si>
    <r>
      <rPr>
        <b/>
        <u/>
        <sz val="11"/>
        <color rgb="FF000000"/>
        <rFont val="Arial Narrow"/>
        <family val="2"/>
      </rPr>
      <t>Llegenda de tipus de caselles</t>
    </r>
    <r>
      <rPr>
        <b/>
        <sz val="11"/>
        <color rgb="FF000000"/>
        <rFont val="Arial Narrow"/>
        <family val="2"/>
      </rPr>
      <t>:</t>
    </r>
  </si>
  <si>
    <t>Tipus de maquinària</t>
  </si>
  <si>
    <r>
      <t xml:space="preserve">Caselles a emplenar per l'usuari només en el cas d'escollir en el desplegable de tipus de combustible / gas contaminant l'opció </t>
    </r>
    <r>
      <rPr>
        <i/>
        <sz val="11"/>
        <color rgb="FF000000"/>
        <rFont val="Arial Narrow"/>
        <family val="2"/>
      </rPr>
      <t>Altres (ud)</t>
    </r>
  </si>
  <si>
    <t>Caselles bloquejades que s'autocompleten</t>
  </si>
  <si>
    <t>Camions i autobusos (N2, N3, M2, M3)</t>
  </si>
  <si>
    <t>Eòlica</t>
  </si>
  <si>
    <t xml:space="preserve"> </t>
  </si>
  <si>
    <t>Biomassa estelles (kg)**</t>
  </si>
  <si>
    <t>Biomassa serradures encenalls (kg)**</t>
  </si>
  <si>
    <t>Biomassa closca f. secs (kg)**</t>
  </si>
  <si>
    <t>Biomassa pinyol oliva (kg)**</t>
  </si>
  <si>
    <t>Carbó vegetal (kg)**</t>
  </si>
  <si>
    <t>2023CO2 (kg/l)</t>
  </si>
  <si>
    <t>2023CH4 (g/l)</t>
  </si>
  <si>
    <t>2023N2O (g/l)</t>
  </si>
  <si>
    <t>Tabla en desuso</t>
  </si>
  <si>
    <t>2022CO2 (kg/ud)</t>
  </si>
  <si>
    <t>2022CH4 (g/ud)</t>
  </si>
  <si>
    <t>2022N2O (g/ud)</t>
  </si>
  <si>
    <t>2023CO2 (kg/ud)</t>
  </si>
  <si>
    <t>2023CH4 (g/ud)</t>
  </si>
  <si>
    <t>2023N2O (g/ud)</t>
  </si>
  <si>
    <t>AED ENERGIA ELECTRICA, S.L.</t>
  </si>
  <si>
    <t>AMPERIOS ENERGY TRADE, S.L.</t>
  </si>
  <si>
    <t>ASTRALCAD ENERGIA, S.L.</t>
  </si>
  <si>
    <t>BARTER SHARING, S.L.</t>
  </si>
  <si>
    <t>BLUBAT PULSAR, S.L.</t>
  </si>
  <si>
    <t>BP GAS &amp; POWER IBERIA, S.A.U.</t>
  </si>
  <si>
    <t>CLEARVIEW ENERGY S.L.</t>
  </si>
  <si>
    <t>COMERCIALIZADORA ADI ESPAÑA, S.L.</t>
  </si>
  <si>
    <t>ELECTRACOMERCIAL CENTELLES, S.L.UNIPERSONAL</t>
  </si>
  <si>
    <t>ENERGÉTICA DEL ESTE SL</t>
  </si>
  <si>
    <t>ENERPLUS ENERGIA, S.A.</t>
  </si>
  <si>
    <t>ENI PLENITUDE IBERIA, S.L.</t>
  </si>
  <si>
    <t>GABA COMERCIALIZADORA DE ELECTRICIDAD, S.L.U.</t>
  </si>
  <si>
    <t>GLOBAL BIOSFERA PROTEC S.L</t>
  </si>
  <si>
    <t>IBERDROLA ENERGÍA ESPAÑA, S.A.U</t>
  </si>
  <si>
    <t>INER EUSKADI, S.L.</t>
  </si>
  <si>
    <t>MET ENERGIA ESPAÑA, S.A</t>
  </si>
  <si>
    <t>NATURGY CLIENTES, S.A.U.</t>
  </si>
  <si>
    <t>NEOELECTRA  ENERGIA</t>
  </si>
  <si>
    <t>PASIÓN ENERGÍA, S.L.</t>
  </si>
  <si>
    <t>SMART ELECTRIC ENGINEERING P2P SL</t>
  </si>
  <si>
    <t>SOCIEDAD ARAGONESA DE COMERCIALIZACION DE ENERGIA S.L.</t>
  </si>
  <si>
    <t>SOLAR EAAS, S.L.</t>
  </si>
  <si>
    <t>SOLARPACK ENERGY, S.L.</t>
  </si>
  <si>
    <t>VODAFONE ENERGÍA, S.L.</t>
  </si>
  <si>
    <t>Comercializadoras2021</t>
  </si>
  <si>
    <t>Comercializadoras20222</t>
  </si>
  <si>
    <t>Mix 2022</t>
  </si>
  <si>
    <r>
      <t xml:space="preserve">En cas de dubte, es recomana consultar la </t>
    </r>
    <r>
      <rPr>
        <b/>
        <i/>
        <sz val="11"/>
        <color rgb="FF000000"/>
        <rFont val="Arial Narrow"/>
        <family val="2"/>
      </rPr>
      <t>Guia per a l'usuari de la calculadora per al registre de la petjada de carboni 2022</t>
    </r>
    <r>
      <rPr>
        <b/>
        <sz val="11"/>
        <color rgb="FF000000"/>
        <rFont val="Arial Narrow"/>
        <family val="2"/>
      </rPr>
      <t>.</t>
    </r>
  </si>
  <si>
    <t>Coordenada Longitud (º)</t>
  </si>
  <si>
    <t>Coordenada Latitud (º)</t>
  </si>
  <si>
    <t>Municipi</t>
  </si>
  <si>
    <t>Direcció</t>
  </si>
  <si>
    <t>1. Instal·lacions fixes</t>
  </si>
  <si>
    <t>2. Vehicles i maquinària</t>
  </si>
  <si>
    <t>ÍNDEX D'ACTIVITAT PER REGISTRE ESTATAL</t>
  </si>
  <si>
    <t>PETJADA DE CARBONI. REGISTRE BALEAR</t>
  </si>
  <si>
    <t>Societat principal?</t>
  </si>
  <si>
    <t>Societat a la que pertany</t>
  </si>
  <si>
    <t>Nom societat</t>
  </si>
  <si>
    <t>muni</t>
  </si>
  <si>
    <t>dir</t>
  </si>
  <si>
    <t>lat</t>
  </si>
  <si>
    <t>long</t>
  </si>
  <si>
    <t>ubicacio</t>
  </si>
  <si>
    <t>Tipus d'objectiu</t>
  </si>
  <si>
    <t>Any base</t>
  </si>
  <si>
    <t>Any objectiu</t>
  </si>
  <si>
    <t>3. Emissions de procés</t>
  </si>
  <si>
    <t>4. Emissions fugitives</t>
  </si>
  <si>
    <t>5. Emissions ús del sòl</t>
  </si>
  <si>
    <t>CATEGORIA 1</t>
  </si>
  <si>
    <t>6. Electricitat contractada</t>
  </si>
  <si>
    <t>7. Calor, vapor, fred, aire comprimit</t>
  </si>
  <si>
    <t>CATEGORIA 2</t>
  </si>
  <si>
    <t>CATEGORIA 1+2</t>
  </si>
  <si>
    <t>Illa</t>
  </si>
  <si>
    <t>ÍNDEX D'ACTIVITAT REGISTRE BALEAR</t>
  </si>
  <si>
    <t>Illes</t>
  </si>
  <si>
    <t>Mallorca</t>
  </si>
  <si>
    <t>Menorca</t>
  </si>
  <si>
    <t>Eivissa</t>
  </si>
  <si>
    <t>Formentera</t>
  </si>
  <si>
    <t>Illa_1</t>
  </si>
  <si>
    <t>Illa_2</t>
  </si>
  <si>
    <t>Illa_3</t>
  </si>
  <si>
    <t>Illa_4</t>
  </si>
  <si>
    <t>Alaior</t>
  </si>
  <si>
    <t>Alaró</t>
  </si>
  <si>
    <t>Alcúdia</t>
  </si>
  <si>
    <t>Algaida</t>
  </si>
  <si>
    <t>Andratx</t>
  </si>
  <si>
    <t>Ariany</t>
  </si>
  <si>
    <t>Artà</t>
  </si>
  <si>
    <t>Banyalbufar</t>
  </si>
  <si>
    <t>Binissalem</t>
  </si>
  <si>
    <t>Búger</t>
  </si>
  <si>
    <t>Bunyola</t>
  </si>
  <si>
    <t>Calvià</t>
  </si>
  <si>
    <t>Campanet</t>
  </si>
  <si>
    <t>Campos</t>
  </si>
  <si>
    <t>Capdepera</t>
  </si>
  <si>
    <t>Ciutadella</t>
  </si>
  <si>
    <t>Consell</t>
  </si>
  <si>
    <t>Costitx</t>
  </si>
  <si>
    <t>Deià</t>
  </si>
  <si>
    <t>Es Castell</t>
  </si>
  <si>
    <t>Es Mercadal</t>
  </si>
  <si>
    <t>Es Migjorn Gran</t>
  </si>
  <si>
    <t>Escorca</t>
  </si>
  <si>
    <t>Esporles</t>
  </si>
  <si>
    <t>Estellencs</t>
  </si>
  <si>
    <t>Felanitx</t>
  </si>
  <si>
    <t>Ferreries</t>
  </si>
  <si>
    <t>Fornalutx</t>
  </si>
  <si>
    <t>Inca</t>
  </si>
  <si>
    <t>Lloret de Vistalegre</t>
  </si>
  <si>
    <t>Lloseta</t>
  </si>
  <si>
    <t>Llubí</t>
  </si>
  <si>
    <t>Llucmajor</t>
  </si>
  <si>
    <t>Manacor</t>
  </si>
  <si>
    <t>Mancor de la Vall</t>
  </si>
  <si>
    <t>Maó</t>
  </si>
  <si>
    <t>Maria de la Salut</t>
  </si>
  <si>
    <t>Marratxí</t>
  </si>
  <si>
    <t>Montuïri</t>
  </si>
  <si>
    <t>Muro</t>
  </si>
  <si>
    <t>Palma</t>
  </si>
  <si>
    <t>Petra</t>
  </si>
  <si>
    <t>Pollença</t>
  </si>
  <si>
    <t>Porreres</t>
  </si>
  <si>
    <t>Puigpunyent</t>
  </si>
  <si>
    <t>Sa Pobla</t>
  </si>
  <si>
    <t>Sant Antoni de Portmany</t>
  </si>
  <si>
    <t>Sant Joan</t>
  </si>
  <si>
    <t>Sant Joan de Labritja</t>
  </si>
  <si>
    <t>Sant Josep de sa Talaia</t>
  </si>
  <si>
    <t>Sant Llorenç des Cardassar</t>
  </si>
  <si>
    <t>Sant Lluís</t>
  </si>
  <si>
    <t>Santa Eugènia</t>
  </si>
  <si>
    <t>Santa Eulària del Riu</t>
  </si>
  <si>
    <t>Santa Margalida</t>
  </si>
  <si>
    <t>Santa Maria del Camí</t>
  </si>
  <si>
    <t>Santanyí</t>
  </si>
  <si>
    <t>Selva</t>
  </si>
  <si>
    <t>Sencelles</t>
  </si>
  <si>
    <t>Ses Salines</t>
  </si>
  <si>
    <t>Sineu</t>
  </si>
  <si>
    <t>Sóller</t>
  </si>
  <si>
    <t>Son Servera</t>
  </si>
  <si>
    <t>Valldemossa</t>
  </si>
  <si>
    <t>Vilafranca de Bonany</t>
  </si>
  <si>
    <t>1. DADES GENERALS DE L'ORGANITZACIÓ</t>
  </si>
  <si>
    <t>1a. Instal·lacions fixes</t>
  </si>
  <si>
    <t>1b. Vehicles i maquinària</t>
  </si>
  <si>
    <t>1c. Emissions de procés</t>
  </si>
  <si>
    <t>1d. Emissions fugitives</t>
  </si>
  <si>
    <t>1e. Emissions ús del sòl</t>
  </si>
  <si>
    <t>2b. Calor, fred, vapor, aire comprimit</t>
  </si>
  <si>
    <t>2a. Electricitat</t>
  </si>
  <si>
    <t>CATEGORIA 3</t>
  </si>
  <si>
    <t>CATEGORIA 4</t>
  </si>
  <si>
    <t>CATEGORIA 5</t>
  </si>
  <si>
    <t>CATEGORIA 6</t>
  </si>
  <si>
    <t>Categoria 1</t>
  </si>
  <si>
    <t>Categoria 2</t>
  </si>
  <si>
    <t>Categoria 3</t>
  </si>
  <si>
    <t>Categoria 4</t>
  </si>
  <si>
    <t>Categoria 5</t>
  </si>
  <si>
    <t>Categoria 6</t>
  </si>
  <si>
    <t>illa</t>
  </si>
  <si>
    <t>COMPENSACIONS DE L'ANY DE CÀLCUL</t>
  </si>
  <si>
    <t>ID del projecte</t>
  </si>
  <si>
    <t>Nom del projecte</t>
  </si>
  <si>
    <t>IDProj</t>
  </si>
  <si>
    <t>emiComp</t>
  </si>
  <si>
    <t>Emissions compensades (kg CO2eq)</t>
  </si>
  <si>
    <t xml:space="preserve">                                                                        PLA DE REDUCCIÓ I MESURES PREVISTES AL PLA                                                                             </t>
  </si>
  <si>
    <t>Àrea afectada</t>
  </si>
  <si>
    <t>Altra mesura</t>
  </si>
  <si>
    <t>Energia estalviada (kWh)</t>
  </si>
  <si>
    <t>Emissions reduides (kgCO2eq)</t>
  </si>
  <si>
    <t>eneEst</t>
  </si>
  <si>
    <t>emiRed</t>
  </si>
  <si>
    <t>Núm.</t>
  </si>
  <si>
    <t>Millora de l'envolvent</t>
  </si>
  <si>
    <t>Il·luminació</t>
  </si>
  <si>
    <t>Climatització</t>
  </si>
  <si>
    <t>Equips</t>
  </si>
  <si>
    <t>Generació elèctrica</t>
  </si>
  <si>
    <t>Refrigeració</t>
  </si>
  <si>
    <t>Transport</t>
  </si>
  <si>
    <t>Mesures genèriques</t>
  </si>
  <si>
    <t>Mes_Red_1</t>
  </si>
  <si>
    <t>Mes_Red_2</t>
  </si>
  <si>
    <t>Mes_Red_3</t>
  </si>
  <si>
    <t>Mes_Red_4</t>
  </si>
  <si>
    <t>Mes_Red_5</t>
  </si>
  <si>
    <t>Mes_Red_6</t>
  </si>
  <si>
    <t>Mes_Red_7</t>
  </si>
  <si>
    <t>Mes_Red_8</t>
  </si>
  <si>
    <t>Millora de l'envolupant</t>
  </si>
  <si>
    <t>Substitució de marcs i vidres</t>
  </si>
  <si>
    <t>Aprofitament de llum natural</t>
  </si>
  <si>
    <t>Instal·lació de panells solars tèrmics</t>
  </si>
  <si>
    <t>Ús de regletes múltiples ambinterruptor o endoll programable</t>
  </si>
  <si>
    <t>Instal·lació de sistemes de cogeneració</t>
  </si>
  <si>
    <t>Control de la temperatura de refrigeració</t>
  </si>
  <si>
    <t>Foment de mitjans de transport més respectuosos amb el medi ambient: transport públic i/o bicicleta</t>
  </si>
  <si>
    <t>Manteniment adequat de les instal·lacions</t>
  </si>
  <si>
    <t>Reducció d’infiltracions a través de portes i finestres</t>
  </si>
  <si>
    <t>Substitució de làmpades incandescents per fluorescents de baix consum</t>
  </si>
  <si>
    <t>Instal·lació de vàlvules termostàtiques en radiadors</t>
  </si>
  <si>
    <t>Apagada dels aparells elèctrics quan no s’usen</t>
  </si>
  <si>
    <t>Instal·lació de panells solars fotovoltaics</t>
  </si>
  <si>
    <t>Manteniment de les portes tancades</t>
  </si>
  <si>
    <t>Gestió de rutes</t>
  </si>
  <si>
    <t>Instal·lació de sistemes de telegestió energètica en els edificis</t>
  </si>
  <si>
    <t>Aïllament de l’envolupant</t>
  </si>
  <si>
    <t>Substitució de làmpades halògenes convencionals per làmpades halògenes IRC</t>
  </si>
  <si>
    <t>Regulació de la temperatura de climatització</t>
  </si>
  <si>
    <t>Instal·lació de variadors de velocitat en motors</t>
  </si>
  <si>
    <t>Instal·lació d'altres sistemes de generació elèctrica a partir de fonts renovables</t>
  </si>
  <si>
    <t>Evitar sobrecarregar les neveres</t>
  </si>
  <si>
    <t>Renovació del parc de vehicles per vehicles menys contaminants</t>
  </si>
  <si>
    <t>Incorporació de bones pràctiques entre els empleats (substitució de reunions presencials per videoconferències, vestimenta adequada a la temperatura, etc.)</t>
  </si>
  <si>
    <t>Cobertes vegetals</t>
  </si>
  <si>
    <t>Substitució de balasts electromagnètics per balasts electrònics en lluminàries</t>
  </si>
  <si>
    <t>Substitució de caldera per una altra de més eficient</t>
  </si>
  <si>
    <t>Ús de motors d’alta eficiència</t>
  </si>
  <si>
    <t>Evitar la proximitat dels equips de refrigeració a fonts de calor</t>
  </si>
  <si>
    <t>Formació en tècniques de conducció més eficient</t>
  </si>
  <si>
    <t>Instal·lació de cortines d’aire en portes exteriors</t>
  </si>
  <si>
    <t>Instal·lació de detectors de presència en zones d’ús esporàdic</t>
  </si>
  <si>
    <t>Ús de refredament gratuït o freecooling</t>
  </si>
  <si>
    <t>Altres possibilitats d’estalvi en motors</t>
  </si>
  <si>
    <t>Compra d’equips eficients energèticament</t>
  </si>
  <si>
    <t>Realització de les revisions periòdiques del vehicle</t>
  </si>
  <si>
    <t>Aprofitament de la llum natural mitjançant sensors de llum</t>
  </si>
  <si>
    <t>Zonificació de les àrees per climatitzar</t>
  </si>
  <si>
    <t>Utilització d’eines informàtiques per a la monitorització de consums</t>
  </si>
  <si>
    <t>Deixar espai suficient per a la ventilació</t>
  </si>
  <si>
    <t>Canviar els pneumàtics i comprovar-ne regularment l’estat</t>
  </si>
  <si>
    <t>Zonificació de la il·luminació</t>
  </si>
  <si>
    <t>Aïllament de circuit de distribució de climatització</t>
  </si>
  <si>
    <t>Control de les pèrdues (fuites) de refrigerants</t>
  </si>
  <si>
    <t>Inflar els pneumàtics amb nitrogen sec</t>
  </si>
  <si>
    <t>Il·luminació amb llums LED</t>
  </si>
  <si>
    <t>Substitució de gasoil o carbó per biomassa preferiblement o gas natural</t>
  </si>
  <si>
    <t>Apagada de l’aire condicionat quan no cal</t>
  </si>
  <si>
    <t>Instal·lació de cortines de plàstic a les portes de les cambres frigorífiques</t>
  </si>
  <si>
    <t>Evitar càrregues innecessàries en el vehicle</t>
  </si>
  <si>
    <t>Substitució de làmpades de vapor de mercuri en il·luminació exterior</t>
  </si>
  <si>
    <t>Optimització del rendiment de les calderes i assegurar-ne el bon manteniment</t>
  </si>
  <si>
    <t>Programació de revisions periòdiques dels equips</t>
  </si>
  <si>
    <t>Revisar l’aerodinàmica del vehicle</t>
  </si>
  <si>
    <t>Neteja regular de finestres i llums</t>
  </si>
  <si>
    <t>Instal·lació de cremadors modulants i sensors d’oxigen</t>
  </si>
  <si>
    <t>Substitució d’equips per altres que funcionin amb refrigerants de menor PCA</t>
  </si>
  <si>
    <t>Substitució de radiadors o aerotermos elèctrics per bombes de calor</t>
  </si>
  <si>
    <t>Cobriment de condensadors exteriors de refredadores i bombes de calor</t>
  </si>
  <si>
    <t>Sistemes radiants</t>
  </si>
  <si>
    <t>Recuperadors de calor</t>
  </si>
  <si>
    <t>Instal·lació d’energia geotèrmica per a la climatització d’edificis</t>
  </si>
  <si>
    <t>Utilització de tendals i persianes</t>
  </si>
  <si>
    <t>Regulació de l’aire condicionat a 26ºC a l’estiu i 21ºC a l’hivern</t>
  </si>
  <si>
    <t>Mesura a aplicar</t>
  </si>
  <si>
    <t>Absolut</t>
  </si>
  <si>
    <t>Relatiu o d'intensitat</t>
  </si>
  <si>
    <t>Objectiu doble</t>
  </si>
  <si>
    <t>El càlcul de les emissions de categoria 3, 4, 5 i 6 és opcional i no es tindran en compte a l'hora d'establir objectius de reducció.</t>
  </si>
  <si>
    <t xml:space="preserve">                                          CATEGORIA 3, 4, 5 I 6:  EMISSIONS INDIRECTES (OPCIONAL)</t>
  </si>
  <si>
    <r>
      <t xml:space="preserve">Indiqui a continuació les mesures de reducció, l'estalvi energètic previst i les reduccions d'emissions que implicaran. Si no troba la mesura entre les opcions disponibles, marqui la opció </t>
    </r>
    <r>
      <rPr>
        <i/>
        <sz val="11"/>
        <color rgb="FF1F497D"/>
        <rFont val="Arial Narrow"/>
        <family val="2"/>
      </rPr>
      <t>Mesures genèriques-Altres</t>
    </r>
    <r>
      <rPr>
        <sz val="11"/>
        <color rgb="FF1F497D"/>
        <rFont val="Arial Narrow"/>
        <family val="2"/>
        <charset val="1"/>
      </rPr>
      <t xml:space="preserve"> i escrigui-la a la columna </t>
    </r>
    <r>
      <rPr>
        <i/>
        <sz val="11"/>
        <color rgb="FF1F497D"/>
        <rFont val="Arial Narrow"/>
        <family val="2"/>
      </rPr>
      <t>Altra mesura</t>
    </r>
    <r>
      <rPr>
        <sz val="11"/>
        <color rgb="FF1F497D"/>
        <rFont val="Arial Narrow"/>
        <family val="2"/>
        <charset val="1"/>
      </rPr>
      <t>.</t>
    </r>
  </si>
  <si>
    <t>2. EMISSIONS TOTALS, ÍNDEX D'ACTIVITAT I COMPENSACIONS</t>
  </si>
  <si>
    <t>4. PLA DE REDUCCIÓ</t>
  </si>
  <si>
    <t>5. MESURES DE REDUCCIÓ PREVISTES AL PLA DE REDUCCIÓ</t>
  </si>
  <si>
    <t>Compensacions</t>
  </si>
  <si>
    <t>PETJADA DE CARBONI BALEAR</t>
  </si>
  <si>
    <t>Valor absolut</t>
  </si>
  <si>
    <t>Valor relatiu</t>
  </si>
  <si>
    <t>tn CO2eq</t>
  </si>
  <si>
    <t>CAT 1-6</t>
  </si>
  <si>
    <t>TOTAL</t>
  </si>
  <si>
    <t xml:space="preserve">                                          CATEGORIA 1: CONSUM DE COMBUSTIBLES FÒSSILS EN INSTAL·LACIONS FIXES</t>
  </si>
  <si>
    <t xml:space="preserve">                                          CATEGORIA 1: CONSUM DE COMBUSTIBLES FÒSSILS EN VEHICLES I MAQUINÀRIA</t>
  </si>
  <si>
    <t xml:space="preserve">                                          CATEGORIA 1: EMISSIONS FUGITIVES</t>
  </si>
  <si>
    <t xml:space="preserve">                                           CATEGORIA 2: ELECTRICITAT I ALTRES ENERGIES ILLES BALEARS</t>
  </si>
  <si>
    <t xml:space="preserve">                                           CATEGORIA 2: ELECTRICITAT I ALTRES ENERGIES ESPANYA</t>
  </si>
  <si>
    <t>B.  EMISSIONS DIRECTES CAUSADES PER L'ÚS DEL SÒL, ELS CANVIS EN L'ÚS DEL SÒL I LA SILVICULTURA</t>
  </si>
  <si>
    <t>A.  EMISSIONS DIRECTES RELACIONADES AMB PROCESSOS</t>
  </si>
  <si>
    <t>Emplenar en cas que l'organització, per al desenvolupament de la seva activitat, realitzi processos amb emissions de GEI associades a activitats biològiques, mecàniques o altres que no provenen de la combustió directa de combustibles fòssils o de fugides d'equips i sistemes d'emmagatzematge i transport. Aquesta categoria comprèn els següents processos:
A. Emissions directes relacionades amb processos:
      A.1. Processos industrials.
      A.2. Processos agrícoles (putrefacció i fermentació, fem, bestiar, purins, aplicació de fertilitzants de nitrogen, etc.).
      A.3. Processos de tractament de residus i d'aigües residuals.
B. Emissions directes causades per l'ús del sòl, canvis en l'ús del sòl i la silvicultura.</t>
  </si>
  <si>
    <t>Descripció</t>
  </si>
  <si>
    <t>Indicador (superfície, nº peus)</t>
  </si>
  <si>
    <t>COMPENSACIONS ANY DE CÀLCUL</t>
  </si>
  <si>
    <t>PETJADA DE CARBONI REGISTRE BALEAR</t>
  </si>
  <si>
    <r>
      <t>kg CO</t>
    </r>
    <r>
      <rPr>
        <b/>
        <vertAlign val="subscript"/>
        <sz val="10"/>
        <color rgb="FF000000"/>
        <rFont val="Arial Narrow"/>
        <family val="2"/>
      </rPr>
      <t>2</t>
    </r>
    <r>
      <rPr>
        <b/>
        <sz val="10"/>
        <color rgb="FF000000"/>
        <rFont val="Arial Narrow"/>
        <family val="2"/>
        <charset val="1"/>
      </rPr>
      <t xml:space="preserve"> eq</t>
    </r>
  </si>
  <si>
    <t>TOTAL CATEGORIA 1</t>
  </si>
  <si>
    <t>TOTAL CATEGORIA 2</t>
  </si>
  <si>
    <t>* S'exclou el transport a través de vehicles propulsats amb electricitat que s'inclou a la categoria 2.</t>
  </si>
  <si>
    <r>
      <t>Resultats en tn CO</t>
    </r>
    <r>
      <rPr>
        <b/>
        <i/>
        <vertAlign val="subscript"/>
        <sz val="13"/>
        <color rgb="FF1F497D"/>
        <rFont val="Arial Narrow"/>
        <family val="2"/>
        <charset val="1"/>
      </rPr>
      <t>2</t>
    </r>
    <r>
      <rPr>
        <b/>
        <i/>
        <sz val="13"/>
        <color rgb="FF1F497D"/>
        <rFont val="Arial Narrow"/>
        <family val="2"/>
        <charset val="1"/>
      </rPr>
      <t>eq</t>
    </r>
  </si>
  <si>
    <t>Electricitat</t>
  </si>
  <si>
    <t>a. Instal·lacions fixes</t>
  </si>
  <si>
    <t>b. Vehicles i maquinària*</t>
  </si>
  <si>
    <t>c. Emissions de procés</t>
  </si>
  <si>
    <t>d. Emissions fugitives</t>
  </si>
  <si>
    <t>Ús del sòl</t>
  </si>
  <si>
    <t>a. Electricitat</t>
  </si>
  <si>
    <t>b. Calor, vapor, fred, aire comprimit</t>
  </si>
  <si>
    <t>Processos</t>
  </si>
  <si>
    <t>Ús del sòl, silvicultura</t>
  </si>
  <si>
    <t>Vehicles i maq.</t>
  </si>
  <si>
    <t>e. Ús del sòl, canvis d'ús i silvicultura</t>
  </si>
  <si>
    <t>RESULTATS RELATIUS A LA CATEGORIA 1+2 - INDICADOR D'ACTIVITAT ANUAL</t>
  </si>
  <si>
    <r>
      <t>tn CO</t>
    </r>
    <r>
      <rPr>
        <b/>
        <vertAlign val="subscript"/>
        <sz val="11"/>
        <color rgb="FFFFFFFF"/>
        <rFont val="Arial Narrow"/>
        <family val="2"/>
      </rPr>
      <t>2</t>
    </r>
    <r>
      <rPr>
        <b/>
        <sz val="11"/>
        <color rgb="FFFFFFFF"/>
        <rFont val="Arial Narrow"/>
        <family val="2"/>
        <charset val="1"/>
      </rPr>
      <t xml:space="preserve"> eq</t>
    </r>
  </si>
  <si>
    <r>
      <t>tn CO</t>
    </r>
    <r>
      <rPr>
        <b/>
        <vertAlign val="subscript"/>
        <sz val="11"/>
        <color rgb="FFFFFFFF"/>
        <rFont val="Arial Narrow"/>
        <family val="2"/>
      </rPr>
      <t>2</t>
    </r>
  </si>
  <si>
    <r>
      <t>tn CO</t>
    </r>
    <r>
      <rPr>
        <b/>
        <vertAlign val="subscript"/>
        <sz val="10"/>
        <color rgb="FF000000"/>
        <rFont val="Arial Narrow"/>
        <family val="2"/>
        <charset val="1"/>
      </rPr>
      <t>2</t>
    </r>
    <r>
      <rPr>
        <b/>
        <sz val="10"/>
        <color rgb="FF000000"/>
        <rFont val="Arial Narrow"/>
        <family val="2"/>
        <charset val="1"/>
      </rPr>
      <t>eq /</t>
    </r>
  </si>
  <si>
    <t>COMPENSACIONS</t>
  </si>
  <si>
    <t>RESULTATS PER TIPUS DE GAS DESGLOSSATS PER SUBCATEGORIES</t>
  </si>
  <si>
    <t>RESULTAT RELATIU BALEAR</t>
  </si>
  <si>
    <t>Transport terrestre</t>
  </si>
  <si>
    <t>Ferroviari, aeri, marítim</t>
  </si>
  <si>
    <t>CALCULADORA DE PETJADA DE CARBONI
PER ORGANITZACIONS 2022</t>
  </si>
  <si>
    <t>0.1</t>
  </si>
  <si>
    <t>0.2</t>
  </si>
  <si>
    <t>1.1</t>
  </si>
  <si>
    <t>1.2</t>
  </si>
  <si>
    <t>2.1</t>
  </si>
  <si>
    <t>2.2</t>
  </si>
  <si>
    <t>1.3</t>
  </si>
  <si>
    <t>4.1</t>
  </si>
  <si>
    <t>4.2</t>
  </si>
  <si>
    <t>Dades del Pla de Reducció</t>
  </si>
  <si>
    <t>Petjada de carboni Categoria 1: Instal·lacions fixes</t>
  </si>
  <si>
    <t>Petjada de carboni Categoria 1: Vehicles i maquinària</t>
  </si>
  <si>
    <t>Petjada de carboni Categoria 1: Emissions de procés, ús del sòl i silvicultura</t>
  </si>
  <si>
    <t>1.4</t>
  </si>
  <si>
    <t>Petjada de carboni Categoria 1: Emissions fugitives</t>
  </si>
  <si>
    <t>Petjada de carboni Categoria 2: Electricitat i altres energies Registre balear</t>
  </si>
  <si>
    <t>Petjada de carboni Categoria 2: Electricitat i altres energies Registre estatal</t>
  </si>
  <si>
    <t>Resultats Registre balear</t>
  </si>
  <si>
    <t>Resultats Registre estatal</t>
  </si>
  <si>
    <t>Petjada de carboni Categories 3, 4, 5 i 6: Altres emissions indirectes</t>
  </si>
  <si>
    <r>
      <t xml:space="preserve">Per a fer un ús adequat de la calculadora, empleni les pestanyes en ordre. Es recorda l'obligatorietat de definir tots els centres de treball, edificis o seus a la pestanya </t>
    </r>
    <r>
      <rPr>
        <b/>
        <i/>
        <sz val="11"/>
        <color rgb="FF000000"/>
        <rFont val="Arial Narrow"/>
        <family val="2"/>
      </rPr>
      <t>0.1 Dades Generals de l'organització</t>
    </r>
    <r>
      <rPr>
        <b/>
        <sz val="11"/>
        <color rgb="FF000000"/>
        <rFont val="Arial Narrow"/>
        <family val="2"/>
      </rPr>
      <t>, i assignar posteriorment cada una de les emissions al seu centre corresponent.</t>
    </r>
  </si>
  <si>
    <t>A partir del dia 1 de gener de 2022, entra en vigor el Decret 48/2021 de 13 de desembre, regulador del Registre balear de petjada de carboni que obliga a les mitjanes i grans empreses que comptin amb centres de treball situats al territori de les Illes Balears, i a l’Administració Autonòmica a declarar l’abast 1 i 2 de la seva petjada de carboni.
Per aquest motiu, es posa a disposició de l’usuari l’eina CALCULADORA DE LA PETJADA DE CARBONI PER ORGANITZACIONS 2022 dissenyada per calcular les emissions de gasos amb efecte d'hivernacle (GEH) associades a les activitats d’una organització, empresa o administració, tant les emissions directes (Categoria 1) com les emissions indirectes degudes al consum d’electricitat i altres energies contractades (Categoria 2) seguint la metodologia i procediment de càlcul basat en la norma UNE-EN ISO 14064-1.
S'ha creat la pestanya 3. Categories 3-6 per poder reportar les dades de les Categories 3, 4, 5 i 6 (d'acord amb la UNE-EN ISO 14064-1). Es recorda que aquestes categories són opcionals.
Aquesta calculadora s’ha elaborat a partir de la versió 2021 i la calculadora publicada pel Ministeri per a la Transició Ecològica i el Repte Demogràfic (MITERD) a la seva pàgina web en la versió V.28 de juny de 2023.
Dona l'opció a l'usuari de calcular només la petjada de carboni requerida al registre balear, o calcular simultàniament les petjades del registre balear i estatal.</t>
  </si>
  <si>
    <t>Mesures de reducció associades</t>
  </si>
  <si>
    <t>EMISSIONS ABSOLUTES (tn CO2eq)</t>
  </si>
  <si>
    <t>De l'any base</t>
  </si>
  <si>
    <t>De l'any objectiu</t>
  </si>
  <si>
    <t>EMISSIONS RELATIVES (tn CO2eq / indicador activitat)</t>
  </si>
  <si>
    <t>EN CAS NEGATIU, INDIQUI L'ÚLTIM ANY QUE VA VERIFICAR:</t>
  </si>
  <si>
    <t>VOL EXPORTAR LA SEVA PETJADA DE CARBONI AL REGISTRE ESTATAL?</t>
  </si>
  <si>
    <t>* Si ha passat la verificació de l'any de càlcul o està pendent de passar-la durant en els pròxims mesos, indiqui SÍ a la casella.</t>
  </si>
  <si>
    <t>HA VERIFICAT LA PETJADA DE CARBONI?*</t>
  </si>
  <si>
    <t>0.1 Dades de l'organització</t>
  </si>
  <si>
    <t>0.2 Pla de reducció</t>
  </si>
  <si>
    <t>1.1 Categoria 1: Instal·lacions fixes</t>
  </si>
  <si>
    <t>1.2 Categoria 1: Vehicles i maquinària</t>
  </si>
  <si>
    <t>1.3 Categoria 1: E. de procés i ús del sòl</t>
  </si>
  <si>
    <t>1.4 Categoria 1: Emissions fugitives</t>
  </si>
  <si>
    <t>2.1 Categoria 2 Registre balear</t>
  </si>
  <si>
    <t>2.2 Categoria 2 Registre estatal</t>
  </si>
  <si>
    <t>3. Categories 3, 4, 5 i 6</t>
  </si>
  <si>
    <t>4.2 Resultats Registre estatal</t>
  </si>
  <si>
    <t>EMISSIONS DIRECTES</t>
  </si>
  <si>
    <t>EMISSIONS INDIRECTES PER ENERGIA COMPRADA</t>
  </si>
  <si>
    <t>SUBTOTAL</t>
  </si>
  <si>
    <t>E. INDIRECTES ENERGIA COMPRADA</t>
  </si>
  <si>
    <t>ÍNDEX D'ACTIVITAT REGISTRE ESTATAL</t>
  </si>
  <si>
    <t>PETJADA DE CARBONI. REGISTRE ESTATAL</t>
  </si>
  <si>
    <t>PETJADA DE CARBONI ESTATAL</t>
  </si>
  <si>
    <t>3. DADES DELS CENTRES DE TREBALL A LES ILLES BALEARS</t>
  </si>
  <si>
    <t>Dades del Pla de reducció Registre estatal</t>
  </si>
  <si>
    <t>Categories 1+2 (%)</t>
  </si>
  <si>
    <t>Categories 1-6 (%)</t>
  </si>
  <si>
    <t>Categories (s/n)</t>
  </si>
  <si>
    <t>Objectiu estimat de reducció sobre les categories indicades a continuació:</t>
  </si>
  <si>
    <t>REE</t>
  </si>
  <si>
    <t>CO2 (kg/km)</t>
  </si>
  <si>
    <t>CH4 (g/km)</t>
  </si>
  <si>
    <t>N2O (g/km)</t>
  </si>
  <si>
    <t>TABLA A.1</t>
  </si>
  <si>
    <t>TABLA A.2</t>
  </si>
  <si>
    <t>Gasolina (km)</t>
  </si>
  <si>
    <t>Gasoil (km)</t>
  </si>
  <si>
    <t>LPG (km)</t>
  </si>
  <si>
    <t>CNG (km)</t>
  </si>
  <si>
    <t>Gasoil (km)Turismes (M1)</t>
  </si>
  <si>
    <t>Gasolina (km)Turismes (M1)</t>
  </si>
  <si>
    <t>LPG (km)Turismes (M1)</t>
  </si>
  <si>
    <t>CNG (km)Turismes (M1)</t>
  </si>
  <si>
    <t>Gasoil (km)Furgonetes i furgons (N1)</t>
  </si>
  <si>
    <t>Gasolina (km)Furgonetes i furgons (N1)</t>
  </si>
  <si>
    <t>Gasoil (km)Camions i autobusos (N2, N3, M2, M3)</t>
  </si>
  <si>
    <t>Gasolina (km)Camions i autobusos (N2, N3, M2, M3)</t>
  </si>
  <si>
    <t>CNG (km)Camions i autobusos (N2, N3, M2, M3)</t>
  </si>
  <si>
    <t>Altres(ud)</t>
  </si>
  <si>
    <t>Distància recorreguda (km)</t>
  </si>
  <si>
    <t>Opció A.2: Quilòmetres recorreguts</t>
  </si>
  <si>
    <t>Administració GOIB</t>
  </si>
  <si>
    <t>Altres administracions</t>
  </si>
  <si>
    <r>
      <t>3a (kg CO</t>
    </r>
    <r>
      <rPr>
        <b/>
        <vertAlign val="subscript"/>
        <sz val="11"/>
        <color rgb="FFFFFFFF"/>
        <rFont val="Arial Narrow"/>
        <family val="2"/>
      </rPr>
      <t>2</t>
    </r>
    <r>
      <rPr>
        <b/>
        <sz val="11"/>
        <color rgb="FFFFFFFF"/>
        <rFont val="Arial Narrow"/>
        <family val="2"/>
        <charset val="1"/>
      </rPr>
      <t>eq)</t>
    </r>
  </si>
  <si>
    <r>
      <t>3b (kg CO</t>
    </r>
    <r>
      <rPr>
        <b/>
        <vertAlign val="subscript"/>
        <sz val="11"/>
        <color rgb="FFFFFFFF"/>
        <rFont val="Arial Narrow"/>
        <family val="2"/>
      </rPr>
      <t>2</t>
    </r>
    <r>
      <rPr>
        <b/>
        <sz val="11"/>
        <color rgb="FFFFFFFF"/>
        <rFont val="Arial Narrow"/>
        <family val="2"/>
        <charset val="1"/>
      </rPr>
      <t>eq)</t>
    </r>
  </si>
  <si>
    <r>
      <t>3c (kg CO</t>
    </r>
    <r>
      <rPr>
        <b/>
        <vertAlign val="subscript"/>
        <sz val="11"/>
        <color rgb="FFFFFFFF"/>
        <rFont val="Arial Narrow"/>
        <family val="2"/>
      </rPr>
      <t>2</t>
    </r>
    <r>
      <rPr>
        <b/>
        <sz val="11"/>
        <color rgb="FFFFFFFF"/>
        <rFont val="Arial Narrow"/>
        <family val="2"/>
        <charset val="1"/>
      </rPr>
      <t>eq)</t>
    </r>
  </si>
  <si>
    <r>
      <t>3d (kg CO</t>
    </r>
    <r>
      <rPr>
        <b/>
        <vertAlign val="subscript"/>
        <sz val="11"/>
        <color rgb="FFFFFFFF"/>
        <rFont val="Arial Narrow"/>
        <family val="2"/>
      </rPr>
      <t>2</t>
    </r>
    <r>
      <rPr>
        <b/>
        <sz val="11"/>
        <color rgb="FFFFFFFF"/>
        <rFont val="Arial Narrow"/>
        <family val="2"/>
        <charset val="1"/>
      </rPr>
      <t>eq)</t>
    </r>
  </si>
  <si>
    <r>
      <t>3e (kg CO</t>
    </r>
    <r>
      <rPr>
        <b/>
        <vertAlign val="subscript"/>
        <sz val="11"/>
        <color rgb="FFFFFFFF"/>
        <rFont val="Arial Narrow"/>
        <family val="2"/>
      </rPr>
      <t>2</t>
    </r>
    <r>
      <rPr>
        <b/>
        <sz val="11"/>
        <color rgb="FFFFFFFF"/>
        <rFont val="Arial Narrow"/>
        <family val="2"/>
        <charset val="1"/>
      </rPr>
      <t>eq)</t>
    </r>
  </si>
  <si>
    <r>
      <t>4.1a (kg CO</t>
    </r>
    <r>
      <rPr>
        <b/>
        <vertAlign val="subscript"/>
        <sz val="11"/>
        <color rgb="FFFFFFFF"/>
        <rFont val="Arial Narrow"/>
        <family val="2"/>
      </rPr>
      <t>2</t>
    </r>
    <r>
      <rPr>
        <b/>
        <sz val="11"/>
        <color rgb="FFFFFFFF"/>
        <rFont val="Arial Narrow"/>
        <family val="2"/>
        <charset val="1"/>
      </rPr>
      <t>eq)</t>
    </r>
  </si>
  <si>
    <r>
      <t>4.1b (kg CO</t>
    </r>
    <r>
      <rPr>
        <b/>
        <vertAlign val="subscript"/>
        <sz val="11"/>
        <color rgb="FFFFFFFF"/>
        <rFont val="Arial Narrow"/>
        <family val="2"/>
      </rPr>
      <t>2</t>
    </r>
    <r>
      <rPr>
        <b/>
        <sz val="11"/>
        <color rgb="FFFFFFFF"/>
        <rFont val="Arial Narrow"/>
        <family val="2"/>
        <charset val="1"/>
      </rPr>
      <t>eq)</t>
    </r>
  </si>
  <si>
    <r>
      <t>4.2a (kg CO</t>
    </r>
    <r>
      <rPr>
        <b/>
        <vertAlign val="subscript"/>
        <sz val="11"/>
        <color rgb="FFFFFFFF"/>
        <rFont val="Arial Narrow"/>
        <family val="2"/>
      </rPr>
      <t>2</t>
    </r>
    <r>
      <rPr>
        <b/>
        <sz val="11"/>
        <color rgb="FFFFFFFF"/>
        <rFont val="Arial Narrow"/>
        <family val="2"/>
        <charset val="1"/>
      </rPr>
      <t>eq)</t>
    </r>
  </si>
  <si>
    <r>
      <t>4.2b (kg CO</t>
    </r>
    <r>
      <rPr>
        <b/>
        <vertAlign val="subscript"/>
        <sz val="11"/>
        <color rgb="FFFFFFFF"/>
        <rFont val="Arial Narrow"/>
        <family val="2"/>
      </rPr>
      <t>2</t>
    </r>
    <r>
      <rPr>
        <b/>
        <sz val="11"/>
        <color rgb="FFFFFFFF"/>
        <rFont val="Arial Narrow"/>
        <family val="2"/>
        <charset val="1"/>
      </rPr>
      <t>eq)</t>
    </r>
  </si>
  <si>
    <r>
      <t>4.2c (kg CO</t>
    </r>
    <r>
      <rPr>
        <b/>
        <vertAlign val="subscript"/>
        <sz val="11"/>
        <color rgb="FFFFFFFF"/>
        <rFont val="Arial Narrow"/>
        <family val="2"/>
      </rPr>
      <t>2</t>
    </r>
    <r>
      <rPr>
        <b/>
        <sz val="11"/>
        <color rgb="FFFFFFFF"/>
        <rFont val="Arial Narrow"/>
        <family val="2"/>
        <charset val="1"/>
      </rPr>
      <t>eq)</t>
    </r>
  </si>
  <si>
    <r>
      <t>5a (kg CO</t>
    </r>
    <r>
      <rPr>
        <b/>
        <vertAlign val="subscript"/>
        <sz val="11"/>
        <color rgb="FFFFFFFF"/>
        <rFont val="Arial Narrow"/>
        <family val="2"/>
      </rPr>
      <t>2</t>
    </r>
    <r>
      <rPr>
        <b/>
        <sz val="11"/>
        <color rgb="FFFFFFFF"/>
        <rFont val="Arial Narrow"/>
        <family val="2"/>
        <charset val="1"/>
      </rPr>
      <t>eq)</t>
    </r>
  </si>
  <si>
    <r>
      <t>5b (kg CO</t>
    </r>
    <r>
      <rPr>
        <b/>
        <vertAlign val="subscript"/>
        <sz val="11"/>
        <color rgb="FFFFFFFF"/>
        <rFont val="Arial Narrow"/>
        <family val="2"/>
      </rPr>
      <t>2</t>
    </r>
    <r>
      <rPr>
        <b/>
        <sz val="11"/>
        <color rgb="FFFFFFFF"/>
        <rFont val="Arial Narrow"/>
        <family val="2"/>
        <charset val="1"/>
      </rPr>
      <t>eq)</t>
    </r>
  </si>
  <si>
    <r>
      <t>5c (kg CO</t>
    </r>
    <r>
      <rPr>
        <b/>
        <vertAlign val="subscript"/>
        <sz val="11"/>
        <color rgb="FFFFFFFF"/>
        <rFont val="Arial Narrow"/>
        <family val="2"/>
      </rPr>
      <t>2</t>
    </r>
    <r>
      <rPr>
        <b/>
        <sz val="11"/>
        <color rgb="FFFFFFFF"/>
        <rFont val="Arial Narrow"/>
        <family val="2"/>
        <charset val="1"/>
      </rPr>
      <t>eq)</t>
    </r>
  </si>
  <si>
    <r>
      <t>5d (kg CO</t>
    </r>
    <r>
      <rPr>
        <b/>
        <vertAlign val="subscript"/>
        <sz val="11"/>
        <color rgb="FFFFFFFF"/>
        <rFont val="Arial Narrow"/>
        <family val="2"/>
      </rPr>
      <t>2</t>
    </r>
    <r>
      <rPr>
        <b/>
        <sz val="11"/>
        <color rgb="FFFFFFFF"/>
        <rFont val="Arial Narrow"/>
        <family val="2"/>
        <charset val="1"/>
      </rPr>
      <t>eq)</t>
    </r>
  </si>
  <si>
    <r>
      <t>CATEGORIA 3
(kg CO</t>
    </r>
    <r>
      <rPr>
        <b/>
        <vertAlign val="subscript"/>
        <sz val="11"/>
        <color rgb="FFFFFFFF"/>
        <rFont val="Arial Narrow"/>
        <family val="2"/>
      </rPr>
      <t>2</t>
    </r>
    <r>
      <rPr>
        <b/>
        <sz val="11"/>
        <color rgb="FFFFFFFF"/>
        <rFont val="Arial Narrow"/>
        <family val="2"/>
        <charset val="1"/>
      </rPr>
      <t>eq)</t>
    </r>
  </si>
  <si>
    <r>
      <t>CATEGORIA 4
(kg CO</t>
    </r>
    <r>
      <rPr>
        <b/>
        <vertAlign val="subscript"/>
        <sz val="11"/>
        <color rgb="FFFFFFFF"/>
        <rFont val="Arial Narrow"/>
        <family val="2"/>
      </rPr>
      <t>2</t>
    </r>
    <r>
      <rPr>
        <b/>
        <sz val="11"/>
        <color rgb="FFFFFFFF"/>
        <rFont val="Arial Narrow"/>
        <family val="2"/>
        <charset val="1"/>
      </rPr>
      <t>eq)</t>
    </r>
  </si>
  <si>
    <r>
      <t>CATEGORIA 5
(kg CO</t>
    </r>
    <r>
      <rPr>
        <b/>
        <vertAlign val="subscript"/>
        <sz val="11"/>
        <color rgb="FFFFFFFF"/>
        <rFont val="Arial Narrow"/>
        <family val="2"/>
      </rPr>
      <t>2</t>
    </r>
    <r>
      <rPr>
        <b/>
        <sz val="11"/>
        <color rgb="FFFFFFFF"/>
        <rFont val="Arial Narrow"/>
        <family val="2"/>
        <charset val="1"/>
      </rPr>
      <t>eq)</t>
    </r>
  </si>
  <si>
    <r>
      <t>CATEGORIA 6
(kg CO</t>
    </r>
    <r>
      <rPr>
        <b/>
        <vertAlign val="subscript"/>
        <sz val="11"/>
        <color rgb="FFFFFFFF"/>
        <rFont val="Arial Narrow"/>
        <family val="2"/>
      </rPr>
      <t>2</t>
    </r>
    <r>
      <rPr>
        <b/>
        <sz val="11"/>
        <color rgb="FFFFFFFF"/>
        <rFont val="Arial Narrow"/>
        <family val="2"/>
        <charset val="1"/>
      </rPr>
      <t>eq)</t>
    </r>
  </si>
  <si>
    <r>
      <t>RESULTATS PER EDIFICI / SEU * (unitats en kg CO</t>
    </r>
    <r>
      <rPr>
        <b/>
        <vertAlign val="subscript"/>
        <sz val="12"/>
        <color rgb="FFFFFFFF"/>
        <rFont val="Arial Narrow"/>
        <family val="2"/>
      </rPr>
      <t>2</t>
    </r>
    <r>
      <rPr>
        <b/>
        <sz val="12"/>
        <color rgb="FFFFFFFF"/>
        <rFont val="Arial Narrow"/>
        <family val="2"/>
        <charset val="1"/>
      </rPr>
      <t>eq)</t>
    </r>
  </si>
  <si>
    <r>
      <t>Indiqui a continuació els edificis/centres de treball a on la seva organització desenvolupa les seves activitats.</t>
    </r>
    <r>
      <rPr>
        <b/>
        <sz val="11"/>
        <color rgb="FF1F497D"/>
        <rFont val="Arial Narrow"/>
        <family val="2"/>
      </rPr>
      <t xml:space="preserve"> Només per als centres ubicats a Balears, indiqui </t>
    </r>
    <r>
      <rPr>
        <b/>
        <i/>
        <sz val="11"/>
        <color rgb="FF1F497D"/>
        <rFont val="Arial Narrow"/>
        <family val="2"/>
      </rPr>
      <t xml:space="preserve">Illa, Municipi, Direcció </t>
    </r>
    <r>
      <rPr>
        <b/>
        <sz val="11"/>
        <color rgb="FF1F497D"/>
        <rFont val="Arial Narrow"/>
        <family val="2"/>
      </rPr>
      <t xml:space="preserve">i </t>
    </r>
    <r>
      <rPr>
        <b/>
        <i/>
        <sz val="11"/>
        <color rgb="FF1F497D"/>
        <rFont val="Arial Narrow"/>
        <family val="2"/>
      </rPr>
      <t>Coordenades</t>
    </r>
    <r>
      <rPr>
        <b/>
        <sz val="11"/>
        <color rgb="FF1F497D"/>
        <rFont val="Arial Narrow"/>
        <family val="2"/>
      </rPr>
      <t>.</t>
    </r>
  </si>
  <si>
    <t>Si té un Pla de reducció a nivell estatal, indiqui les següents dades:</t>
  </si>
  <si>
    <r>
      <rPr>
        <b/>
        <sz val="11"/>
        <color rgb="FF1F497D"/>
        <rFont val="Arial Narrow"/>
        <family val="2"/>
      </rPr>
      <t>A partir de l'any 2025</t>
    </r>
    <r>
      <rPr>
        <sz val="11"/>
        <color rgb="FF1F497D"/>
        <rFont val="Arial Narrow"/>
        <family val="2"/>
        <charset val="1"/>
      </rPr>
      <t xml:space="preserve">, els subjectes obligats a inscriure la seva petjada de carboni al Registre balear, també hauran de presentar un pla de reducció indicant: els compromisos i les mesures de reducció d'emissions que es duran a terme, una planificació temporal per reduir la petjada de carboni i una estimació quantitativa de les reduccions que implicarà cada mesura. </t>
    </r>
    <r>
      <rPr>
        <b/>
        <sz val="11"/>
        <color rgb="FF1F497D"/>
        <rFont val="Arial Narrow"/>
        <family val="2"/>
      </rPr>
      <t>Només s'han d'incloure les dades associades al centres de treball situats al territori balear</t>
    </r>
    <r>
      <rPr>
        <sz val="11"/>
        <color rgb="FF1F497D"/>
        <rFont val="Arial Narrow"/>
        <family val="2"/>
        <charset val="1"/>
      </rPr>
      <t>.</t>
    </r>
  </si>
  <si>
    <r>
      <rPr>
        <u/>
        <sz val="12"/>
        <color rgb="FF1F497D"/>
        <rFont val="Arial Narrow"/>
        <family val="2"/>
      </rPr>
      <t>Mètode de propulsió</t>
    </r>
    <r>
      <rPr>
        <sz val="12"/>
        <color rgb="FF1F497D"/>
        <rFont val="Arial Narrow"/>
        <family val="2"/>
        <charset val="1"/>
      </rPr>
      <t xml:space="preserve">: en el cas de tractar-se de vehicles elèctrics o híbrids, la part de consum de combustible s'ha d'indicar en aquesta pestanya. La part de consum elèctric s'ha d'indicar a la pestanya </t>
    </r>
    <r>
      <rPr>
        <i/>
        <sz val="12"/>
        <color rgb="FF1F497D"/>
        <rFont val="Arial Narrow"/>
        <family val="2"/>
      </rPr>
      <t>2_Categoria 2</t>
    </r>
    <r>
      <rPr>
        <sz val="12"/>
        <color rgb="FF1F497D"/>
        <rFont val="Arial Narrow"/>
        <family val="2"/>
        <charset val="1"/>
      </rPr>
      <t xml:space="preserve"> a l'apartat B.</t>
    </r>
  </si>
  <si>
    <r>
      <t xml:space="preserve">En el cas del transport ferroviari, el consum d'electricitat s'ha d'indicar a la pestanya </t>
    </r>
    <r>
      <rPr>
        <i/>
        <sz val="12"/>
        <color rgb="FF1F497D"/>
        <rFont val="Arial Narrow"/>
        <family val="2"/>
      </rPr>
      <t>2_Categoria 2</t>
    </r>
    <r>
      <rPr>
        <sz val="12"/>
        <color rgb="FF1F497D"/>
        <rFont val="Arial Narrow"/>
        <family val="2"/>
      </rPr>
      <t>.</t>
    </r>
  </si>
  <si>
    <r>
      <t>RESULTATS PER EDIFICI / SEU * (unitats en kg CO</t>
    </r>
    <r>
      <rPr>
        <b/>
        <vertAlign val="subscript"/>
        <sz val="12"/>
        <color rgb="FFFFFFFF"/>
        <rFont val="Arial Narrow"/>
        <family val="2"/>
      </rPr>
      <t>2</t>
    </r>
    <r>
      <rPr>
        <b/>
        <sz val="12"/>
        <color rgb="FFFFFFFF"/>
        <rFont val="Arial Narrow"/>
        <family val="2"/>
        <charset val="1"/>
      </rPr>
      <t xml:space="preserve"> eq)</t>
    </r>
  </si>
  <si>
    <t>Empresas</t>
  </si>
  <si>
    <t>4.1 Resultats Registre balear</t>
  </si>
  <si>
    <t>En les següents taules, ha d'indicar l'índex (nom, valor numèric i unitats) que reflecteixi de manera més adequada el nivell d'activitat de la seva organització. Pot consultar l'Annex 6 del Decret 48/2021.
Recordi que si només es vol calcular la petjada de carboni per inscriure al Registre balear, no cal emplenar les taules referents al Registre estatal. Si vol exportar les dades al Registre estatal, sí cal emplenar-les.</t>
  </si>
  <si>
    <t>En el cas d'haver sol·licitat la compensació d'emissions per a l'any de càlcul, indiqui el codi d'identificació del projecte, el nom del projecte i les emissions compensades. Per poder considerar aquestes emissions compensades com a vàlides, s'ha d'haver realitzat prèviament el tràmit específic de Compensació de petjada de carboni habilitat a la seu electrònica de la CAIB.</t>
  </si>
  <si>
    <t>Indiqui els noms de les societats que conforma el grup empresarial:</t>
  </si>
  <si>
    <r>
      <t>A.</t>
    </r>
    <r>
      <rPr>
        <sz val="12"/>
        <color rgb="FF808080"/>
        <rFont val="Arial Narrow"/>
        <family val="2"/>
        <charset val="1"/>
      </rPr>
      <t xml:space="preserve">   </t>
    </r>
    <r>
      <rPr>
        <sz val="12"/>
        <color rgb="FF003366"/>
        <rFont val="Arial Narrow"/>
        <family val="2"/>
        <charset val="1"/>
      </rPr>
      <t>Instal·lacions fixes (calderes, motors estacionaris, etc.) NO subjectes a les obligacions establertes a la Llei 1/2005, de 9 de març, que regula el règim del comerç de drets d'emissió de gasos amb efecte d'hivernacle.</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</si>
  <si>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Instal·lacions fixes (calderes, turbines, forns, etc.) subjectes a les obligacions establertes a la Llei 1/2005, de 9 de març, que regula el règim del comerç de drets d'emissió de gasos amb efecte d'hivernacle.</t>
    </r>
  </si>
  <si>
    <t>Gasolina (km)Ciclomotors i motocicletes (L)</t>
  </si>
  <si>
    <r>
      <t>Emissions totals A.2
(kg CO</t>
    </r>
    <r>
      <rPr>
        <b/>
        <vertAlign val="subscript"/>
        <sz val="11"/>
        <color rgb="FFFFFFFF"/>
        <rFont val="Arial Narrow"/>
        <family val="2"/>
        <charset val="1"/>
      </rPr>
      <t>2</t>
    </r>
    <r>
      <rPr>
        <b/>
        <sz val="11"/>
        <color rgb="FFFFFFFF"/>
        <rFont val="Arial Narrow"/>
        <family val="2"/>
        <charset val="1"/>
      </rPr>
      <t>eq)</t>
    </r>
  </si>
  <si>
    <t xml:space="preserve">                                           CATEGORIA 1: EMISSIONS DIRECTES RELACIONADES AMB ELS PROCESSOS I PER USOS DEL SÒL</t>
  </si>
  <si>
    <r>
      <t xml:space="preserve">S'exclouen les emissions derivades de l'electricitat comprada per a ser revenuda i les emissions procedents de la transmissió i distribució de l'electricitat. Aquestes emissions són opcionals i s'inclourien a la pestanya </t>
    </r>
    <r>
      <rPr>
        <i/>
        <sz val="12"/>
        <color rgb="FF1F497D"/>
        <rFont val="Arial Narrow"/>
        <family val="2"/>
      </rPr>
      <t>3_Categories 3-6</t>
    </r>
    <r>
      <rPr>
        <sz val="12"/>
        <color rgb="FF1F497D"/>
        <rFont val="Arial Narrow"/>
        <family val="2"/>
        <charset val="1"/>
      </rPr>
      <t>.</t>
    </r>
  </si>
  <si>
    <r>
      <t xml:space="preserve">S'exclouen les emissions derivades de l'electricitat comprada per a ser revenuda i les emissions procedents de la transmissió i distribució de l'electricitat. Aquestes emissions són opcionals i s'inclourien a la pestaña </t>
    </r>
    <r>
      <rPr>
        <i/>
        <sz val="12"/>
        <color rgb="FF1F497D"/>
        <rFont val="Arial Narrow"/>
        <family val="2"/>
      </rPr>
      <t>3_Categories 3-6</t>
    </r>
    <r>
      <rPr>
        <sz val="12"/>
        <color rgb="FF1F497D"/>
        <rFont val="Arial Narrow"/>
        <family val="2"/>
        <charset val="1"/>
      </rPr>
      <t>.</t>
    </r>
  </si>
  <si>
    <t>* Les emissions degudes al consum de vehicles elèctrics / híbrids endollables s'inclouen a la Categoria 2.</t>
  </si>
  <si>
    <t>RESULTATS RELATIUS A L'ABAST 1+2 - INDICADOR D'ACTIVITAT ANUAL</t>
  </si>
  <si>
    <r>
      <t xml:space="preserve">* S'exclou el transport a través de vehicles propulsats amb electricitat que s'inclou a </t>
    </r>
    <r>
      <rPr>
        <i/>
        <sz val="9"/>
        <color rgb="FF1F497D"/>
        <rFont val="Arial Narrow"/>
        <family val="2"/>
      </rPr>
      <t>Vehicles elèctrics i/o híbrids</t>
    </r>
    <r>
      <rPr>
        <sz val="9"/>
        <color rgb="FF1F497D"/>
        <rFont val="Arial Narrow"/>
        <family val="2"/>
        <charset val="1"/>
      </rPr>
      <t>.</t>
    </r>
  </si>
  <si>
    <t>Categoria 3: Emissions indirectes de GEH causades pel transport</t>
  </si>
  <si>
    <t>3a. Emissions causades pel transport i distribució de béns aigües amunt, provinents de serveis de noli pagats per l'organització.</t>
  </si>
  <si>
    <t>3b. Emissions causades pel transport i distribució de béns corrent a baix, provinents de serveis de noli oferts als primers compradors o a altres compradors al llarg de la cadena de subministrament, però que no són costejats per l'organització.</t>
  </si>
  <si>
    <t>3c. Emissions causades pel desplaçament diari dels empleats, incloent-hi les emissions relacionades amb el transport dels empleats des de les seves llars fins als seus centres de treball. L'augment de consums en modalitat de teletreball s'inclou en aquesta subcategoria.</t>
  </si>
  <si>
    <t>3d. Emissions causades pel transport de clients i visitants, incloent-hi les emissions associades amb els viatges de clients i visitants a les instal·lacions de la companyia declarant.</t>
  </si>
  <si>
    <t>3e. Emissions causades per viatges de negocis, degudes sobretot al combustible consumit en fonts mòbils de combustió, les nits d'hostalatge en hotels si guarden relació amb el viatge de negocis. S'haurien d'incloure també les emissions indirectes generades durant el viatge, si es disposa d'aquestes dades i resulten significatives.</t>
  </si>
  <si>
    <t>Categoria 4: Emissions indirectes de GEH causades per productes que utilitza l'organització</t>
  </si>
  <si>
    <t>4.1a. Emissions provinents dels productes comprats, les quals estan associades amb la fabricació del producte. Aquesta subcategoria inclou les emissions associades amb la producció d'energia comprada (és a dir, emissions aigües amunt associades amb la producció de petroli i electricitat) que no s'inclouen en la categoria 2.</t>
  </si>
  <si>
    <t>4.1b. Les emissions provinents de béns de capital comprats i amortitzats per l'organització, incloent-hi els béns usats per a fabricar un producte, prestar un servei, o vendre, emmagatzemar i lliurar mercaderies. S'inclou totes les emissions aigües amunt provinents de la producció de béns de capital comprats o adquirits per l'organització.</t>
  </si>
  <si>
    <t>4.2a. Les emissions provinents de la disposició de residus sòlids i líquids depenen de les característiques dels residus i el seu tractament. El tipus comú de tractament és mitjançant abocadors/residus sanitaris, incineració, tractament biològic o reciclatge.</t>
  </si>
  <si>
    <t>4.2b. Les emissions provinents de l'ús d'actius que es generen a través dels equips arrendats per l'organització. Es podrien identificar tres tipus principals d'arrendament: arrendament financer, arrendament operatiu i ocupació per contracte.</t>
  </si>
  <si>
    <t>4.2c. Entre les emissions provinents de l'ús de serveis que no es descriuen en les subcategories anteriorment esmentades s'inclouen la consultoria, la neteja, el manteniment, el lliurament de correspondència, les operacions bancàries, etc.</t>
  </si>
  <si>
    <t>Categoria 5: Emissions indirectes de GEH associades amb l'ús dels productes de l'organització</t>
  </si>
  <si>
    <t>5a. Entre les emissions o remocions provinents de l'etapa d'ús del producte s'inclouen les emissions totals previstes durant el temps de vida de tots els productes venuts pertinents. Les emissions d'aquesta subcategoria estan molt estretament vinculades als escenaris de l'etapa de vida.</t>
  </si>
  <si>
    <t>5b. Entre les emissions provinents d'actius arrendats aigües avall s'inclouen les causades per l'operació d'actius que són propietat de l'organització que informa i s'arrenden a altres entitats durant l'any de l'informe. Aquesta subcategoria és aplicable a l'arrendador (és a dir, l'organització que rep pagaments de l'arrendatari).</t>
  </si>
  <si>
    <t>5c. Entre les emissions provinents de l'etapa final de vida del producte s'inclouen les emissions associades amb el final de vida de tots els productes que ven l'organització que informa durant l'any de l'informe. Les emissions d'aquesta subcategoria estan estretament vinculades als escenaris de final de vida.</t>
  </si>
  <si>
    <t>5d. Les emissions provinents de les inversions són principalment les institucions financeres privades o públiques previstes. Les emissions podrien ser causades per quatre tipus d'operacions: deute de capital social, deute d'inversió, finançament de projectes, i altres.</t>
  </si>
  <si>
    <t>Categoria 6: Emissions indirectes de GEH provinents d'altres fonts</t>
  </si>
  <si>
    <t>Darrera modificació de la Calculadora en data de 7 de juny de 2024 (versió 2022.5)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</si>
</sst>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 #,##0.00&quot;    &quot;;\-* #,##0.00&quot;    &quot;;* \-#&quot;    &quot;;@\ "/>
    <numFmt numFmtId="165" formatCode="#,##0.0"/>
    <numFmt numFmtId="166" formatCode="0.000"/>
    <numFmt numFmtId="167" formatCode="#,##0.0000"/>
    <numFmt numFmtId="168" formatCode="0.00\ %"/>
    <numFmt numFmtId="169" formatCode="0.0%"/>
    <numFmt numFmtId="170" formatCode="#,##0.000"/>
    <numFmt numFmtId="171" formatCode="0.0000"/>
  </numFmts>
  <fonts count="154" x14ac:knownFonts="1">
    <font>
      <sz val="11"/>
      <color rgb="FF000000"/>
      <name val="Calibri"/>
      <family val="2"/>
      <charset val="1"/>
    </font>
    <font>
      <sz val="11"/>
      <color theme="1"/>
      <name val="Calibri"/>
      <family val="2"/>
      <scheme val="minor"/>
    </font>
    <font>
      <b/>
      <sz val="10"/>
      <color rgb="FFFFFFFF"/>
      <name val="Arial"/>
      <family val="2"/>
      <charset val="1"/>
    </font>
    <font>
      <sz val="11"/>
      <color rgb="FF333399"/>
      <name val="Calibri"/>
      <family val="2"/>
      <charset val="1"/>
    </font>
    <font>
      <sz val="10"/>
      <name val="Arial"/>
      <family val="2"/>
      <charset val="1"/>
    </font>
    <font>
      <sz val="10"/>
      <color rgb="FF000000"/>
      <name val="Arial"/>
      <family val="2"/>
      <charset val="1"/>
    </font>
    <font>
      <sz val="10"/>
      <name val="Verdana"/>
      <family val="2"/>
      <charset val="1"/>
    </font>
    <font>
      <sz val="11"/>
      <color rgb="FF000000"/>
      <name val="Arial Narrow"/>
      <family val="2"/>
      <charset val="1"/>
    </font>
    <font>
      <b/>
      <sz val="20"/>
      <color rgb="FFFFFFFF"/>
      <name val="Arial Narrow"/>
      <family val="2"/>
      <charset val="1"/>
    </font>
    <font>
      <b/>
      <sz val="18"/>
      <color rgb="FFFFFFFF"/>
      <name val="Arial Narrow"/>
      <family val="2"/>
      <charset val="1"/>
    </font>
    <font>
      <b/>
      <sz val="18"/>
      <color rgb="FF000000"/>
      <name val="Arial Narrow"/>
      <family val="2"/>
      <charset val="1"/>
    </font>
    <font>
      <b/>
      <sz val="14"/>
      <color rgb="FFFFFFFF"/>
      <name val="Arial Narrow"/>
      <family val="2"/>
      <charset val="1"/>
    </font>
    <font>
      <sz val="12"/>
      <color rgb="FF1F497D"/>
      <name val="Arial Narrow"/>
      <family val="2"/>
      <charset val="1"/>
    </font>
    <font>
      <sz val="14"/>
      <color rgb="FF000000"/>
      <name val="Arial Narrow"/>
      <family val="2"/>
      <charset val="1"/>
    </font>
    <font>
      <b/>
      <sz val="14"/>
      <color rgb="FF0066CC"/>
      <name val="Arial Narrow"/>
      <family val="2"/>
      <charset val="1"/>
    </font>
    <font>
      <u/>
      <sz val="11"/>
      <color rgb="FF0000FF"/>
      <name val="Calibri"/>
      <family val="2"/>
      <charset val="1"/>
    </font>
    <font>
      <sz val="11"/>
      <color rgb="FF0066CC"/>
      <name val="Arial Narrow"/>
      <family val="2"/>
      <charset val="1"/>
    </font>
    <font>
      <b/>
      <sz val="11"/>
      <color rgb="FFC0C0C0"/>
      <name val="Arial Narrow"/>
      <family val="2"/>
      <charset val="1"/>
    </font>
    <font>
      <b/>
      <sz val="10"/>
      <color rgb="FFFFFFFF"/>
      <name val="Arial Narrow"/>
      <family val="2"/>
      <charset val="1"/>
    </font>
    <font>
      <b/>
      <sz val="11"/>
      <color rgb="FF0066CC"/>
      <name val="Arial Narrow"/>
      <family val="2"/>
      <charset val="1"/>
    </font>
    <font>
      <b/>
      <sz val="11"/>
      <color rgb="FFFFFFFF"/>
      <name val="Arial Narrow"/>
      <family val="2"/>
      <charset val="1"/>
    </font>
    <font>
      <b/>
      <sz val="11"/>
      <color rgb="FF000000"/>
      <name val="Arial Narrow"/>
      <family val="2"/>
      <charset val="1"/>
    </font>
    <font>
      <b/>
      <sz val="10"/>
      <color rgb="FF0066CC"/>
      <name val="Arial Narrow"/>
      <family val="2"/>
      <charset val="1"/>
    </font>
    <font>
      <sz val="11"/>
      <color rgb="FFCCFFFF"/>
      <name val="Calibri"/>
      <family val="2"/>
      <charset val="1"/>
    </font>
    <font>
      <sz val="11"/>
      <color rgb="FF1F497D"/>
      <name val="Arial Narrow"/>
      <family val="2"/>
      <charset val="1"/>
    </font>
    <font>
      <sz val="10"/>
      <name val="Arial Narrow"/>
      <family val="2"/>
      <charset val="1"/>
    </font>
    <font>
      <b/>
      <sz val="11"/>
      <name val="Arial Narrow"/>
      <family val="2"/>
      <charset val="1"/>
    </font>
    <font>
      <b/>
      <sz val="12"/>
      <color rgb="FFFFFFFF"/>
      <name val="Arial Narrow"/>
      <family val="2"/>
      <charset val="1"/>
    </font>
    <font>
      <sz val="11"/>
      <color rgb="FF003366"/>
      <name val="Arial Narrow"/>
      <family val="2"/>
      <charset val="1"/>
    </font>
    <font>
      <sz val="11"/>
      <color rgb="FFFF0000"/>
      <name val="Calibri"/>
      <family val="2"/>
      <charset val="1"/>
    </font>
    <font>
      <sz val="10"/>
      <color rgb="FF000000"/>
      <name val="Arial Narrow"/>
      <family val="2"/>
      <charset val="1"/>
    </font>
    <font>
      <b/>
      <sz val="12"/>
      <color rgb="FF0066CC"/>
      <name val="Arial Narrow"/>
      <family val="2"/>
      <charset val="1"/>
    </font>
    <font>
      <sz val="12"/>
      <color rgb="FF808080"/>
      <name val="Arial Narrow"/>
      <family val="2"/>
      <charset val="1"/>
    </font>
    <font>
      <sz val="12"/>
      <color rgb="FF003366"/>
      <name val="Arial Narrow"/>
      <family val="2"/>
      <charset val="1"/>
    </font>
    <font>
      <sz val="11"/>
      <color rgb="FF808080"/>
      <name val="Arial Narrow"/>
      <family val="2"/>
      <charset val="1"/>
    </font>
    <font>
      <sz val="10"/>
      <color rgb="FF808080"/>
      <name val="Arial Narrow"/>
      <family val="2"/>
      <charset val="1"/>
    </font>
    <font>
      <b/>
      <sz val="11"/>
      <color rgb="FF808080"/>
      <name val="Arial Narrow"/>
      <family val="2"/>
      <charset val="1"/>
    </font>
    <font>
      <sz val="12"/>
      <color rgb="FF0066CC"/>
      <name val="Arial Narrow"/>
      <family val="2"/>
      <charset val="1"/>
    </font>
    <font>
      <b/>
      <sz val="11"/>
      <color rgb="FF0000FF"/>
      <name val="Arial Narrow"/>
      <family val="2"/>
      <charset val="1"/>
    </font>
    <font>
      <b/>
      <sz val="11"/>
      <color rgb="FFFF0000"/>
      <name val="Arial Narrow"/>
      <family val="2"/>
      <charset val="1"/>
    </font>
    <font>
      <b/>
      <vertAlign val="subscript"/>
      <sz val="10"/>
      <color rgb="FFFFFFFF"/>
      <name val="Arial Narrow"/>
      <family val="2"/>
      <charset val="1"/>
    </font>
    <font>
      <b/>
      <sz val="9"/>
      <color rgb="FFFFFFFF"/>
      <name val="Arial Narrow"/>
      <family val="2"/>
      <charset val="1"/>
    </font>
    <font>
      <b/>
      <vertAlign val="subscript"/>
      <sz val="9"/>
      <color rgb="FFFFFFFF"/>
      <name val="Arial Narrow"/>
      <family val="2"/>
      <charset val="1"/>
    </font>
    <font>
      <b/>
      <sz val="10"/>
      <name val="Arial Narrow"/>
      <family val="2"/>
      <charset val="1"/>
    </font>
    <font>
      <sz val="10"/>
      <color rgb="FF003366"/>
      <name val="Arial Narrow"/>
      <family val="2"/>
      <charset val="1"/>
    </font>
    <font>
      <vertAlign val="subscript"/>
      <sz val="10"/>
      <color rgb="FF003366"/>
      <name val="Arial Narrow"/>
      <family val="2"/>
      <charset val="1"/>
    </font>
    <font>
      <sz val="11"/>
      <name val="Arial Narrow"/>
      <family val="2"/>
      <charset val="1"/>
    </font>
    <font>
      <b/>
      <vertAlign val="subscript"/>
      <sz val="11"/>
      <color rgb="FFFFFFFF"/>
      <name val="Arial Narrow"/>
      <family val="2"/>
      <charset val="1"/>
    </font>
    <font>
      <sz val="10"/>
      <color rgb="FFFF0000"/>
      <name val="Arial Narrow"/>
      <family val="2"/>
      <charset val="1"/>
    </font>
    <font>
      <sz val="11"/>
      <color rgb="FFFF0000"/>
      <name val="Arial Narrow"/>
      <family val="2"/>
      <charset val="1"/>
    </font>
    <font>
      <b/>
      <sz val="11"/>
      <color rgb="FF1F497D"/>
      <name val="Arial Narrow"/>
      <family val="2"/>
      <charset val="1"/>
    </font>
    <font>
      <sz val="11"/>
      <name val="Calibri"/>
      <family val="2"/>
      <charset val="1"/>
    </font>
    <font>
      <i/>
      <sz val="11"/>
      <color rgb="FF000000"/>
      <name val="Arial Narrow"/>
      <family val="2"/>
      <charset val="1"/>
    </font>
    <font>
      <sz val="11"/>
      <color rgb="FFCCFFFF"/>
      <name val="Arial Narrow"/>
      <family val="2"/>
      <charset val="1"/>
    </font>
    <font>
      <sz val="8"/>
      <color rgb="FF000000"/>
      <name val="Arial Narrow"/>
      <family val="2"/>
      <charset val="1"/>
    </font>
    <font>
      <b/>
      <sz val="11"/>
      <color rgb="FFCCFFFF"/>
      <name val="Arial Narrow"/>
      <family val="2"/>
      <charset val="1"/>
    </font>
    <font>
      <sz val="18"/>
      <color rgb="FF993300"/>
      <name val="Arial Narrow"/>
      <family val="2"/>
      <charset val="1"/>
    </font>
    <font>
      <b/>
      <sz val="10"/>
      <color rgb="FF000000"/>
      <name val="Arial Narrow"/>
      <family val="2"/>
      <charset val="1"/>
    </font>
    <font>
      <b/>
      <i/>
      <sz val="13"/>
      <color rgb="FF0070C0"/>
      <name val="Arial Narrow"/>
      <family val="2"/>
      <charset val="1"/>
    </font>
    <font>
      <sz val="10"/>
      <color rgb="FFCCFFFF"/>
      <name val="Arial Narrow"/>
      <family val="2"/>
      <charset val="1"/>
    </font>
    <font>
      <b/>
      <sz val="12"/>
      <color rgb="FF000000"/>
      <name val="Arial Narrow"/>
      <family val="2"/>
      <charset val="1"/>
    </font>
    <font>
      <b/>
      <vertAlign val="subscript"/>
      <sz val="10"/>
      <color rgb="FF000000"/>
      <name val="Arial Narrow"/>
      <family val="2"/>
      <charset val="1"/>
    </font>
    <font>
      <b/>
      <sz val="10"/>
      <color rgb="FF808080"/>
      <name val="Arial Narrow"/>
      <family val="2"/>
      <charset val="1"/>
    </font>
    <font>
      <sz val="9"/>
      <color rgb="FF1F497D"/>
      <name val="Arial Narrow"/>
      <family val="2"/>
      <charset val="1"/>
    </font>
    <font>
      <sz val="10"/>
      <color rgb="FFFFFFFF"/>
      <name val="Arial Narrow"/>
      <family val="2"/>
      <charset val="1"/>
    </font>
    <font>
      <sz val="14"/>
      <color rgb="FF808080"/>
      <name val="Arial Narrow"/>
      <family val="2"/>
      <charset val="1"/>
    </font>
    <font>
      <b/>
      <sz val="12"/>
      <color rgb="FF1F497D"/>
      <name val="Arial Narrow"/>
      <family val="2"/>
      <charset val="1"/>
    </font>
    <font>
      <sz val="10"/>
      <color rgb="FF1F497D"/>
      <name val="Arial Narrow"/>
      <family val="2"/>
      <charset val="1"/>
    </font>
    <font>
      <sz val="9"/>
      <color rgb="FF000000"/>
      <name val="Arial Narrow"/>
      <family val="2"/>
      <charset val="1"/>
    </font>
    <font>
      <sz val="11"/>
      <color rgb="FFFFFFFF"/>
      <name val="Calibri"/>
      <family val="2"/>
      <charset val="1"/>
    </font>
    <font>
      <b/>
      <sz val="14"/>
      <color rgb="FF000000"/>
      <name val="Calibri"/>
      <family val="2"/>
      <charset val="1"/>
    </font>
    <font>
      <b/>
      <sz val="9"/>
      <color rgb="FF000000"/>
      <name val="Calibri"/>
      <family val="2"/>
      <charset val="1"/>
    </font>
    <font>
      <sz val="9"/>
      <color rgb="FF000000"/>
      <name val="Calibri"/>
      <family val="2"/>
      <charset val="1"/>
    </font>
    <font>
      <b/>
      <sz val="11"/>
      <color rgb="FF000000"/>
      <name val="Calibri"/>
      <family val="2"/>
      <charset val="1"/>
    </font>
    <font>
      <u/>
      <sz val="9"/>
      <color rgb="FF000000"/>
      <name val="Calibri"/>
      <family val="2"/>
      <charset val="1"/>
    </font>
    <font>
      <sz val="11"/>
      <color rgb="FF000000"/>
      <name val="Arial"/>
      <family val="2"/>
      <charset val="1"/>
    </font>
    <font>
      <u/>
      <sz val="9"/>
      <color rgb="FF0000FF"/>
      <name val="Calibri"/>
      <family val="2"/>
      <charset val="1"/>
    </font>
    <font>
      <b/>
      <sz val="9"/>
      <name val="Arial"/>
      <family val="2"/>
      <charset val="1"/>
    </font>
    <font>
      <b/>
      <sz val="20"/>
      <color rgb="FFFF0000"/>
      <name val="Calibri"/>
      <family val="2"/>
      <charset val="1"/>
    </font>
    <font>
      <b/>
      <sz val="9"/>
      <name val="Arial Narrow"/>
      <family val="2"/>
      <charset val="1"/>
    </font>
    <font>
      <u/>
      <sz val="11"/>
      <color rgb="FF000000"/>
      <name val="Calibri"/>
      <family val="2"/>
      <charset val="1"/>
    </font>
    <font>
      <b/>
      <sz val="11"/>
      <color rgb="FFFFFFFF"/>
      <name val="Calibri"/>
      <family val="2"/>
      <charset val="1"/>
    </font>
    <font>
      <sz val="9"/>
      <color rgb="FF000000"/>
      <name val="Tahoma"/>
      <family val="2"/>
      <charset val="1"/>
    </font>
    <font>
      <sz val="11"/>
      <color rgb="FF000000"/>
      <name val="Calibri"/>
      <family val="2"/>
      <charset val="1"/>
    </font>
    <font>
      <sz val="11"/>
      <color rgb="FF000000"/>
      <name val="Arial Narrow"/>
      <family val="2"/>
    </font>
    <font>
      <sz val="10"/>
      <color rgb="FF000000"/>
      <name val="Arial Narrow"/>
      <family val="2"/>
    </font>
    <font>
      <b/>
      <sz val="10"/>
      <name val="Arial Narrow"/>
      <family val="2"/>
    </font>
    <font>
      <b/>
      <vertAlign val="subscript"/>
      <sz val="10"/>
      <color rgb="FFFFFFFF"/>
      <name val="Arial Narrow"/>
      <family val="2"/>
    </font>
    <font>
      <b/>
      <sz val="10"/>
      <color rgb="FFFFFFFF"/>
      <name val="Arial Narrow"/>
      <family val="2"/>
    </font>
    <font>
      <vertAlign val="subscript"/>
      <sz val="11"/>
      <color rgb="FF000000"/>
      <name val="Calibri"/>
      <family val="2"/>
    </font>
    <font>
      <sz val="11"/>
      <name val="Arial Narrow"/>
      <family val="2"/>
    </font>
    <font>
      <b/>
      <vertAlign val="subscript"/>
      <sz val="12"/>
      <color rgb="FFFFFFFF"/>
      <name val="Arial Narrow"/>
      <family val="2"/>
    </font>
    <font>
      <b/>
      <sz val="11"/>
      <color theme="1"/>
      <name val="Calibri"/>
      <family val="2"/>
      <scheme val="minor"/>
    </font>
    <font>
      <b/>
      <sz val="11"/>
      <color rgb="FF000000"/>
      <name val="Arial"/>
      <family val="2"/>
    </font>
    <font>
      <i/>
      <u/>
      <sz val="11"/>
      <color theme="1"/>
      <name val="Calibri"/>
      <family val="2"/>
      <scheme val="minor"/>
    </font>
    <font>
      <b/>
      <u/>
      <sz val="11"/>
      <name val="Calibri"/>
      <family val="2"/>
      <scheme val="minor"/>
    </font>
    <font>
      <sz val="11"/>
      <name val="Calibri"/>
      <family val="2"/>
      <scheme val="minor"/>
    </font>
    <font>
      <u/>
      <sz val="11"/>
      <name val="Calibri"/>
      <family val="2"/>
      <scheme val="minor"/>
    </font>
    <font>
      <sz val="10"/>
      <color theme="1"/>
      <name val="Calibri"/>
      <family val="2"/>
      <scheme val="minor"/>
    </font>
    <font>
      <sz val="10"/>
      <name val="Calibri"/>
      <family val="2"/>
      <scheme val="minor"/>
    </font>
    <font>
      <i/>
      <sz val="11"/>
      <color theme="1"/>
      <name val="Calibri"/>
      <family val="2"/>
      <scheme val="minor"/>
    </font>
    <font>
      <sz val="12"/>
      <name val="Calibri"/>
      <family val="2"/>
      <scheme val="minor"/>
    </font>
    <font>
      <b/>
      <sz val="16"/>
      <color rgb="FF000000"/>
      <name val="Calibri"/>
      <family val="2"/>
      <charset val="1"/>
    </font>
    <font>
      <sz val="16"/>
      <color rgb="FF000000"/>
      <name val="Calibri"/>
      <family val="2"/>
      <charset val="1"/>
    </font>
    <font>
      <sz val="16"/>
      <color rgb="FF000000"/>
      <name val="Arial"/>
      <family val="2"/>
      <charset val="1"/>
    </font>
    <font>
      <u/>
      <sz val="16"/>
      <color rgb="FF000000"/>
      <name val="Calibri"/>
      <family val="2"/>
      <charset val="1"/>
    </font>
    <font>
      <b/>
      <i/>
      <sz val="10"/>
      <color rgb="FFFFFFFF"/>
      <name val="Arial Narrow"/>
      <family val="2"/>
    </font>
    <font>
      <i/>
      <sz val="11"/>
      <name val="Calibri"/>
      <family val="2"/>
      <scheme val="minor"/>
    </font>
    <font>
      <sz val="9"/>
      <color indexed="81"/>
      <name val="Tahoma"/>
      <family val="2"/>
    </font>
    <font>
      <sz val="9"/>
      <name val="Calibri"/>
      <family val="2"/>
      <scheme val="minor"/>
    </font>
    <font>
      <i/>
      <sz val="10"/>
      <name val="Calibri"/>
      <family val="2"/>
      <scheme val="minor"/>
    </font>
    <font>
      <i/>
      <sz val="10"/>
      <color theme="1"/>
      <name val="Calibri"/>
      <family val="2"/>
      <scheme val="minor"/>
    </font>
    <font>
      <i/>
      <u/>
      <sz val="11"/>
      <name val="Calibri"/>
      <family val="2"/>
      <scheme val="minor"/>
    </font>
    <font>
      <b/>
      <sz val="12"/>
      <color rgb="FF0066CC"/>
      <name val="Arial Narrow"/>
      <family val="2"/>
    </font>
    <font>
      <sz val="12"/>
      <color rgb="FF0066CC"/>
      <name val="Arial Narrow"/>
      <family val="2"/>
    </font>
    <font>
      <b/>
      <u/>
      <sz val="12"/>
      <color rgb="FF1F497D"/>
      <name val="Arial Narrow"/>
      <family val="2"/>
    </font>
    <font>
      <u/>
      <sz val="12"/>
      <color rgb="FF1F497D"/>
      <name val="Arial Narrow"/>
      <family val="2"/>
    </font>
    <font>
      <sz val="12"/>
      <color rgb="FF1F497D"/>
      <name val="Arial Narrow"/>
      <family val="2"/>
    </font>
    <font>
      <i/>
      <sz val="12"/>
      <color rgb="FF1F497D"/>
      <name val="Arial Narrow"/>
      <family val="2"/>
    </font>
    <font>
      <sz val="10"/>
      <name val="Arial"/>
      <family val="2"/>
    </font>
    <font>
      <sz val="11"/>
      <color theme="0" tint="-0.499984740745262"/>
      <name val="Calibri"/>
      <family val="2"/>
      <scheme val="minor"/>
    </font>
    <font>
      <b/>
      <sz val="11"/>
      <name val="Calibri"/>
      <family val="2"/>
      <scheme val="minor"/>
    </font>
    <font>
      <b/>
      <u/>
      <sz val="16"/>
      <name val="Calibri"/>
      <family val="2"/>
      <scheme val="minor"/>
    </font>
    <font>
      <i/>
      <sz val="9"/>
      <name val="Calibri"/>
      <family val="2"/>
      <scheme val="minor"/>
    </font>
    <font>
      <sz val="9"/>
      <color theme="1"/>
      <name val="Calibri"/>
      <family val="2"/>
      <scheme val="minor"/>
    </font>
    <font>
      <u/>
      <sz val="10"/>
      <color theme="1"/>
      <name val="Calibri"/>
      <family val="2"/>
      <scheme val="minor"/>
    </font>
    <font>
      <sz val="7"/>
      <color theme="1"/>
      <name val="Calibri"/>
      <family val="2"/>
      <scheme val="minor"/>
    </font>
    <font>
      <vertAlign val="subscript"/>
      <sz val="12"/>
      <color rgb="FF003366"/>
      <name val="Arial Narrow"/>
      <family val="2"/>
    </font>
    <font>
      <b/>
      <sz val="16"/>
      <color rgb="FF000000"/>
      <name val="Calibri"/>
      <family val="2"/>
    </font>
    <font>
      <b/>
      <sz val="11"/>
      <color theme="0"/>
      <name val="Arial Narrow"/>
      <family val="2"/>
      <charset val="1"/>
    </font>
    <font>
      <b/>
      <vertAlign val="subscript"/>
      <sz val="10"/>
      <color rgb="FF000000"/>
      <name val="Arial Narrow"/>
      <family val="2"/>
    </font>
    <font>
      <b/>
      <vertAlign val="subscript"/>
      <sz val="11"/>
      <color rgb="FFFFFFFF"/>
      <name val="Arial Narrow"/>
      <family val="2"/>
    </font>
    <font>
      <b/>
      <i/>
      <sz val="13"/>
      <color rgb="FF1F497D"/>
      <name val="Arial Narrow"/>
      <family val="2"/>
      <charset val="1"/>
    </font>
    <font>
      <b/>
      <i/>
      <vertAlign val="subscript"/>
      <sz val="13"/>
      <color rgb="FF1F497D"/>
      <name val="Arial Narrow"/>
      <family val="2"/>
      <charset val="1"/>
    </font>
    <font>
      <i/>
      <sz val="11"/>
      <color rgb="FF000000"/>
      <name val="Arial Narrow"/>
      <family val="2"/>
    </font>
    <font>
      <b/>
      <sz val="11"/>
      <color rgb="FF000000"/>
      <name val="Arial Narrow"/>
      <family val="2"/>
    </font>
    <font>
      <b/>
      <i/>
      <sz val="11"/>
      <color rgb="FF000000"/>
      <name val="Arial Narrow"/>
      <family val="2"/>
    </font>
    <font>
      <b/>
      <u/>
      <sz val="11"/>
      <color rgb="FF000000"/>
      <name val="Arial Narrow"/>
      <family val="2"/>
    </font>
    <font>
      <b/>
      <sz val="11"/>
      <color rgb="FF000000"/>
      <name val="Calibri"/>
      <family val="2"/>
    </font>
    <font>
      <b/>
      <sz val="10"/>
      <color theme="1"/>
      <name val="Arial Narrow"/>
      <family val="2"/>
      <charset val="1"/>
    </font>
    <font>
      <b/>
      <sz val="10"/>
      <color theme="1"/>
      <name val="Calibri Light"/>
      <family val="2"/>
    </font>
    <font>
      <b/>
      <sz val="10"/>
      <color rgb="FF1F497D"/>
      <name val="Arial Narrow"/>
      <family val="2"/>
    </font>
    <font>
      <sz val="10"/>
      <color rgb="FF1F497D"/>
      <name val="Arial Narrow"/>
      <family val="2"/>
    </font>
    <font>
      <b/>
      <sz val="14"/>
      <color rgb="FF1F497D"/>
      <name val="Arial Narrow"/>
      <family val="2"/>
    </font>
    <font>
      <i/>
      <sz val="11"/>
      <color rgb="FF1F497D"/>
      <name val="Arial Narrow"/>
      <family val="2"/>
    </font>
    <font>
      <b/>
      <sz val="14"/>
      <color rgb="FF000000"/>
      <name val="Arial Narrow"/>
      <family val="2"/>
    </font>
    <font>
      <b/>
      <sz val="12"/>
      <color rgb="FF000000"/>
      <name val="Arial Narrow"/>
      <family val="2"/>
    </font>
    <font>
      <b/>
      <sz val="11"/>
      <color theme="1"/>
      <name val="Arial Narrow"/>
      <family val="2"/>
      <charset val="1"/>
    </font>
    <font>
      <b/>
      <sz val="11"/>
      <color theme="1"/>
      <name val="Calibri Light"/>
      <family val="2"/>
      <scheme val="major"/>
    </font>
    <font>
      <b/>
      <sz val="11"/>
      <color rgb="FF1F497D"/>
      <name val="Arial Narrow"/>
      <family val="2"/>
    </font>
    <font>
      <sz val="11"/>
      <color rgb="FFFF0000"/>
      <name val="Calibri"/>
      <family val="2"/>
      <scheme val="minor"/>
    </font>
    <font>
      <b/>
      <i/>
      <sz val="11"/>
      <color rgb="FF1F497D"/>
      <name val="Arial Narrow"/>
      <family val="2"/>
    </font>
    <font>
      <sz val="11"/>
      <color rgb="FF1F497D"/>
      <name val="Arial Narrow"/>
      <family val="2"/>
    </font>
    <font>
      <i/>
      <sz val="9"/>
      <color rgb="FF1F497D"/>
      <name val="Arial Narrow"/>
      <family val="2"/>
    </font>
  </fonts>
  <fills count="40">
    <fill>
      <patternFill patternType="none"/>
    </fill>
    <fill>
      <patternFill patternType="gray125"/>
    </fill>
    <fill>
      <patternFill patternType="solid">
        <fgColor rgb="FFBF819E"/>
        <bgColor rgb="FFC2829E"/>
      </patternFill>
    </fill>
    <fill>
      <patternFill patternType="darkGray">
        <fgColor rgb="FFFFCC99"/>
        <bgColor rgb="FFFFCC8E"/>
      </patternFill>
    </fill>
    <fill>
      <patternFill patternType="solid">
        <fgColor rgb="FFFFFFFF"/>
        <bgColor rgb="FFF2F2F2"/>
      </patternFill>
    </fill>
    <fill>
      <patternFill patternType="mediumGray">
        <fgColor rgb="FF55308D"/>
        <bgColor rgb="FF443091"/>
      </patternFill>
    </fill>
    <fill>
      <patternFill patternType="solid">
        <fgColor rgb="FFE0C2CD"/>
        <bgColor rgb="FFCCC4D9"/>
      </patternFill>
    </fill>
    <fill>
      <patternFill patternType="solid">
        <fgColor rgb="FF55308D"/>
        <bgColor rgb="FF443091"/>
      </patternFill>
    </fill>
    <fill>
      <patternFill patternType="solid">
        <fgColor rgb="FFC2829E"/>
        <bgColor rgb="FFBF819E"/>
      </patternFill>
    </fill>
    <fill>
      <patternFill patternType="solid">
        <fgColor rgb="FF808080"/>
        <bgColor rgb="FF878787"/>
      </patternFill>
    </fill>
    <fill>
      <patternFill patternType="solid">
        <fgColor rgb="FFDEDCE6"/>
        <bgColor rgb="FFDDDDDD"/>
      </patternFill>
    </fill>
    <fill>
      <patternFill patternType="solid">
        <fgColor rgb="FFFFFF00"/>
        <bgColor rgb="FFFFF200"/>
      </patternFill>
    </fill>
    <fill>
      <patternFill patternType="solid">
        <fgColor rgb="FFD9D9D9"/>
        <bgColor rgb="FFDDDDDD"/>
      </patternFill>
    </fill>
    <fill>
      <patternFill patternType="solid">
        <fgColor rgb="FFA73403"/>
        <bgColor rgb="FF4D4D4D"/>
      </patternFill>
    </fill>
    <fill>
      <patternFill patternType="solid">
        <fgColor rgb="FF00B050"/>
        <bgColor rgb="FF0070C0"/>
      </patternFill>
    </fill>
    <fill>
      <patternFill patternType="solid">
        <fgColor rgb="FFDEDCE6"/>
        <bgColor rgb="FFF2F2F2"/>
      </patternFill>
    </fill>
    <fill>
      <patternFill patternType="solid">
        <fgColor theme="0"/>
        <bgColor rgb="FFF2F2F2"/>
      </patternFill>
    </fill>
    <fill>
      <patternFill patternType="solid">
        <fgColor theme="0"/>
        <bgColor rgb="FFFFF200"/>
      </patternFill>
    </fill>
    <fill>
      <patternFill patternType="solid">
        <fgColor rgb="FFFF0000"/>
        <bgColor indexed="64"/>
      </patternFill>
    </fill>
    <fill>
      <patternFill patternType="solid">
        <fgColor theme="5" tint="0.79998168889431442"/>
        <bgColor rgb="FFF2F2F2"/>
      </patternFill>
    </fill>
    <fill>
      <patternFill patternType="solid">
        <fgColor theme="0"/>
        <bgColor rgb="FFBF819E"/>
      </patternFill>
    </fill>
    <fill>
      <patternFill patternType="solid">
        <fgColor theme="0"/>
        <bgColor rgb="FFDDDDDD"/>
      </patternFill>
    </fill>
    <fill>
      <patternFill patternType="solid">
        <fgColor rgb="FFFFFF00"/>
        <bgColor indexed="64"/>
      </patternFill>
    </fill>
    <fill>
      <patternFill patternType="solid">
        <fgColor theme="0"/>
        <bgColor rgb="FFC2829E"/>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2F2F2"/>
        <bgColor indexed="64"/>
      </patternFill>
    </fill>
    <fill>
      <patternFill patternType="solid">
        <fgColor theme="0"/>
        <bgColor rgb="FFCCC4D9"/>
      </patternFill>
    </fill>
    <fill>
      <patternFill patternType="solid">
        <fgColor theme="7" tint="-0.249977111117893"/>
        <bgColor indexed="64"/>
      </patternFill>
    </fill>
    <fill>
      <patternFill patternType="solid">
        <fgColor theme="5" tint="-0.249977111117893"/>
        <bgColor indexed="64"/>
      </patternFill>
    </fill>
    <fill>
      <patternFill patternType="solid">
        <fgColor rgb="FF808080"/>
        <bgColor rgb="FFF2F2F2"/>
      </patternFill>
    </fill>
    <fill>
      <patternFill patternType="solid">
        <fgColor rgb="FFFFFF00"/>
        <bgColor rgb="FFF2F2F2"/>
      </patternFill>
    </fill>
    <fill>
      <patternFill patternType="solid">
        <fgColor theme="0"/>
        <bgColor indexed="64"/>
      </patternFill>
    </fill>
    <fill>
      <patternFill patternType="solid">
        <fgColor theme="8" tint="0.79998168889431442"/>
        <bgColor rgb="FFF2F2F2"/>
      </patternFill>
    </fill>
    <fill>
      <patternFill patternType="solid">
        <fgColor theme="1" tint="0.499984740745262"/>
        <bgColor rgb="FFBF819E"/>
      </patternFill>
    </fill>
    <fill>
      <patternFill patternType="solid">
        <fgColor theme="5" tint="0.59999389629810485"/>
        <bgColor rgb="FFF2F2F2"/>
      </patternFill>
    </fill>
  </fills>
  <borders count="51">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style="thin">
        <color rgb="FF808080"/>
      </left>
      <right/>
      <top/>
      <bottom style="thin">
        <color rgb="FF808080"/>
      </bottom>
      <diagonal/>
    </border>
    <border>
      <left/>
      <right style="thin">
        <color rgb="FF969696"/>
      </right>
      <top style="thin">
        <color rgb="FF969696"/>
      </top>
      <bottom style="thin">
        <color rgb="FF969696"/>
      </bottom>
      <diagonal/>
    </border>
    <border>
      <left/>
      <right style="thin">
        <color rgb="FFCCFFFF"/>
      </right>
      <top/>
      <bottom/>
      <diagonal/>
    </border>
    <border>
      <left style="thin">
        <color rgb="FF969696"/>
      </left>
      <right/>
      <top style="thin">
        <color rgb="FF969696"/>
      </top>
      <bottom/>
      <diagonal/>
    </border>
    <border>
      <left/>
      <right/>
      <top style="thin">
        <color rgb="FF969696"/>
      </top>
      <bottom/>
      <diagonal/>
    </border>
    <border>
      <left/>
      <right style="thin">
        <color rgb="FF969696"/>
      </right>
      <top style="thin">
        <color rgb="FF969696"/>
      </top>
      <bottom/>
      <diagonal/>
    </border>
    <border>
      <left style="thin">
        <color rgb="FF969696"/>
      </left>
      <right/>
      <top/>
      <bottom/>
      <diagonal/>
    </border>
    <border>
      <left/>
      <right style="thin">
        <color rgb="FF969696"/>
      </right>
      <top/>
      <bottom/>
      <diagonal/>
    </border>
    <border>
      <left style="thin">
        <color rgb="FF969696"/>
      </left>
      <right/>
      <top/>
      <bottom style="thin">
        <color rgb="FF969696"/>
      </bottom>
      <diagonal/>
    </border>
    <border>
      <left/>
      <right/>
      <top/>
      <bottom style="thin">
        <color rgb="FF969696"/>
      </bottom>
      <diagonal/>
    </border>
    <border>
      <left/>
      <right style="thin">
        <color rgb="FF969696"/>
      </right>
      <top/>
      <bottom style="thin">
        <color rgb="FF969696"/>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808080"/>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808080"/>
      </top>
      <bottom style="thin">
        <color rgb="FF808080"/>
      </bottom>
      <diagonal/>
    </border>
    <border>
      <left style="thin">
        <color rgb="FF1F497D"/>
      </left>
      <right/>
      <top style="thin">
        <color rgb="FF1F497D"/>
      </top>
      <bottom/>
      <diagonal/>
    </border>
    <border>
      <left/>
      <right/>
      <top style="thin">
        <color rgb="FF1F497D"/>
      </top>
      <bottom/>
      <diagonal/>
    </border>
    <border>
      <left/>
      <right style="thin">
        <color rgb="FF1F497D"/>
      </right>
      <top style="thin">
        <color rgb="FF1F497D"/>
      </top>
      <bottom/>
      <diagonal/>
    </border>
    <border>
      <left style="thin">
        <color rgb="FF1F497D"/>
      </left>
      <right/>
      <top/>
      <bottom style="thin">
        <color rgb="FF1F497D"/>
      </bottom>
      <diagonal/>
    </border>
    <border>
      <left/>
      <right/>
      <top/>
      <bottom style="thin">
        <color rgb="FF1F497D"/>
      </bottom>
      <diagonal/>
    </border>
    <border>
      <left/>
      <right style="thin">
        <color rgb="FF1F497D"/>
      </right>
      <top/>
      <bottom style="thin">
        <color rgb="FF1F497D"/>
      </bottom>
      <diagonal/>
    </border>
    <border>
      <left style="thin">
        <color rgb="FF808080"/>
      </left>
      <right/>
      <top style="thin">
        <color rgb="FF969696"/>
      </top>
      <bottom style="thin">
        <color rgb="FF969696"/>
      </bottom>
      <diagonal/>
    </border>
    <border>
      <left/>
      <right/>
      <top style="thin">
        <color rgb="FF969696"/>
      </top>
      <bottom style="thin">
        <color rgb="FF969696"/>
      </bottom>
      <diagonal/>
    </border>
    <border>
      <left/>
      <right style="thin">
        <color rgb="FF808080"/>
      </right>
      <top style="thin">
        <color rgb="FF969696"/>
      </top>
      <bottom style="thin">
        <color rgb="FF969696"/>
      </bottom>
      <diagonal/>
    </border>
    <border>
      <left/>
      <right/>
      <top style="thin">
        <color indexed="64"/>
      </top>
      <bottom/>
      <diagonal/>
    </border>
    <border>
      <left/>
      <right/>
      <top/>
      <bottom style="thin">
        <color indexed="64"/>
      </bottom>
      <diagonal/>
    </border>
    <border>
      <left style="thin">
        <color rgb="FF808080"/>
      </left>
      <right style="thin">
        <color rgb="FF808080"/>
      </right>
      <top/>
      <bottom style="thin">
        <color indexed="64"/>
      </bottom>
      <diagonal/>
    </border>
  </borders>
  <cellStyleXfs count="14">
    <xf numFmtId="0" fontId="0" fillId="0" borderId="0"/>
    <xf numFmtId="0" fontId="15" fillId="0" borderId="0" applyBorder="0" applyProtection="0"/>
    <xf numFmtId="0" fontId="2" fillId="2" borderId="1" applyProtection="0"/>
    <xf numFmtId="0" fontId="3" fillId="3" borderId="1" applyProtection="0"/>
    <xf numFmtId="164" fontId="83" fillId="0" borderId="0" applyBorder="0" applyProtection="0"/>
    <xf numFmtId="164" fontId="83" fillId="0" borderId="0" applyBorder="0" applyProtection="0"/>
    <xf numFmtId="164" fontId="83" fillId="0" borderId="0" applyBorder="0" applyProtection="0"/>
    <xf numFmtId="164" fontId="83" fillId="0" borderId="0" applyBorder="0" applyProtection="0"/>
    <xf numFmtId="0" fontId="4" fillId="0" borderId="0"/>
    <xf numFmtId="0" fontId="5" fillId="0" borderId="0"/>
    <xf numFmtId="0" fontId="4" fillId="0" borderId="0"/>
    <xf numFmtId="0" fontId="5" fillId="0" borderId="0"/>
    <xf numFmtId="0" fontId="6" fillId="0" borderId="0"/>
    <xf numFmtId="0" fontId="119" fillId="0" borderId="0"/>
  </cellStyleXfs>
  <cellXfs count="733">
    <xf numFmtId="0" fontId="0" fillId="0" borderId="0" xfId="0"/>
    <xf numFmtId="0" fontId="7" fillId="4" borderId="0" xfId="0" applyFont="1" applyFill="1" applyBorder="1" applyProtection="1"/>
    <xf numFmtId="0" fontId="10" fillId="4" borderId="0" xfId="0" applyFont="1" applyFill="1" applyBorder="1" applyAlignment="1" applyProtection="1">
      <alignment vertical="center" wrapText="1"/>
    </xf>
    <xf numFmtId="0" fontId="11" fillId="4" borderId="0" xfId="0" applyFont="1" applyFill="1" applyBorder="1" applyAlignment="1" applyProtection="1"/>
    <xf numFmtId="0" fontId="0" fillId="4" borderId="0" xfId="0" applyFill="1"/>
    <xf numFmtId="0" fontId="11" fillId="4" borderId="0" xfId="0" applyFont="1" applyFill="1" applyBorder="1" applyAlignment="1" applyProtection="1">
      <alignment vertical="center"/>
    </xf>
    <xf numFmtId="0" fontId="13" fillId="4" borderId="0" xfId="0" applyFont="1" applyFill="1" applyBorder="1" applyProtection="1"/>
    <xf numFmtId="0" fontId="14" fillId="4" borderId="0" xfId="0" applyFont="1" applyFill="1" applyBorder="1" applyProtection="1"/>
    <xf numFmtId="0" fontId="14" fillId="4" borderId="0" xfId="1" applyFont="1" applyFill="1" applyBorder="1" applyAlignment="1" applyProtection="1"/>
    <xf numFmtId="0" fontId="16" fillId="4" borderId="0" xfId="0" applyFont="1" applyFill="1" applyBorder="1" applyProtection="1"/>
    <xf numFmtId="0" fontId="0" fillId="4" borderId="0" xfId="0" applyFill="1" applyBorder="1" applyProtection="1"/>
    <xf numFmtId="0" fontId="17" fillId="4" borderId="0" xfId="1" applyFont="1" applyFill="1" applyBorder="1" applyAlignment="1" applyProtection="1">
      <alignment vertical="center"/>
    </xf>
    <xf numFmtId="0" fontId="19" fillId="4" borderId="0" xfId="1" applyFont="1" applyFill="1" applyBorder="1" applyAlignment="1" applyProtection="1">
      <alignment vertical="center"/>
    </xf>
    <xf numFmtId="0" fontId="22" fillId="4" borderId="0" xfId="1" applyFont="1" applyFill="1" applyBorder="1" applyAlignment="1" applyProtection="1">
      <alignment vertical="center"/>
    </xf>
    <xf numFmtId="0" fontId="22" fillId="4" borderId="0" xfId="1" applyFont="1" applyFill="1" applyBorder="1" applyAlignment="1" applyProtection="1">
      <alignment horizontal="left" vertical="center"/>
    </xf>
    <xf numFmtId="0" fontId="20" fillId="8" borderId="1" xfId="0" applyFont="1" applyFill="1" applyBorder="1" applyAlignment="1" applyProtection="1">
      <alignment horizontal="center" vertical="center"/>
    </xf>
    <xf numFmtId="0" fontId="23" fillId="4" borderId="0" xfId="0" applyFont="1" applyFill="1" applyBorder="1" applyProtection="1"/>
    <xf numFmtId="0" fontId="19" fillId="4" borderId="0" xfId="0" applyFont="1" applyFill="1" applyBorder="1" applyProtection="1"/>
    <xf numFmtId="0" fontId="25" fillId="4" borderId="0" xfId="0" applyFont="1" applyFill="1" applyBorder="1" applyAlignment="1" applyProtection="1">
      <alignment horizontal="right"/>
    </xf>
    <xf numFmtId="0" fontId="26" fillId="4" borderId="0" xfId="0" applyFont="1" applyFill="1" applyBorder="1" applyAlignment="1" applyProtection="1">
      <alignment vertical="center" wrapText="1"/>
    </xf>
    <xf numFmtId="0" fontId="24" fillId="4" borderId="0" xfId="0" applyFont="1" applyFill="1" applyBorder="1" applyAlignment="1" applyProtection="1">
      <alignment horizontal="left" vertical="center" wrapText="1"/>
    </xf>
    <xf numFmtId="0" fontId="26" fillId="4" borderId="0" xfId="0" applyFont="1" applyFill="1" applyBorder="1" applyAlignment="1" applyProtection="1">
      <alignment horizontal="left" vertical="center" wrapText="1" indent="1"/>
    </xf>
    <xf numFmtId="0" fontId="29" fillId="4" borderId="0" xfId="0" applyFont="1" applyFill="1" applyBorder="1" applyProtection="1"/>
    <xf numFmtId="0" fontId="30" fillId="4" borderId="0" xfId="0" applyFont="1" applyFill="1" applyBorder="1" applyProtection="1"/>
    <xf numFmtId="0" fontId="31" fillId="4" borderId="0" xfId="0" applyFont="1" applyFill="1" applyBorder="1" applyAlignment="1" applyProtection="1">
      <alignment horizontal="left" vertical="center" indent="15"/>
    </xf>
    <xf numFmtId="0" fontId="34" fillId="4" borderId="0" xfId="0" applyFont="1" applyFill="1" applyBorder="1" applyAlignment="1" applyProtection="1">
      <alignment vertical="center" wrapText="1"/>
    </xf>
    <xf numFmtId="0" fontId="35" fillId="4" borderId="0" xfId="0" applyFont="1" applyFill="1" applyBorder="1" applyAlignment="1" applyProtection="1">
      <alignment horizontal="right"/>
    </xf>
    <xf numFmtId="0" fontId="36" fillId="4" borderId="0" xfId="0" applyFont="1" applyFill="1" applyBorder="1" applyAlignment="1" applyProtection="1">
      <alignment vertical="center" wrapText="1"/>
    </xf>
    <xf numFmtId="0" fontId="22" fillId="4" borderId="0" xfId="0" applyFont="1" applyFill="1" applyBorder="1" applyProtection="1"/>
    <xf numFmtId="0" fontId="38" fillId="4" borderId="0" xfId="0" applyFont="1" applyFill="1" applyBorder="1" applyAlignment="1" applyProtection="1">
      <alignment vertical="center"/>
    </xf>
    <xf numFmtId="0" fontId="39" fillId="4" borderId="0" xfId="0" applyFont="1" applyFill="1" applyBorder="1" applyAlignment="1" applyProtection="1">
      <alignment horizontal="left"/>
    </xf>
    <xf numFmtId="0" fontId="25" fillId="4" borderId="0" xfId="0" applyFont="1" applyFill="1" applyBorder="1" applyAlignment="1" applyProtection="1">
      <alignment horizontal="center"/>
    </xf>
    <xf numFmtId="0" fontId="18" fillId="2" borderId="1" xfId="0" applyFont="1" applyFill="1" applyBorder="1" applyAlignment="1" applyProtection="1">
      <alignment horizontal="center" vertical="center" wrapText="1"/>
    </xf>
    <xf numFmtId="0" fontId="43" fillId="4" borderId="1" xfId="0" applyFont="1" applyFill="1" applyBorder="1" applyAlignment="1" applyProtection="1">
      <alignment horizontal="center" vertical="center" wrapText="1"/>
    </xf>
    <xf numFmtId="0" fontId="18" fillId="4" borderId="1" xfId="0" applyFont="1" applyFill="1" applyBorder="1" applyAlignment="1" applyProtection="1">
      <alignment horizontal="center" vertical="top" wrapText="1"/>
    </xf>
    <xf numFmtId="0" fontId="18" fillId="4" borderId="1" xfId="0" applyFont="1" applyFill="1" applyBorder="1" applyAlignment="1" applyProtection="1">
      <alignment horizontal="center" vertical="center" wrapText="1"/>
    </xf>
    <xf numFmtId="0" fontId="25" fillId="4" borderId="1" xfId="0" applyFont="1" applyFill="1" applyBorder="1" applyAlignment="1" applyProtection="1">
      <alignment horizontal="center" vertical="center" wrapText="1"/>
    </xf>
    <xf numFmtId="166" fontId="25" fillId="4" borderId="1" xfId="0" applyNumberFormat="1" applyFont="1" applyFill="1" applyBorder="1" applyAlignment="1" applyProtection="1">
      <alignment horizontal="right" vertical="center" wrapText="1"/>
    </xf>
    <xf numFmtId="4" fontId="25" fillId="4" borderId="1" xfId="0" applyNumberFormat="1" applyFont="1" applyFill="1" applyBorder="1" applyAlignment="1" applyProtection="1">
      <alignment horizontal="right" vertical="center"/>
    </xf>
    <xf numFmtId="4" fontId="18" fillId="9" borderId="1" xfId="0" applyNumberFormat="1" applyFont="1" applyFill="1" applyBorder="1" applyAlignment="1" applyProtection="1">
      <alignment horizontal="right"/>
    </xf>
    <xf numFmtId="0" fontId="46" fillId="4" borderId="0" xfId="0" applyFont="1" applyFill="1" applyBorder="1" applyAlignment="1" applyProtection="1">
      <alignment horizontal="right"/>
    </xf>
    <xf numFmtId="0" fontId="48" fillId="4" borderId="0" xfId="0" applyFont="1" applyFill="1" applyBorder="1" applyAlignment="1" applyProtection="1">
      <alignment vertical="center" wrapText="1"/>
    </xf>
    <xf numFmtId="0" fontId="49" fillId="4" borderId="0" xfId="0" applyFont="1" applyFill="1" applyBorder="1" applyAlignment="1" applyProtection="1">
      <alignment horizontal="right" vertical="center" wrapText="1"/>
    </xf>
    <xf numFmtId="0" fontId="7" fillId="4" borderId="0" xfId="0" applyFont="1" applyFill="1" applyBorder="1" applyAlignment="1" applyProtection="1">
      <alignment horizontal="center"/>
    </xf>
    <xf numFmtId="0" fontId="24" fillId="4" borderId="0" xfId="0" applyFont="1" applyFill="1" applyBorder="1" applyAlignment="1" applyProtection="1">
      <alignment horizontal="left" wrapText="1"/>
    </xf>
    <xf numFmtId="0" fontId="50" fillId="4" borderId="0" xfId="0" applyFont="1" applyFill="1" applyBorder="1" applyAlignment="1" applyProtection="1">
      <alignment vertical="center" wrapText="1"/>
    </xf>
    <xf numFmtId="0" fontId="36" fillId="4" borderId="0" xfId="0" applyFont="1" applyFill="1" applyBorder="1" applyAlignment="1" applyProtection="1">
      <alignment horizontal="left" vertical="center" wrapText="1"/>
    </xf>
    <xf numFmtId="0" fontId="24" fillId="4" borderId="0" xfId="0" applyFont="1" applyFill="1" applyBorder="1" applyAlignment="1" applyProtection="1">
      <alignment wrapText="1"/>
    </xf>
    <xf numFmtId="0" fontId="38" fillId="4" borderId="0" xfId="0" applyFont="1" applyFill="1" applyBorder="1" applyAlignment="1" applyProtection="1">
      <alignment vertical="center" wrapText="1"/>
    </xf>
    <xf numFmtId="0" fontId="46" fillId="4" borderId="0" xfId="0" applyFont="1" applyFill="1" applyBorder="1" applyProtection="1"/>
    <xf numFmtId="0" fontId="30" fillId="4" borderId="1" xfId="0" applyFont="1" applyFill="1" applyBorder="1" applyProtection="1"/>
    <xf numFmtId="3" fontId="25" fillId="4" borderId="1" xfId="0" applyNumberFormat="1" applyFont="1" applyFill="1" applyBorder="1" applyAlignment="1" applyProtection="1">
      <alignment horizontal="center" vertical="center" wrapText="1"/>
    </xf>
    <xf numFmtId="4" fontId="18" fillId="9" borderId="1" xfId="0" applyNumberFormat="1" applyFont="1" applyFill="1" applyBorder="1" applyAlignment="1" applyProtection="1">
      <alignment vertical="center"/>
    </xf>
    <xf numFmtId="3" fontId="22" fillId="4" borderId="0" xfId="1" applyNumberFormat="1" applyFont="1" applyFill="1" applyBorder="1" applyAlignment="1" applyProtection="1">
      <alignment vertical="center"/>
    </xf>
    <xf numFmtId="0" fontId="52" fillId="4" borderId="0" xfId="0" applyFont="1" applyFill="1"/>
    <xf numFmtId="0" fontId="30" fillId="4" borderId="0" xfId="0" applyFont="1" applyFill="1" applyBorder="1" applyAlignment="1" applyProtection="1">
      <alignment vertical="top" wrapText="1"/>
    </xf>
    <xf numFmtId="0" fontId="53" fillId="4" borderId="0" xfId="0" applyFont="1" applyFill="1" applyBorder="1" applyProtection="1"/>
    <xf numFmtId="0" fontId="34" fillId="4" borderId="0" xfId="0" applyFont="1" applyFill="1" applyBorder="1" applyProtection="1"/>
    <xf numFmtId="0" fontId="24" fillId="4" borderId="0" xfId="0" applyFont="1" applyFill="1" applyBorder="1" applyAlignment="1" applyProtection="1">
      <alignment horizontal="left" vertical="top" wrapText="1"/>
    </xf>
    <xf numFmtId="0" fontId="27" fillId="4" borderId="0" xfId="0" applyFont="1" applyFill="1" applyBorder="1" applyAlignment="1" applyProtection="1">
      <alignment horizontal="left" vertical="center"/>
    </xf>
    <xf numFmtId="0" fontId="48" fillId="4" borderId="0" xfId="0" applyFont="1" applyFill="1" applyBorder="1" applyProtection="1"/>
    <xf numFmtId="0" fontId="24" fillId="4" borderId="0" xfId="0" applyFont="1" applyFill="1" applyBorder="1" applyAlignment="1" applyProtection="1">
      <alignment vertical="top" wrapText="1"/>
    </xf>
    <xf numFmtId="4" fontId="30" fillId="4" borderId="1" xfId="0" applyNumberFormat="1" applyFont="1" applyFill="1" applyBorder="1" applyAlignment="1" applyProtection="1">
      <alignment horizontal="right" vertical="center"/>
    </xf>
    <xf numFmtId="0" fontId="55" fillId="4" borderId="0" xfId="0" applyFont="1" applyFill="1" applyBorder="1" applyAlignment="1" applyProtection="1">
      <alignment horizontal="left" vertical="center" wrapText="1"/>
    </xf>
    <xf numFmtId="0" fontId="55" fillId="4" borderId="0" xfId="0" applyFont="1" applyFill="1" applyBorder="1" applyProtection="1"/>
    <xf numFmtId="0" fontId="53" fillId="4" borderId="0" xfId="0" applyFont="1" applyFill="1" applyBorder="1" applyAlignment="1" applyProtection="1">
      <alignment vertical="center" wrapText="1"/>
    </xf>
    <xf numFmtId="0" fontId="56" fillId="4" borderId="0" xfId="0" applyFont="1" applyFill="1" applyBorder="1" applyProtection="1"/>
    <xf numFmtId="0" fontId="0" fillId="4" borderId="0" xfId="0" applyFill="1" applyAlignment="1" applyProtection="1">
      <alignment horizontal="justify" vertical="center"/>
    </xf>
    <xf numFmtId="0" fontId="57" fillId="4" borderId="1" xfId="0" applyFont="1" applyFill="1" applyBorder="1" applyProtection="1"/>
    <xf numFmtId="0" fontId="39" fillId="4" borderId="0" xfId="0" applyFont="1" applyFill="1" applyBorder="1" applyAlignment="1" applyProtection="1">
      <alignment vertical="center" wrapText="1"/>
    </xf>
    <xf numFmtId="165" fontId="7" fillId="4" borderId="0" xfId="0" applyNumberFormat="1" applyFont="1" applyFill="1" applyBorder="1" applyAlignment="1" applyProtection="1">
      <alignment horizontal="center" vertical="center"/>
    </xf>
    <xf numFmtId="0" fontId="25" fillId="4" borderId="0" xfId="0" applyFont="1" applyFill="1" applyBorder="1" applyProtection="1"/>
    <xf numFmtId="0" fontId="36" fillId="4" borderId="0" xfId="0" applyFont="1" applyFill="1" applyBorder="1" applyAlignment="1" applyProtection="1">
      <alignment horizontal="right"/>
    </xf>
    <xf numFmtId="0" fontId="35" fillId="4" borderId="0" xfId="0" applyFont="1" applyFill="1" applyBorder="1" applyProtection="1"/>
    <xf numFmtId="0" fontId="59" fillId="4" borderId="0" xfId="0" applyFont="1" applyFill="1" applyBorder="1" applyAlignment="1" applyProtection="1">
      <alignment horizontal="right"/>
    </xf>
    <xf numFmtId="1" fontId="60" fillId="4" borderId="8" xfId="0" applyNumberFormat="1" applyFont="1" applyFill="1" applyBorder="1" applyAlignment="1" applyProtection="1">
      <alignment vertical="center" wrapText="1"/>
    </xf>
    <xf numFmtId="0" fontId="59" fillId="4" borderId="0" xfId="0" applyFont="1" applyFill="1" applyBorder="1" applyProtection="1"/>
    <xf numFmtId="167" fontId="55" fillId="4" borderId="0" xfId="0" applyNumberFormat="1" applyFont="1" applyFill="1" applyBorder="1" applyAlignment="1" applyProtection="1">
      <alignment vertical="center" wrapText="1"/>
    </xf>
    <xf numFmtId="4" fontId="36" fillId="4" borderId="0" xfId="0" applyNumberFormat="1" applyFont="1" applyFill="1" applyBorder="1" applyAlignment="1" applyProtection="1">
      <alignment horizontal="right" vertical="center" wrapText="1"/>
    </xf>
    <xf numFmtId="0" fontId="55" fillId="4" borderId="0" xfId="0" applyFont="1" applyFill="1" applyBorder="1" applyAlignment="1" applyProtection="1">
      <alignment vertical="center" wrapText="1"/>
    </xf>
    <xf numFmtId="0" fontId="58" fillId="4" borderId="0" xfId="0" applyFont="1" applyFill="1" applyBorder="1" applyAlignment="1" applyProtection="1">
      <alignment vertical="center" wrapText="1"/>
    </xf>
    <xf numFmtId="0" fontId="58" fillId="4" borderId="9" xfId="0" applyFont="1" applyFill="1" applyBorder="1" applyAlignment="1" applyProtection="1">
      <alignment vertical="center" wrapText="1"/>
    </xf>
    <xf numFmtId="0" fontId="58" fillId="4" borderId="0" xfId="0" applyFont="1" applyFill="1" applyBorder="1" applyAlignment="1" applyProtection="1">
      <alignment vertical="top" wrapText="1"/>
    </xf>
    <xf numFmtId="0" fontId="39" fillId="4" borderId="0" xfId="0" applyFont="1" applyFill="1" applyBorder="1" applyAlignment="1" applyProtection="1">
      <alignment vertical="center"/>
    </xf>
    <xf numFmtId="0" fontId="62" fillId="4" borderId="0" xfId="0" applyFont="1" applyFill="1" applyBorder="1" applyAlignment="1" applyProtection="1">
      <alignment vertical="center" wrapText="1"/>
    </xf>
    <xf numFmtId="4" fontId="57" fillId="4" borderId="0" xfId="0" applyNumberFormat="1" applyFont="1" applyFill="1" applyBorder="1" applyAlignment="1" applyProtection="1">
      <alignment horizontal="right" vertical="center" wrapText="1"/>
    </xf>
    <xf numFmtId="0" fontId="57" fillId="4" borderId="0" xfId="0" applyFont="1" applyFill="1" applyBorder="1" applyAlignment="1" applyProtection="1">
      <alignment vertical="center" wrapText="1"/>
    </xf>
    <xf numFmtId="0" fontId="63" fillId="4" borderId="0" xfId="0" applyFont="1" applyFill="1" applyBorder="1" applyAlignment="1" applyProtection="1">
      <alignment horizontal="left" vertical="top" wrapText="1" indent="1"/>
    </xf>
    <xf numFmtId="0" fontId="64" fillId="4" borderId="0" xfId="0" applyFont="1" applyFill="1" applyBorder="1" applyProtection="1"/>
    <xf numFmtId="167" fontId="57" fillId="4" borderId="0" xfId="0" applyNumberFormat="1" applyFont="1" applyFill="1" applyBorder="1" applyAlignment="1" applyProtection="1">
      <alignment vertical="center"/>
    </xf>
    <xf numFmtId="0" fontId="62" fillId="10" borderId="10" xfId="0" applyFont="1" applyFill="1" applyBorder="1" applyProtection="1"/>
    <xf numFmtId="0" fontId="62" fillId="10" borderId="11" xfId="0" applyFont="1" applyFill="1" applyBorder="1" applyAlignment="1" applyProtection="1">
      <alignment horizontal="left"/>
    </xf>
    <xf numFmtId="4" fontId="62" fillId="10" borderId="11" xfId="0" applyNumberFormat="1" applyFont="1" applyFill="1" applyBorder="1" applyProtection="1"/>
    <xf numFmtId="0" fontId="62" fillId="10" borderId="11" xfId="0" applyFont="1" applyFill="1" applyBorder="1" applyAlignment="1" applyProtection="1">
      <alignment horizontal="right"/>
    </xf>
    <xf numFmtId="0" fontId="27" fillId="10" borderId="0" xfId="0" applyFont="1" applyFill="1" applyBorder="1" applyAlignment="1" applyProtection="1">
      <alignment horizontal="left" wrapText="1"/>
    </xf>
    <xf numFmtId="0" fontId="57" fillId="10" borderId="0" xfId="0" applyFont="1" applyFill="1" applyBorder="1" applyAlignment="1" applyProtection="1">
      <alignment horizontal="right" vertical="center"/>
    </xf>
    <xf numFmtId="0" fontId="27" fillId="10" borderId="13" xfId="0" applyFont="1" applyFill="1" applyBorder="1" applyAlignment="1" applyProtection="1">
      <alignment wrapText="1"/>
    </xf>
    <xf numFmtId="4" fontId="65" fillId="10" borderId="0" xfId="0" applyNumberFormat="1" applyFont="1" applyFill="1" applyBorder="1" applyAlignment="1" applyProtection="1"/>
    <xf numFmtId="165" fontId="30" fillId="10" borderId="0" xfId="0" applyNumberFormat="1" applyFont="1" applyFill="1" applyBorder="1" applyAlignment="1" applyProtection="1">
      <alignment horizontal="right"/>
    </xf>
    <xf numFmtId="0" fontId="11" fillId="10" borderId="13" xfId="0" applyFont="1" applyFill="1" applyBorder="1" applyAlignment="1" applyProtection="1">
      <alignment horizontal="center" vertical="center" wrapText="1"/>
    </xf>
    <xf numFmtId="0" fontId="11" fillId="10" borderId="0" xfId="0" applyFont="1" applyFill="1" applyBorder="1" applyAlignment="1" applyProtection="1">
      <alignment horizontal="left" vertical="center" wrapText="1"/>
    </xf>
    <xf numFmtId="4" fontId="35" fillId="10" borderId="0" xfId="0" applyNumberFormat="1" applyFont="1" applyFill="1" applyBorder="1" applyAlignment="1" applyProtection="1"/>
    <xf numFmtId="0" fontId="36" fillId="10" borderId="15" xfId="0" applyFont="1" applyFill="1" applyBorder="1" applyAlignment="1" applyProtection="1">
      <alignment horizontal="left" vertical="center"/>
    </xf>
    <xf numFmtId="0" fontId="36" fillId="10" borderId="16" xfId="0" applyFont="1" applyFill="1" applyBorder="1" applyAlignment="1" applyProtection="1">
      <alignment horizontal="left" vertical="center"/>
    </xf>
    <xf numFmtId="4" fontId="36" fillId="10" borderId="16" xfId="0" applyNumberFormat="1" applyFont="1" applyFill="1" applyBorder="1" applyAlignment="1" applyProtection="1">
      <alignment horizontal="left" vertical="center"/>
    </xf>
    <xf numFmtId="0" fontId="18" fillId="10" borderId="16" xfId="0" applyFont="1" applyFill="1" applyBorder="1" applyAlignment="1" applyProtection="1">
      <alignment horizontal="left" vertical="center"/>
    </xf>
    <xf numFmtId="0" fontId="67" fillId="4" borderId="0" xfId="0" applyFont="1" applyFill="1" applyBorder="1" applyAlignment="1" applyProtection="1">
      <alignment horizontal="left" indent="1"/>
    </xf>
    <xf numFmtId="0" fontId="68" fillId="4" borderId="0" xfId="0" applyFont="1" applyFill="1" applyBorder="1" applyProtection="1"/>
    <xf numFmtId="0" fontId="69" fillId="4" borderId="0" xfId="0" applyFont="1" applyFill="1" applyBorder="1" applyProtection="1"/>
    <xf numFmtId="0" fontId="18" fillId="4" borderId="0" xfId="0" applyFont="1" applyFill="1" applyBorder="1" applyAlignment="1" applyProtection="1">
      <alignment vertical="center" wrapText="1"/>
    </xf>
    <xf numFmtId="0" fontId="51" fillId="4" borderId="0" xfId="0" applyFont="1" applyFill="1" applyBorder="1" applyProtection="1"/>
    <xf numFmtId="0" fontId="70" fillId="0" borderId="18" xfId="0" applyFont="1" applyBorder="1"/>
    <xf numFmtId="0" fontId="0" fillId="0" borderId="19" xfId="0" applyBorder="1"/>
    <xf numFmtId="1" fontId="0" fillId="0" borderId="20" xfId="0" applyNumberFormat="1" applyBorder="1"/>
    <xf numFmtId="0" fontId="72" fillId="0" borderId="0" xfId="0" applyFont="1" applyBorder="1"/>
    <xf numFmtId="0" fontId="73" fillId="0" borderId="0" xfId="0" applyFont="1"/>
    <xf numFmtId="0" fontId="75" fillId="0" borderId="0" xfId="0" applyFont="1"/>
    <xf numFmtId="0" fontId="72" fillId="0" borderId="0" xfId="0" applyFont="1"/>
    <xf numFmtId="0" fontId="76" fillId="0" borderId="0" xfId="1" applyFont="1" applyBorder="1" applyAlignment="1" applyProtection="1"/>
    <xf numFmtId="0" fontId="0" fillId="0" borderId="0" xfId="0" applyFont="1" applyBorder="1"/>
    <xf numFmtId="0" fontId="77" fillId="0" borderId="21" xfId="0" applyFont="1" applyBorder="1" applyAlignment="1" applyProtection="1">
      <alignment horizontal="center" vertical="center" wrapText="1"/>
    </xf>
    <xf numFmtId="0" fontId="77" fillId="0" borderId="20" xfId="0" applyFont="1" applyBorder="1" applyAlignment="1" applyProtection="1">
      <alignment horizontal="center" vertical="center" wrapText="1"/>
    </xf>
    <xf numFmtId="0" fontId="5" fillId="0" borderId="20" xfId="0" applyFont="1" applyBorder="1"/>
    <xf numFmtId="4" fontId="0" fillId="0" borderId="0" xfId="0" applyNumberFormat="1"/>
    <xf numFmtId="3" fontId="5" fillId="0" borderId="20" xfId="0" applyNumberFormat="1" applyFont="1" applyBorder="1"/>
    <xf numFmtId="0" fontId="0" fillId="0" borderId="20" xfId="0" applyBorder="1"/>
    <xf numFmtId="0" fontId="78" fillId="0" borderId="0" xfId="0" applyFont="1"/>
    <xf numFmtId="0" fontId="79" fillId="0" borderId="20" xfId="0" applyFont="1" applyBorder="1" applyAlignment="1" applyProtection="1">
      <alignment horizontal="center" vertical="center"/>
    </xf>
    <xf numFmtId="0" fontId="46" fillId="0" borderId="20" xfId="0" applyFont="1" applyBorder="1" applyAlignment="1" applyProtection="1">
      <alignment horizontal="left"/>
    </xf>
    <xf numFmtId="0" fontId="25" fillId="0" borderId="5" xfId="0" applyFont="1" applyBorder="1" applyAlignment="1"/>
    <xf numFmtId="2" fontId="25" fillId="0" borderId="5" xfId="0" applyNumberFormat="1" applyFont="1" applyBorder="1" applyAlignment="1"/>
    <xf numFmtId="2" fontId="25" fillId="0" borderId="1" xfId="0" applyNumberFormat="1" applyFont="1" applyBorder="1" applyAlignment="1">
      <alignment horizontal="center"/>
    </xf>
    <xf numFmtId="4" fontId="25" fillId="0" borderId="23" xfId="0" applyNumberFormat="1" applyFont="1" applyBorder="1" applyAlignment="1">
      <alignment horizontal="center"/>
    </xf>
    <xf numFmtId="0" fontId="25" fillId="4" borderId="5" xfId="0" applyFont="1" applyFill="1" applyBorder="1" applyAlignment="1"/>
    <xf numFmtId="4" fontId="25" fillId="4" borderId="23" xfId="0" applyNumberFormat="1" applyFont="1" applyFill="1" applyBorder="1" applyAlignment="1">
      <alignment horizontal="center"/>
    </xf>
    <xf numFmtId="2" fontId="46" fillId="0" borderId="20" xfId="0" applyNumberFormat="1" applyFont="1" applyBorder="1" applyAlignment="1" applyProtection="1">
      <alignment horizontal="right" vertical="center"/>
    </xf>
    <xf numFmtId="0" fontId="46" fillId="0" borderId="0" xfId="0" applyFont="1" applyBorder="1" applyProtection="1"/>
    <xf numFmtId="0" fontId="25" fillId="0" borderId="20" xfId="0" applyFont="1" applyBorder="1" applyAlignment="1"/>
    <xf numFmtId="0" fontId="80" fillId="0" borderId="0" xfId="0" applyFont="1"/>
    <xf numFmtId="0" fontId="25" fillId="0" borderId="5" xfId="0" applyFont="1" applyBorder="1" applyAlignment="1">
      <alignment wrapText="1"/>
    </xf>
    <xf numFmtId="0" fontId="46" fillId="11" borderId="20" xfId="0" applyFont="1" applyFill="1" applyBorder="1" applyAlignment="1" applyProtection="1">
      <alignment horizontal="left" vertical="top" wrapText="1"/>
    </xf>
    <xf numFmtId="0" fontId="25" fillId="4" borderId="5" xfId="0" applyFont="1" applyFill="1" applyBorder="1" applyAlignment="1">
      <alignment wrapText="1"/>
    </xf>
    <xf numFmtId="0" fontId="25" fillId="4" borderId="20" xfId="0" applyFont="1" applyFill="1" applyBorder="1" applyAlignment="1"/>
    <xf numFmtId="0" fontId="0" fillId="4" borderId="20" xfId="0" applyFill="1" applyBorder="1"/>
    <xf numFmtId="0" fontId="46" fillId="0" borderId="0" xfId="0" applyFont="1" applyBorder="1" applyAlignment="1" applyProtection="1">
      <alignment vertical="center"/>
    </xf>
    <xf numFmtId="0" fontId="0" fillId="0" borderId="0" xfId="0" applyFont="1" applyAlignment="1">
      <alignment horizontal="left"/>
    </xf>
    <xf numFmtId="1" fontId="46" fillId="0" borderId="0" xfId="0" applyNumberFormat="1" applyFont="1" applyBorder="1" applyProtection="1"/>
    <xf numFmtId="4" fontId="0" fillId="0" borderId="20" xfId="0" applyNumberFormat="1" applyBorder="1"/>
    <xf numFmtId="0" fontId="29" fillId="0" borderId="0" xfId="0" applyFont="1"/>
    <xf numFmtId="1" fontId="0" fillId="0" borderId="0" xfId="0" applyNumberFormat="1"/>
    <xf numFmtId="169" fontId="0" fillId="0" borderId="20" xfId="0" applyNumberFormat="1" applyBorder="1"/>
    <xf numFmtId="2" fontId="0" fillId="0" borderId="20" xfId="0" applyNumberFormat="1" applyBorder="1"/>
    <xf numFmtId="171" fontId="0" fillId="0" borderId="20" xfId="0" applyNumberFormat="1" applyBorder="1"/>
    <xf numFmtId="167" fontId="0" fillId="0" borderId="20" xfId="0" applyNumberFormat="1" applyBorder="1"/>
    <xf numFmtId="168" fontId="0" fillId="0" borderId="0" xfId="0" applyNumberFormat="1"/>
    <xf numFmtId="0" fontId="81" fillId="13" borderId="20" xfId="0" applyFont="1" applyFill="1" applyBorder="1" applyAlignment="1">
      <alignment horizontal="right"/>
    </xf>
    <xf numFmtId="168" fontId="81" fillId="13" borderId="20" xfId="0" applyNumberFormat="1" applyFont="1" applyFill="1" applyBorder="1" applyAlignment="1">
      <alignment horizontal="right"/>
    </xf>
    <xf numFmtId="171" fontId="0" fillId="0" borderId="0" xfId="0" applyNumberFormat="1"/>
    <xf numFmtId="0" fontId="81" fillId="14" borderId="20" xfId="0" applyFont="1" applyFill="1" applyBorder="1" applyAlignment="1">
      <alignment horizontal="right"/>
    </xf>
    <xf numFmtId="168" fontId="81" fillId="14" borderId="20" xfId="0" applyNumberFormat="1" applyFont="1" applyFill="1" applyBorder="1" applyAlignment="1">
      <alignment horizontal="right"/>
    </xf>
    <xf numFmtId="4" fontId="51" fillId="0" borderId="0" xfId="0" applyNumberFormat="1" applyFont="1"/>
    <xf numFmtId="4" fontId="51" fillId="0" borderId="20" xfId="0" applyNumberFormat="1" applyFont="1" applyBorder="1"/>
    <xf numFmtId="11" fontId="4" fillId="0" borderId="0" xfId="0" applyNumberFormat="1" applyFont="1" applyBorder="1" applyAlignment="1" applyProtection="1">
      <alignment horizontal="right"/>
    </xf>
    <xf numFmtId="0" fontId="0" fillId="18" borderId="0" xfId="0" applyFill="1"/>
    <xf numFmtId="0" fontId="7" fillId="4" borderId="0" xfId="0" applyFont="1" applyFill="1" applyBorder="1" applyAlignment="1" applyProtection="1">
      <alignment vertical="top" wrapText="1"/>
    </xf>
    <xf numFmtId="0" fontId="20" fillId="8" borderId="1" xfId="0" applyFont="1" applyFill="1" applyBorder="1" applyAlignment="1" applyProtection="1">
      <alignment horizontal="center" vertical="center" wrapText="1"/>
    </xf>
    <xf numFmtId="0" fontId="20" fillId="8" borderId="5" xfId="0" applyFont="1" applyFill="1" applyBorder="1" applyAlignment="1" applyProtection="1">
      <alignment horizontal="center" vertical="center" wrapText="1"/>
    </xf>
    <xf numFmtId="0" fontId="18" fillId="4" borderId="0" xfId="0" applyFont="1" applyFill="1" applyBorder="1" applyAlignment="1" applyProtection="1">
      <alignment vertical="center"/>
    </xf>
    <xf numFmtId="0" fontId="18" fillId="4" borderId="0" xfId="0" applyFont="1" applyFill="1" applyBorder="1" applyAlignment="1" applyProtection="1">
      <alignment horizontal="center" vertical="center"/>
    </xf>
    <xf numFmtId="0" fontId="90" fillId="20" borderId="5" xfId="0" applyFont="1" applyFill="1" applyBorder="1" applyAlignment="1" applyProtection="1">
      <alignment vertical="center" wrapText="1"/>
    </xf>
    <xf numFmtId="0" fontId="90" fillId="20" borderId="1" xfId="0" applyFont="1" applyFill="1" applyBorder="1" applyAlignment="1" applyProtection="1">
      <alignment horizontal="center" vertical="center" wrapText="1"/>
    </xf>
    <xf numFmtId="4" fontId="18" fillId="4" borderId="0" xfId="0" applyNumberFormat="1" applyFont="1" applyFill="1" applyBorder="1" applyAlignment="1" applyProtection="1">
      <alignment horizontal="center" vertical="center" wrapText="1"/>
    </xf>
    <xf numFmtId="0" fontId="0" fillId="0" borderId="0" xfId="0" applyFill="1" applyBorder="1"/>
    <xf numFmtId="0" fontId="20" fillId="8" borderId="1" xfId="0" applyFont="1" applyFill="1" applyBorder="1" applyAlignment="1" applyProtection="1">
      <alignment horizontal="center" vertical="center" wrapText="1"/>
    </xf>
    <xf numFmtId="0" fontId="25" fillId="16" borderId="0" xfId="0" applyFont="1" applyFill="1" applyBorder="1" applyAlignment="1" applyProtection="1">
      <alignment horizontal="center"/>
    </xf>
    <xf numFmtId="1" fontId="21" fillId="15" borderId="3" xfId="0" applyNumberFormat="1" applyFont="1" applyFill="1" applyBorder="1" applyAlignment="1" applyProtection="1">
      <alignment horizontal="center" vertical="center"/>
      <protection locked="0"/>
    </xf>
    <xf numFmtId="0" fontId="7" fillId="15" borderId="1" xfId="0" applyFont="1" applyFill="1" applyBorder="1" applyAlignment="1" applyProtection="1">
      <alignment horizontal="center" vertical="center"/>
      <protection locked="0"/>
    </xf>
    <xf numFmtId="0" fontId="25" fillId="10" borderId="1" xfId="0" applyFont="1" applyFill="1" applyBorder="1" applyAlignment="1" applyProtection="1">
      <alignment horizontal="left" vertical="center" wrapText="1"/>
      <protection locked="0"/>
    </xf>
    <xf numFmtId="0" fontId="25" fillId="15" borderId="1" xfId="0" applyFont="1" applyFill="1" applyBorder="1" applyAlignment="1" applyProtection="1">
      <alignment horizontal="center" vertical="center" wrapText="1"/>
      <protection locked="0"/>
    </xf>
    <xf numFmtId="165" fontId="25" fillId="15" borderId="1" xfId="0" applyNumberFormat="1" applyFont="1" applyFill="1" applyBorder="1" applyAlignment="1" applyProtection="1">
      <alignment vertical="center" wrapText="1"/>
      <protection locked="0"/>
    </xf>
    <xf numFmtId="166" fontId="25" fillId="19" borderId="1" xfId="0" applyNumberFormat="1" applyFont="1" applyFill="1" applyBorder="1" applyAlignment="1" applyProtection="1">
      <alignment horizontal="right" vertical="center" wrapText="1"/>
      <protection locked="0"/>
    </xf>
    <xf numFmtId="0" fontId="25" fillId="19" borderId="1" xfId="0" applyFont="1" applyFill="1" applyBorder="1" applyAlignment="1" applyProtection="1">
      <alignment horizontal="center" vertical="center" wrapText="1"/>
      <protection locked="0"/>
    </xf>
    <xf numFmtId="3" fontId="25" fillId="19" borderId="1" xfId="0" applyNumberFormat="1" applyFont="1" applyFill="1" applyBorder="1" applyAlignment="1" applyProtection="1">
      <alignment horizontal="center" vertical="center" wrapText="1"/>
      <protection locked="0"/>
    </xf>
    <xf numFmtId="166" fontId="25" fillId="15" borderId="1" xfId="0" applyNumberFormat="1" applyFont="1" applyFill="1" applyBorder="1" applyAlignment="1" applyProtection="1">
      <alignment horizontal="center" vertical="center" wrapText="1"/>
      <protection locked="0"/>
    </xf>
    <xf numFmtId="165" fontId="54" fillId="15" borderId="1" xfId="0" applyNumberFormat="1" applyFont="1" applyFill="1" applyBorder="1" applyAlignment="1" applyProtection="1">
      <alignment horizontal="left" vertical="center"/>
      <protection locked="0"/>
    </xf>
    <xf numFmtId="0" fontId="30" fillId="15" borderId="1" xfId="0" applyFont="1" applyFill="1" applyBorder="1" applyAlignment="1" applyProtection="1">
      <alignment horizontal="left" vertical="center"/>
      <protection locked="0"/>
    </xf>
    <xf numFmtId="165" fontId="30" fillId="15" borderId="1" xfId="0" applyNumberFormat="1" applyFont="1" applyFill="1" applyBorder="1" applyAlignment="1" applyProtection="1">
      <alignment horizontal="right" vertical="center"/>
      <protection locked="0"/>
    </xf>
    <xf numFmtId="165" fontId="30" fillId="10" borderId="1" xfId="0" applyNumberFormat="1" applyFont="1" applyFill="1" applyBorder="1" applyAlignment="1" applyProtection="1">
      <alignment horizontal="right" vertical="center"/>
      <protection locked="0"/>
    </xf>
    <xf numFmtId="0" fontId="55" fillId="4" borderId="0" xfId="0" applyFont="1" applyFill="1" applyBorder="1" applyAlignment="1" applyProtection="1">
      <alignment horizontal="left" vertical="center" wrapText="1"/>
    </xf>
    <xf numFmtId="4" fontId="18" fillId="4" borderId="0" xfId="0" applyNumberFormat="1" applyFont="1" applyFill="1" applyBorder="1" applyAlignment="1" applyProtection="1">
      <alignment horizontal="center" vertical="center" wrapText="1"/>
    </xf>
    <xf numFmtId="0" fontId="58" fillId="4" borderId="0" xfId="0" applyFont="1" applyFill="1" applyBorder="1" applyAlignment="1" applyProtection="1">
      <alignment horizontal="left" vertical="center" wrapText="1"/>
    </xf>
    <xf numFmtId="0" fontId="18" fillId="2" borderId="25" xfId="0" applyFont="1" applyFill="1" applyBorder="1" applyAlignment="1" applyProtection="1">
      <alignment horizontal="center" vertical="center" wrapText="1"/>
    </xf>
    <xf numFmtId="0" fontId="44" fillId="4" borderId="0" xfId="0" applyFont="1" applyFill="1" applyBorder="1" applyAlignment="1" applyProtection="1">
      <alignment horizontal="left" vertical="top" wrapText="1" indent="15"/>
    </xf>
    <xf numFmtId="0" fontId="0" fillId="0" borderId="0" xfId="0" applyBorder="1"/>
    <xf numFmtId="0" fontId="79" fillId="17" borderId="20" xfId="0" applyFont="1" applyFill="1" applyBorder="1" applyAlignment="1" applyProtection="1">
      <alignment horizontal="center" vertical="center"/>
    </xf>
    <xf numFmtId="0" fontId="0" fillId="0" borderId="0" xfId="0" applyFont="1" applyFill="1" applyBorder="1" applyAlignment="1">
      <alignment horizontal="left" vertical="center"/>
    </xf>
    <xf numFmtId="0" fontId="72" fillId="0" borderId="0" xfId="0" applyFont="1" applyFill="1" applyBorder="1"/>
    <xf numFmtId="0" fontId="77" fillId="0" borderId="0" xfId="0" applyFont="1" applyFill="1" applyBorder="1" applyAlignment="1" applyProtection="1">
      <alignment horizontal="center" vertical="center" wrapText="1"/>
    </xf>
    <xf numFmtId="0" fontId="46" fillId="0" borderId="0" xfId="0" applyFont="1" applyFill="1" applyBorder="1" applyAlignment="1" applyProtection="1">
      <alignment horizontal="left"/>
    </xf>
    <xf numFmtId="2" fontId="46" fillId="0" borderId="0" xfId="0" applyNumberFormat="1" applyFont="1" applyFill="1" applyBorder="1" applyAlignment="1" applyProtection="1">
      <alignment horizontal="left"/>
    </xf>
    <xf numFmtId="2" fontId="46" fillId="0" borderId="0" xfId="0" applyNumberFormat="1" applyFont="1" applyFill="1" applyBorder="1" applyProtection="1"/>
    <xf numFmtId="1" fontId="0" fillId="0" borderId="29" xfId="0" applyNumberFormat="1" applyBorder="1"/>
    <xf numFmtId="0" fontId="0" fillId="0" borderId="29" xfId="0" applyBorder="1"/>
    <xf numFmtId="0" fontId="0" fillId="0" borderId="29" xfId="0" applyFont="1" applyBorder="1"/>
    <xf numFmtId="0" fontId="46" fillId="0" borderId="29" xfId="0" applyFont="1" applyFill="1" applyBorder="1" applyAlignment="1" applyProtection="1">
      <alignment horizontal="left"/>
    </xf>
    <xf numFmtId="166" fontId="46" fillId="0" borderId="29" xfId="0" applyNumberFormat="1" applyFont="1" applyFill="1" applyBorder="1" applyAlignment="1" applyProtection="1">
      <alignment horizontal="center"/>
    </xf>
    <xf numFmtId="0" fontId="73" fillId="0" borderId="29" xfId="0" applyFont="1" applyFill="1" applyBorder="1" applyAlignment="1">
      <alignment horizontal="left"/>
    </xf>
    <xf numFmtId="165" fontId="0" fillId="0" borderId="0" xfId="0" applyNumberFormat="1" applyBorder="1"/>
    <xf numFmtId="0" fontId="79" fillId="22" borderId="20" xfId="0" applyFont="1" applyFill="1" applyBorder="1" applyAlignment="1" applyProtection="1">
      <alignment horizontal="center" vertical="center" wrapText="1"/>
    </xf>
    <xf numFmtId="0" fontId="18" fillId="2" borderId="1" xfId="0" applyFont="1" applyFill="1" applyBorder="1" applyAlignment="1" applyProtection="1">
      <alignment horizontal="center" vertical="center" wrapText="1"/>
    </xf>
    <xf numFmtId="0" fontId="18" fillId="2" borderId="25" xfId="0" applyFont="1" applyFill="1" applyBorder="1" applyAlignment="1" applyProtection="1">
      <alignment horizontal="center" vertical="center" wrapText="1"/>
    </xf>
    <xf numFmtId="0" fontId="36" fillId="4" borderId="0" xfId="0" applyFont="1" applyFill="1" applyBorder="1" applyAlignment="1" applyProtection="1">
      <alignment horizontal="left" vertical="center" wrapText="1"/>
    </xf>
    <xf numFmtId="0" fontId="71" fillId="0" borderId="0" xfId="0" applyFont="1" applyBorder="1"/>
    <xf numFmtId="0" fontId="73" fillId="0" borderId="0" xfId="0" applyFont="1" applyBorder="1"/>
    <xf numFmtId="0" fontId="74" fillId="0" borderId="0" xfId="0" applyFont="1" applyBorder="1"/>
    <xf numFmtId="0" fontId="72" fillId="0" borderId="0" xfId="0" applyFont="1" applyBorder="1" applyAlignment="1">
      <alignment horizontal="left" indent="1"/>
    </xf>
    <xf numFmtId="0" fontId="93" fillId="0" borderId="0" xfId="0" applyFont="1"/>
    <xf numFmtId="0" fontId="94" fillId="0" borderId="0" xfId="0" applyFont="1"/>
    <xf numFmtId="0" fontId="95" fillId="0" borderId="0" xfId="8" applyFont="1"/>
    <xf numFmtId="0" fontId="96" fillId="0" borderId="0" xfId="8" applyFont="1"/>
    <xf numFmtId="0" fontId="96" fillId="0" borderId="0" xfId="8" applyFont="1" applyAlignment="1">
      <alignment horizontal="center" vertical="center" wrapText="1"/>
    </xf>
    <xf numFmtId="0" fontId="97" fillId="0" borderId="0" xfId="8" applyFont="1"/>
    <xf numFmtId="0" fontId="98" fillId="24" borderId="29" xfId="0" applyFont="1" applyFill="1" applyBorder="1" applyAlignment="1">
      <alignment horizontal="center" vertical="center"/>
    </xf>
    <xf numFmtId="0" fontId="98" fillId="25" borderId="29" xfId="0" applyFont="1" applyFill="1" applyBorder="1" applyAlignment="1">
      <alignment horizontal="center" vertical="center"/>
    </xf>
    <xf numFmtId="9" fontId="0" fillId="0" borderId="0" xfId="0" applyNumberFormat="1"/>
    <xf numFmtId="0" fontId="99" fillId="24" borderId="18" xfId="0" applyFont="1" applyFill="1" applyBorder="1" applyAlignment="1">
      <alignment horizontal="left" vertical="center"/>
    </xf>
    <xf numFmtId="170" fontId="96" fillId="0" borderId="29" xfId="8" applyNumberFormat="1" applyFont="1" applyBorder="1"/>
    <xf numFmtId="0" fontId="99" fillId="24" borderId="29" xfId="0" applyFont="1" applyFill="1" applyBorder="1" applyAlignment="1">
      <alignment horizontal="left" vertical="center"/>
    </xf>
    <xf numFmtId="170" fontId="96" fillId="0" borderId="29" xfId="8" applyNumberFormat="1" applyFont="1" applyBorder="1" applyAlignment="1">
      <alignment horizontal="right"/>
    </xf>
    <xf numFmtId="0" fontId="92" fillId="0" borderId="0" xfId="0" applyFont="1"/>
    <xf numFmtId="0" fontId="0" fillId="0" borderId="29" xfId="0" applyBorder="1" applyAlignment="1">
      <alignment horizontal="right"/>
    </xf>
    <xf numFmtId="0" fontId="100" fillId="24" borderId="21" xfId="0" applyFont="1" applyFill="1" applyBorder="1" applyAlignment="1">
      <alignment horizontal="left"/>
    </xf>
    <xf numFmtId="0" fontId="101" fillId="22" borderId="0" xfId="0" applyFont="1" applyFill="1" applyAlignment="1">
      <alignment horizontal="left" vertical="center"/>
    </xf>
    <xf numFmtId="0" fontId="96" fillId="0" borderId="21" xfId="8" applyFont="1" applyBorder="1" applyAlignment="1">
      <alignment horizontal="left" vertical="center"/>
    </xf>
    <xf numFmtId="0" fontId="96" fillId="0" borderId="30" xfId="8" applyFont="1" applyBorder="1" applyAlignment="1">
      <alignment horizontal="left" vertical="center"/>
    </xf>
    <xf numFmtId="0" fontId="96" fillId="0" borderId="31" xfId="8" applyFont="1" applyBorder="1" applyAlignment="1">
      <alignment horizontal="left" vertical="center"/>
    </xf>
    <xf numFmtId="0" fontId="102" fillId="26" borderId="0" xfId="0" applyFont="1" applyFill="1"/>
    <xf numFmtId="0" fontId="103" fillId="26" borderId="0" xfId="0" applyFont="1" applyFill="1"/>
    <xf numFmtId="0" fontId="104" fillId="26" borderId="0" xfId="0" applyFont="1" applyFill="1"/>
    <xf numFmtId="0" fontId="103" fillId="26" borderId="0" xfId="0" applyFont="1" applyFill="1" applyBorder="1"/>
    <xf numFmtId="0" fontId="105" fillId="26" borderId="0" xfId="0" applyFont="1" applyFill="1" applyBorder="1"/>
    <xf numFmtId="0" fontId="103" fillId="26" borderId="0" xfId="0" applyFont="1" applyFill="1" applyBorder="1" applyAlignment="1">
      <alignment horizontal="left" indent="1"/>
    </xf>
    <xf numFmtId="0" fontId="102" fillId="26" borderId="0" xfId="0" applyFont="1" applyFill="1" applyBorder="1"/>
    <xf numFmtId="0" fontId="44" fillId="4" borderId="0" xfId="0" applyFont="1" applyFill="1" applyBorder="1" applyAlignment="1" applyProtection="1">
      <alignment vertical="top" wrapText="1"/>
    </xf>
    <xf numFmtId="166" fontId="25" fillId="16" borderId="1" xfId="0" applyNumberFormat="1" applyFont="1" applyFill="1" applyBorder="1" applyAlignment="1" applyProtection="1">
      <alignment horizontal="center" vertical="center" wrapText="1"/>
    </xf>
    <xf numFmtId="4" fontId="96" fillId="0" borderId="0" xfId="8" applyNumberFormat="1" applyFont="1"/>
    <xf numFmtId="0" fontId="107" fillId="0" borderId="21" xfId="8" applyFont="1" applyBorder="1" applyAlignment="1">
      <alignment horizontal="left" vertical="center"/>
    </xf>
    <xf numFmtId="0" fontId="100" fillId="0" borderId="30" xfId="0" applyFont="1" applyBorder="1" applyAlignment="1">
      <alignment horizontal="left" vertical="center"/>
    </xf>
    <xf numFmtId="0" fontId="100" fillId="0" borderId="31" xfId="0" applyFont="1" applyBorder="1" applyAlignment="1">
      <alignment horizontal="left" vertical="center"/>
    </xf>
    <xf numFmtId="0" fontId="96" fillId="0" borderId="0" xfId="1" applyFont="1" applyBorder="1" applyAlignment="1" applyProtection="1">
      <alignment horizontal="left" vertical="center"/>
    </xf>
    <xf numFmtId="0" fontId="96" fillId="0" borderId="0" xfId="8" applyFont="1" applyAlignment="1">
      <alignment horizontal="left" indent="2"/>
    </xf>
    <xf numFmtId="0" fontId="107" fillId="27" borderId="0" xfId="8" applyFont="1" applyFill="1"/>
    <xf numFmtId="0" fontId="96" fillId="27" borderId="0" xfId="8" applyFont="1" applyFill="1"/>
    <xf numFmtId="0" fontId="96" fillId="27" borderId="0" xfId="8" applyFont="1" applyFill="1" applyAlignment="1">
      <alignment horizontal="center" vertical="center" wrapText="1"/>
    </xf>
    <xf numFmtId="0" fontId="107" fillId="28" borderId="0" xfId="8" applyFont="1" applyFill="1"/>
    <xf numFmtId="0" fontId="96" fillId="28" borderId="0" xfId="8" applyFont="1" applyFill="1"/>
    <xf numFmtId="0" fontId="96" fillId="28" borderId="0" xfId="8" applyFont="1" applyFill="1" applyAlignment="1">
      <alignment horizontal="center" vertical="center" wrapText="1"/>
    </xf>
    <xf numFmtId="0" fontId="107" fillId="29" borderId="0" xfId="8" applyFont="1" applyFill="1"/>
    <xf numFmtId="0" fontId="96" fillId="29" borderId="0" xfId="8" applyFont="1" applyFill="1"/>
    <xf numFmtId="0" fontId="96" fillId="29" borderId="0" xfId="8" applyFont="1" applyFill="1" applyAlignment="1">
      <alignment horizontal="center" vertical="center" wrapText="1"/>
    </xf>
    <xf numFmtId="0" fontId="99" fillId="24" borderId="29" xfId="0" applyFont="1" applyFill="1" applyBorder="1" applyAlignment="1">
      <alignment horizontal="left" vertical="center" wrapText="1"/>
    </xf>
    <xf numFmtId="0" fontId="99" fillId="30" borderId="29" xfId="0" applyFont="1" applyFill="1" applyBorder="1" applyAlignment="1">
      <alignment horizontal="left" vertical="center" wrapText="1"/>
    </xf>
    <xf numFmtId="0" fontId="98" fillId="25" borderId="18" xfId="0" applyFont="1" applyFill="1" applyBorder="1"/>
    <xf numFmtId="167" fontId="96" fillId="0" borderId="29" xfId="8" applyNumberFormat="1" applyFont="1" applyBorder="1" applyAlignment="1">
      <alignment horizontal="right" vertical="center"/>
    </xf>
    <xf numFmtId="167" fontId="96" fillId="0" borderId="29" xfId="8" applyNumberFormat="1" applyFont="1" applyBorder="1" applyAlignment="1">
      <alignment horizontal="right"/>
    </xf>
    <xf numFmtId="167" fontId="96" fillId="0" borderId="29" xfId="8" applyNumberFormat="1" applyFont="1" applyBorder="1"/>
    <xf numFmtId="167" fontId="109" fillId="0" borderId="29" xfId="8" applyNumberFormat="1" applyFont="1" applyBorder="1"/>
    <xf numFmtId="0" fontId="98" fillId="24" borderId="29" xfId="0" applyFont="1" applyFill="1" applyBorder="1" applyAlignment="1">
      <alignment horizontal="left" vertical="center" wrapText="1"/>
    </xf>
    <xf numFmtId="0" fontId="0" fillId="24" borderId="21" xfId="0" applyFill="1" applyBorder="1" applyAlignment="1">
      <alignment horizontal="center"/>
    </xf>
    <xf numFmtId="0" fontId="107" fillId="0" borderId="32" xfId="8" applyFont="1" applyBorder="1" applyAlignment="1">
      <alignment horizontal="left" vertical="center"/>
    </xf>
    <xf numFmtId="0" fontId="0" fillId="0" borderId="33" xfId="0" applyBorder="1"/>
    <xf numFmtId="0" fontId="100" fillId="0" borderId="34" xfId="0" applyFont="1" applyBorder="1" applyAlignment="1">
      <alignment horizontal="left" vertical="center"/>
    </xf>
    <xf numFmtId="0" fontId="0" fillId="0" borderId="35" xfId="0" applyBorder="1"/>
    <xf numFmtId="0" fontId="100" fillId="0" borderId="36" xfId="0" applyFont="1" applyBorder="1" applyAlignment="1">
      <alignment horizontal="left" vertical="center"/>
    </xf>
    <xf numFmtId="0" fontId="0" fillId="0" borderId="37" xfId="0" applyBorder="1"/>
    <xf numFmtId="0" fontId="110" fillId="28" borderId="0" xfId="8" applyFont="1" applyFill="1"/>
    <xf numFmtId="0" fontId="110" fillId="29" borderId="0" xfId="8" applyFont="1" applyFill="1"/>
    <xf numFmtId="0" fontId="110" fillId="25" borderId="29" xfId="8" applyFont="1" applyFill="1" applyBorder="1" applyAlignment="1">
      <alignment horizontal="left" vertical="center"/>
    </xf>
    <xf numFmtId="0" fontId="110" fillId="25" borderId="29" xfId="8" applyFont="1" applyFill="1" applyBorder="1" applyAlignment="1">
      <alignment horizontal="right" vertical="center"/>
    </xf>
    <xf numFmtId="0" fontId="111" fillId="24" borderId="31" xfId="0" applyFont="1" applyFill="1" applyBorder="1" applyAlignment="1">
      <alignment horizontal="left"/>
    </xf>
    <xf numFmtId="0" fontId="0" fillId="0" borderId="32" xfId="0" applyBorder="1" applyAlignment="1">
      <alignment horizontal="left"/>
    </xf>
    <xf numFmtId="0" fontId="0" fillId="0" borderId="21" xfId="0" applyBorder="1" applyAlignment="1">
      <alignment horizontal="left"/>
    </xf>
    <xf numFmtId="0" fontId="0" fillId="0" borderId="34" xfId="0" applyBorder="1" applyAlignment="1">
      <alignment horizontal="left"/>
    </xf>
    <xf numFmtId="0" fontId="0" fillId="0" borderId="30" xfId="0" applyBorder="1" applyAlignment="1">
      <alignment horizontal="left"/>
    </xf>
    <xf numFmtId="0" fontId="0" fillId="0" borderId="31" xfId="0" applyBorder="1" applyAlignment="1">
      <alignment horizontal="left"/>
    </xf>
    <xf numFmtId="0" fontId="0" fillId="0" borderId="36" xfId="0" applyBorder="1" applyAlignment="1">
      <alignment horizontal="left"/>
    </xf>
    <xf numFmtId="0" fontId="0" fillId="0" borderId="34" xfId="0" applyBorder="1"/>
    <xf numFmtId="0" fontId="0" fillId="0" borderId="31" xfId="0" applyBorder="1"/>
    <xf numFmtId="0" fontId="0" fillId="0" borderId="30" xfId="0" applyBorder="1"/>
    <xf numFmtId="0" fontId="112" fillId="0" borderId="0" xfId="8" applyFont="1"/>
    <xf numFmtId="0" fontId="96" fillId="0" borderId="30" xfId="8" applyFont="1" applyBorder="1"/>
    <xf numFmtId="0" fontId="12" fillId="4" borderId="0" xfId="0" applyFont="1" applyFill="1" applyBorder="1" applyAlignment="1" applyProtection="1">
      <alignment vertical="center" wrapText="1"/>
    </xf>
    <xf numFmtId="0" fontId="114" fillId="4" borderId="0" xfId="0" applyFont="1" applyFill="1" applyBorder="1" applyAlignment="1" applyProtection="1">
      <alignment horizontal="left" vertical="center" indent="15"/>
    </xf>
    <xf numFmtId="11" fontId="25" fillId="16" borderId="0" xfId="0" applyNumberFormat="1" applyFont="1" applyFill="1" applyBorder="1" applyAlignment="1" applyProtection="1">
      <alignment horizontal="right" vertical="center" wrapText="1"/>
    </xf>
    <xf numFmtId="166" fontId="25" fillId="16" borderId="0" xfId="0" applyNumberFormat="1" applyFont="1" applyFill="1" applyBorder="1" applyAlignment="1" applyProtection="1">
      <alignment horizontal="right" vertical="center" wrapText="1"/>
    </xf>
    <xf numFmtId="166" fontId="25" fillId="16" borderId="0" xfId="0" applyNumberFormat="1" applyFont="1" applyFill="1" applyBorder="1" applyAlignment="1" applyProtection="1">
      <alignment horizontal="right" vertical="center" wrapText="1"/>
      <protection locked="0"/>
    </xf>
    <xf numFmtId="4" fontId="25" fillId="16" borderId="0" xfId="0" applyNumberFormat="1" applyFont="1" applyFill="1" applyBorder="1" applyAlignment="1" applyProtection="1">
      <alignment horizontal="right" vertical="center"/>
    </xf>
    <xf numFmtId="0" fontId="25" fillId="16" borderId="0" xfId="0" applyFont="1" applyFill="1" applyBorder="1" applyAlignment="1" applyProtection="1">
      <alignment horizontal="right"/>
    </xf>
    <xf numFmtId="0" fontId="46" fillId="16" borderId="0" xfId="0" applyFont="1" applyFill="1" applyBorder="1" applyAlignment="1" applyProtection="1">
      <alignment horizontal="right"/>
    </xf>
    <xf numFmtId="4" fontId="43" fillId="31" borderId="0" xfId="0" applyNumberFormat="1" applyFont="1" applyFill="1" applyBorder="1" applyAlignment="1" applyProtection="1">
      <alignment horizontal="right"/>
    </xf>
    <xf numFmtId="0" fontId="20" fillId="2" borderId="1" xfId="0" applyFont="1" applyFill="1" applyBorder="1" applyAlignment="1" applyProtection="1">
      <alignment horizontal="center" vertical="center" wrapText="1"/>
    </xf>
    <xf numFmtId="0" fontId="24" fillId="4" borderId="0" xfId="0" applyFont="1" applyFill="1" applyBorder="1" applyAlignment="1" applyProtection="1">
      <alignment vertical="center" wrapText="1"/>
    </xf>
    <xf numFmtId="0" fontId="18" fillId="2" borderId="4" xfId="0" applyFont="1" applyFill="1" applyBorder="1" applyAlignment="1" applyProtection="1">
      <alignment horizontal="center" vertical="center" wrapText="1"/>
    </xf>
    <xf numFmtId="0" fontId="18" fillId="2" borderId="1" xfId="0" applyFont="1" applyFill="1" applyBorder="1" applyAlignment="1" applyProtection="1">
      <alignment horizontal="center" vertical="center" wrapText="1"/>
    </xf>
    <xf numFmtId="4" fontId="18" fillId="4" borderId="0" xfId="0" applyNumberFormat="1" applyFont="1" applyFill="1" applyBorder="1" applyAlignment="1" applyProtection="1">
      <alignment horizontal="center" vertical="center" wrapText="1"/>
    </xf>
    <xf numFmtId="0" fontId="58" fillId="4" borderId="0" xfId="0" applyFont="1" applyFill="1" applyBorder="1" applyAlignment="1" applyProtection="1">
      <alignment horizontal="left" vertical="center" wrapText="1"/>
    </xf>
    <xf numFmtId="0" fontId="120" fillId="0" borderId="0" xfId="0" applyFont="1"/>
    <xf numFmtId="9" fontId="120" fillId="0" borderId="0" xfId="0" applyNumberFormat="1" applyFont="1"/>
    <xf numFmtId="0" fontId="107" fillId="24" borderId="29" xfId="8" applyFont="1" applyFill="1" applyBorder="1" applyAlignment="1">
      <alignment horizontal="left" vertical="center"/>
    </xf>
    <xf numFmtId="0" fontId="1" fillId="25" borderId="29" xfId="0" applyFont="1" applyFill="1" applyBorder="1" applyAlignment="1">
      <alignment horizontal="left" vertical="center"/>
    </xf>
    <xf numFmtId="2" fontId="0" fillId="0" borderId="29" xfId="0" applyNumberFormat="1" applyBorder="1"/>
    <xf numFmtId="0" fontId="100" fillId="24" borderId="29" xfId="0" applyFont="1" applyFill="1" applyBorder="1" applyAlignment="1">
      <alignment horizontal="left" vertical="center"/>
    </xf>
    <xf numFmtId="0" fontId="109" fillId="0" borderId="0" xfId="8" applyFont="1"/>
    <xf numFmtId="0" fontId="107" fillId="24" borderId="21" xfId="8" applyFont="1" applyFill="1" applyBorder="1" applyAlignment="1">
      <alignment horizontal="left" vertical="center"/>
    </xf>
    <xf numFmtId="0" fontId="96" fillId="24" borderId="29" xfId="8" applyFont="1" applyFill="1" applyBorder="1" applyAlignment="1">
      <alignment horizontal="center" vertical="center"/>
    </xf>
    <xf numFmtId="0" fontId="107" fillId="24" borderId="32" xfId="8" applyFont="1" applyFill="1" applyBorder="1" applyAlignment="1">
      <alignment horizontal="left" vertical="center"/>
    </xf>
    <xf numFmtId="0" fontId="100" fillId="24" borderId="21" xfId="0" applyFont="1" applyFill="1" applyBorder="1" applyAlignment="1">
      <alignment horizontal="left" vertical="center"/>
    </xf>
    <xf numFmtId="0" fontId="121" fillId="0" borderId="0" xfId="8" applyFont="1"/>
    <xf numFmtId="0" fontId="0" fillId="0" borderId="21" xfId="0" applyBorder="1"/>
    <xf numFmtId="0" fontId="109" fillId="0" borderId="0" xfId="13" applyFont="1"/>
    <xf numFmtId="0" fontId="122" fillId="0" borderId="0" xfId="13" applyFont="1"/>
    <xf numFmtId="0" fontId="123" fillId="0" borderId="0" xfId="13" applyFont="1"/>
    <xf numFmtId="0" fontId="109" fillId="0" borderId="0" xfId="13" applyFont="1" applyAlignment="1">
      <alignment horizontal="center" vertical="center" wrapText="1"/>
    </xf>
    <xf numFmtId="0" fontId="109" fillId="32" borderId="0" xfId="13" applyFont="1" applyFill="1"/>
    <xf numFmtId="0" fontId="109" fillId="32" borderId="0" xfId="13" applyFont="1" applyFill="1" applyAlignment="1">
      <alignment horizontal="center" vertical="center" wrapText="1"/>
    </xf>
    <xf numFmtId="0" fontId="109" fillId="28" borderId="0" xfId="13" applyFont="1" applyFill="1"/>
    <xf numFmtId="0" fontId="109" fillId="28" borderId="0" xfId="13" applyFont="1" applyFill="1" applyAlignment="1">
      <alignment horizontal="center" vertical="center" wrapText="1"/>
    </xf>
    <xf numFmtId="0" fontId="109" fillId="33" borderId="0" xfId="13" applyFont="1" applyFill="1"/>
    <xf numFmtId="0" fontId="109" fillId="33" borderId="0" xfId="13" applyFont="1" applyFill="1" applyAlignment="1">
      <alignment horizontal="center" vertical="center" wrapText="1"/>
    </xf>
    <xf numFmtId="9" fontId="124" fillId="0" borderId="0" xfId="0" applyNumberFormat="1" applyFont="1"/>
    <xf numFmtId="167" fontId="99" fillId="0" borderId="0" xfId="13" applyNumberFormat="1" applyFont="1"/>
    <xf numFmtId="9" fontId="125" fillId="0" borderId="0" xfId="0" applyNumberFormat="1" applyFont="1"/>
    <xf numFmtId="0" fontId="107" fillId="0" borderId="0" xfId="0" applyFont="1" applyAlignment="1">
      <alignment horizontal="left" vertical="center" indent="1"/>
    </xf>
    <xf numFmtId="9" fontId="98" fillId="0" borderId="0" xfId="0" applyNumberFormat="1" applyFont="1"/>
    <xf numFmtId="0" fontId="96" fillId="0" borderId="0" xfId="13" applyFont="1"/>
    <xf numFmtId="0" fontId="97" fillId="0" borderId="0" xfId="13" applyFont="1"/>
    <xf numFmtId="9" fontId="98" fillId="24" borderId="21" xfId="0" applyNumberFormat="1" applyFont="1" applyFill="1" applyBorder="1"/>
    <xf numFmtId="167" fontId="99" fillId="0" borderId="29" xfId="13" applyNumberFormat="1" applyFont="1" applyBorder="1"/>
    <xf numFmtId="9" fontId="98" fillId="24" borderId="29" xfId="0" applyNumberFormat="1" applyFont="1" applyFill="1" applyBorder="1"/>
    <xf numFmtId="9" fontId="126" fillId="0" borderId="0" xfId="0" applyNumberFormat="1" applyFont="1"/>
    <xf numFmtId="167" fontId="96" fillId="0" borderId="0" xfId="13" applyNumberFormat="1" applyFont="1" applyAlignment="1">
      <alignment horizontal="right"/>
    </xf>
    <xf numFmtId="167" fontId="96" fillId="0" borderId="0" xfId="13" applyNumberFormat="1" applyFont="1"/>
    <xf numFmtId="0" fontId="107" fillId="24" borderId="21" xfId="13" applyFont="1" applyFill="1" applyBorder="1" applyAlignment="1">
      <alignment horizontal="left" vertical="center"/>
    </xf>
    <xf numFmtId="0" fontId="96" fillId="24" borderId="29" xfId="13" applyFont="1" applyFill="1" applyBorder="1" applyAlignment="1">
      <alignment horizontal="center" vertical="center"/>
    </xf>
    <xf numFmtId="0" fontId="0" fillId="0" borderId="0" xfId="0" applyAlignment="1">
      <alignment horizontal="left"/>
    </xf>
    <xf numFmtId="0" fontId="110" fillId="28" borderId="0" xfId="13" applyFont="1" applyFill="1"/>
    <xf numFmtId="0" fontId="110" fillId="29" borderId="0" xfId="13" applyFont="1" applyFill="1"/>
    <xf numFmtId="0" fontId="110" fillId="25" borderId="29" xfId="13" applyFont="1" applyFill="1" applyBorder="1" applyAlignment="1">
      <alignment horizontal="left" vertical="center"/>
    </xf>
    <xf numFmtId="0" fontId="110" fillId="25" borderId="29" xfId="13" applyFont="1" applyFill="1" applyBorder="1" applyAlignment="1">
      <alignment horizontal="right" vertical="center"/>
    </xf>
    <xf numFmtId="0" fontId="96" fillId="0" borderId="30" xfId="13" applyFont="1" applyBorder="1"/>
    <xf numFmtId="0" fontId="121" fillId="0" borderId="0" xfId="13" applyFont="1"/>
    <xf numFmtId="0" fontId="112" fillId="0" borderId="0" xfId="13" applyFont="1"/>
    <xf numFmtId="0" fontId="79" fillId="12" borderId="29" xfId="0" applyFont="1" applyFill="1" applyBorder="1" applyAlignment="1" applyProtection="1">
      <alignment horizontal="center" vertical="center" wrapText="1"/>
    </xf>
    <xf numFmtId="0" fontId="46" fillId="0" borderId="38" xfId="0" applyFont="1" applyBorder="1" applyAlignment="1" applyProtection="1">
      <alignment horizontal="left" vertical="top" wrapText="1"/>
    </xf>
    <xf numFmtId="0" fontId="44" fillId="4" borderId="28" xfId="0" applyFont="1" applyFill="1" applyBorder="1" applyAlignment="1" applyProtection="1">
      <alignment vertical="top" wrapText="1"/>
    </xf>
    <xf numFmtId="0" fontId="30" fillId="16" borderId="0" xfId="0" applyFont="1" applyFill="1" applyBorder="1" applyProtection="1"/>
    <xf numFmtId="0" fontId="7" fillId="16" borderId="0" xfId="0" applyFont="1" applyFill="1" applyBorder="1" applyProtection="1"/>
    <xf numFmtId="0" fontId="5" fillId="0" borderId="0" xfId="0" applyFont="1" applyBorder="1"/>
    <xf numFmtId="4" fontId="0" fillId="0" borderId="0" xfId="0" applyNumberFormat="1" applyBorder="1" applyAlignment="1">
      <alignment horizontal="right"/>
    </xf>
    <xf numFmtId="0" fontId="77" fillId="0" borderId="0" xfId="0" applyFont="1" applyFill="1" applyBorder="1" applyAlignment="1" applyProtection="1">
      <alignment horizontal="left" vertical="center" wrapText="1"/>
    </xf>
    <xf numFmtId="3" fontId="4" fillId="0" borderId="0" xfId="0" applyNumberFormat="1" applyFont="1" applyBorder="1" applyAlignment="1" applyProtection="1">
      <alignment horizontal="right"/>
    </xf>
    <xf numFmtId="0" fontId="77" fillId="12" borderId="29" xfId="0" applyFont="1" applyFill="1" applyBorder="1" applyAlignment="1" applyProtection="1">
      <alignment horizontal="center" vertical="center" wrapText="1"/>
    </xf>
    <xf numFmtId="3" fontId="5" fillId="0" borderId="29" xfId="0" applyNumberFormat="1" applyFont="1" applyBorder="1"/>
    <xf numFmtId="0" fontId="5" fillId="0" borderId="29" xfId="0" applyFont="1" applyBorder="1"/>
    <xf numFmtId="0" fontId="0" fillId="0" borderId="0" xfId="0" applyAlignment="1">
      <alignment horizontal="right"/>
    </xf>
    <xf numFmtId="0" fontId="99" fillId="24" borderId="29" xfId="0" applyFont="1" applyFill="1" applyBorder="1" applyAlignment="1">
      <alignment horizontal="center" vertical="center" wrapText="1"/>
    </xf>
    <xf numFmtId="0" fontId="0" fillId="0" borderId="29" xfId="0" applyBorder="1" applyAlignment="1">
      <alignment vertical="center" wrapText="1"/>
    </xf>
    <xf numFmtId="3" fontId="0" fillId="0" borderId="29" xfId="0" applyNumberFormat="1" applyBorder="1" applyAlignment="1">
      <alignment vertical="center" wrapText="1"/>
    </xf>
    <xf numFmtId="0" fontId="98" fillId="0" borderId="0" xfId="0" applyFont="1"/>
    <xf numFmtId="3" fontId="0" fillId="0" borderId="0" xfId="0" applyNumberFormat="1" applyAlignment="1">
      <alignment horizontal="right"/>
    </xf>
    <xf numFmtId="0" fontId="96" fillId="30" borderId="18" xfId="0" applyFont="1" applyFill="1" applyBorder="1" applyAlignment="1">
      <alignment horizontal="center" vertical="center" wrapText="1"/>
    </xf>
    <xf numFmtId="0" fontId="121" fillId="30" borderId="22" xfId="0" applyFont="1" applyFill="1" applyBorder="1" applyAlignment="1">
      <alignment horizontal="center" vertical="center" wrapText="1"/>
    </xf>
    <xf numFmtId="0" fontId="96" fillId="30" borderId="29" xfId="0" applyFont="1" applyFill="1" applyBorder="1" applyAlignment="1">
      <alignment horizontal="center" vertical="center" wrapText="1"/>
    </xf>
    <xf numFmtId="0" fontId="96" fillId="0" borderId="29" xfId="0" applyFont="1" applyBorder="1" applyAlignment="1">
      <alignment vertical="center"/>
    </xf>
    <xf numFmtId="0" fontId="96" fillId="0" borderId="29" xfId="0" applyFont="1" applyBorder="1" applyAlignment="1">
      <alignment horizontal="right" vertical="center"/>
    </xf>
    <xf numFmtId="0" fontId="96" fillId="0" borderId="0" xfId="0" applyFont="1" applyFill="1" applyBorder="1" applyAlignment="1">
      <alignment horizontal="center" vertical="center" wrapText="1"/>
    </xf>
    <xf numFmtId="0" fontId="121" fillId="0" borderId="0" xfId="0" applyFont="1" applyFill="1" applyBorder="1" applyAlignment="1">
      <alignment horizontal="center" vertical="center" wrapText="1"/>
    </xf>
    <xf numFmtId="0" fontId="25" fillId="21" borderId="1" xfId="0" applyFont="1" applyFill="1" applyBorder="1" applyAlignment="1" applyProtection="1">
      <alignment horizontal="center" vertical="center" wrapText="1"/>
    </xf>
    <xf numFmtId="0" fontId="102" fillId="0" borderId="0" xfId="0" applyFont="1" applyFill="1"/>
    <xf numFmtId="0" fontId="103" fillId="0" borderId="0" xfId="0" applyFont="1" applyFill="1"/>
    <xf numFmtId="0" fontId="104" fillId="0" borderId="0" xfId="0" applyFont="1" applyFill="1"/>
    <xf numFmtId="0" fontId="103" fillId="0" borderId="0" xfId="0" applyFont="1" applyFill="1" applyBorder="1"/>
    <xf numFmtId="0" fontId="105" fillId="0" borderId="0" xfId="0" applyFont="1" applyFill="1" applyBorder="1"/>
    <xf numFmtId="0" fontId="103" fillId="0" borderId="0" xfId="0" applyFont="1" applyFill="1" applyBorder="1" applyAlignment="1">
      <alignment horizontal="left" indent="1"/>
    </xf>
    <xf numFmtId="0" fontId="128" fillId="26" borderId="0" xfId="0" applyFont="1" applyFill="1"/>
    <xf numFmtId="0" fontId="20" fillId="2" borderId="1" xfId="0" applyFont="1" applyFill="1" applyBorder="1" applyAlignment="1" applyProtection="1">
      <alignment horizontal="center" vertical="center" wrapText="1"/>
    </xf>
    <xf numFmtId="4" fontId="18" fillId="4" borderId="0" xfId="0" applyNumberFormat="1" applyFont="1" applyFill="1" applyBorder="1" applyAlignment="1" applyProtection="1">
      <alignment horizontal="center" vertical="center" wrapText="1"/>
    </xf>
    <xf numFmtId="0" fontId="22" fillId="4" borderId="0" xfId="1" applyFont="1" applyFill="1" applyBorder="1" applyAlignment="1" applyProtection="1">
      <alignment horizontal="left" vertical="center"/>
    </xf>
    <xf numFmtId="0" fontId="58" fillId="4" borderId="0" xfId="0" applyFont="1" applyFill="1" applyBorder="1" applyAlignment="1" applyProtection="1">
      <alignment horizontal="left" vertical="center" wrapText="1"/>
    </xf>
    <xf numFmtId="0" fontId="63" fillId="4" borderId="0" xfId="0" applyFont="1" applyFill="1" applyBorder="1" applyAlignment="1" applyProtection="1">
      <alignment horizontal="left" vertical="top" wrapText="1" indent="1"/>
    </xf>
    <xf numFmtId="0" fontId="12" fillId="4" borderId="0" xfId="0" applyFont="1" applyFill="1" applyBorder="1" applyAlignment="1" applyProtection="1">
      <alignment vertical="top" wrapText="1"/>
    </xf>
    <xf numFmtId="0" fontId="12" fillId="4" borderId="0" xfId="0" applyFont="1" applyFill="1" applyBorder="1" applyAlignment="1" applyProtection="1">
      <alignment horizontal="left" vertical="top" wrapText="1"/>
    </xf>
    <xf numFmtId="49" fontId="12" fillId="4" borderId="0" xfId="0" applyNumberFormat="1" applyFont="1" applyFill="1" applyBorder="1" applyAlignment="1" applyProtection="1">
      <alignment horizontal="left" vertical="center" wrapText="1"/>
    </xf>
    <xf numFmtId="0" fontId="18" fillId="23" borderId="1" xfId="0" applyFont="1" applyFill="1" applyBorder="1" applyAlignment="1" applyProtection="1">
      <alignment horizontal="center" vertical="center" wrapText="1"/>
    </xf>
    <xf numFmtId="0" fontId="57" fillId="4" borderId="1" xfId="0" applyFont="1" applyFill="1" applyBorder="1" applyAlignment="1" applyProtection="1">
      <alignment horizontal="center" vertical="center" wrapText="1"/>
    </xf>
    <xf numFmtId="0" fontId="57" fillId="4" borderId="1" xfId="0" applyFont="1" applyFill="1" applyBorder="1" applyAlignment="1" applyProtection="1">
      <alignment horizontal="center"/>
    </xf>
    <xf numFmtId="0" fontId="43" fillId="23" borderId="1" xfId="0" applyFont="1" applyFill="1" applyBorder="1" applyAlignment="1" applyProtection="1">
      <alignment horizontal="center" vertical="center" wrapText="1"/>
    </xf>
    <xf numFmtId="0" fontId="86" fillId="4" borderId="0" xfId="0" applyFont="1" applyFill="1" applyBorder="1" applyAlignment="1" applyProtection="1">
      <alignment horizontal="center"/>
    </xf>
    <xf numFmtId="0" fontId="57" fillId="10" borderId="1" xfId="0" applyFont="1" applyFill="1" applyBorder="1" applyAlignment="1" applyProtection="1">
      <alignment horizontal="center" vertical="center" wrapText="1"/>
    </xf>
    <xf numFmtId="0" fontId="57" fillId="10" borderId="1" xfId="0" applyFont="1" applyFill="1" applyBorder="1" applyAlignment="1" applyProtection="1">
      <alignment horizontal="center" vertical="center" wrapText="1"/>
    </xf>
    <xf numFmtId="4" fontId="85" fillId="4" borderId="3" xfId="0" applyNumberFormat="1" applyFont="1" applyFill="1" applyBorder="1" applyAlignment="1" applyProtection="1">
      <alignment horizontal="center" vertical="center" wrapText="1"/>
    </xf>
    <xf numFmtId="4" fontId="21" fillId="10" borderId="5" xfId="0" applyNumberFormat="1" applyFont="1" applyFill="1" applyBorder="1" applyAlignment="1" applyProtection="1">
      <alignment horizontal="center" vertical="center" wrapText="1"/>
    </xf>
    <xf numFmtId="4" fontId="21" fillId="4" borderId="3" xfId="0" applyNumberFormat="1" applyFont="1" applyFill="1" applyBorder="1" applyAlignment="1" applyProtection="1">
      <alignment horizontal="center" vertical="center" wrapText="1"/>
    </xf>
    <xf numFmtId="4" fontId="20" fillId="9" borderId="5" xfId="0" applyNumberFormat="1" applyFont="1" applyFill="1" applyBorder="1" applyAlignment="1" applyProtection="1">
      <alignment horizontal="center" vertical="center" wrapText="1"/>
    </xf>
    <xf numFmtId="169" fontId="0" fillId="0" borderId="29" xfId="0" applyNumberFormat="1" applyBorder="1"/>
    <xf numFmtId="4" fontId="0" fillId="0" borderId="29" xfId="0" applyNumberFormat="1" applyBorder="1"/>
    <xf numFmtId="165" fontId="85" fillId="4" borderId="3" xfId="0" applyNumberFormat="1" applyFont="1" applyFill="1" applyBorder="1" applyAlignment="1" applyProtection="1">
      <alignment horizontal="center" vertical="center" wrapText="1"/>
    </xf>
    <xf numFmtId="167" fontId="55" fillId="4" borderId="0" xfId="0" applyNumberFormat="1" applyFont="1" applyFill="1" applyBorder="1" applyAlignment="1" applyProtection="1">
      <alignment horizontal="right" vertical="center" wrapText="1"/>
    </xf>
    <xf numFmtId="4" fontId="85" fillId="4" borderId="3" xfId="0" applyNumberFormat="1" applyFont="1" applyFill="1" applyBorder="1" applyAlignment="1" applyProtection="1">
      <alignment horizontal="right" vertical="center" wrapText="1"/>
    </xf>
    <xf numFmtId="4" fontId="46" fillId="4" borderId="0" xfId="0" applyNumberFormat="1" applyFont="1" applyFill="1" applyBorder="1" applyProtection="1"/>
    <xf numFmtId="4" fontId="57" fillId="4" borderId="3" xfId="0" applyNumberFormat="1" applyFont="1" applyFill="1" applyBorder="1" applyAlignment="1" applyProtection="1">
      <alignment horizontal="center" vertical="center" wrapText="1"/>
    </xf>
    <xf numFmtId="4" fontId="57" fillId="4" borderId="3" xfId="0" applyNumberFormat="1" applyFont="1" applyFill="1" applyBorder="1" applyAlignment="1" applyProtection="1">
      <alignment horizontal="right" vertical="center" wrapText="1"/>
    </xf>
    <xf numFmtId="4" fontId="21" fillId="10" borderId="1" xfId="0" applyNumberFormat="1" applyFont="1" applyFill="1" applyBorder="1" applyAlignment="1" applyProtection="1">
      <alignment horizontal="right" vertical="center" wrapText="1"/>
    </xf>
    <xf numFmtId="4" fontId="0" fillId="0" borderId="20" xfId="0" applyNumberFormat="1" applyFill="1" applyBorder="1"/>
    <xf numFmtId="0" fontId="0" fillId="0" borderId="0" xfId="0" applyFill="1"/>
    <xf numFmtId="0" fontId="0" fillId="0" borderId="20" xfId="0" applyFill="1" applyBorder="1"/>
    <xf numFmtId="4" fontId="51" fillId="0" borderId="20" xfId="0" applyNumberFormat="1" applyFont="1" applyFill="1" applyBorder="1"/>
    <xf numFmtId="4" fontId="51" fillId="0" borderId="0" xfId="0" applyNumberFormat="1" applyFont="1" applyFill="1"/>
    <xf numFmtId="4" fontId="51" fillId="4" borderId="0" xfId="0" applyNumberFormat="1" applyFont="1" applyFill="1" applyBorder="1" applyProtection="1"/>
    <xf numFmtId="4" fontId="25" fillId="4" borderId="0" xfId="0" applyNumberFormat="1" applyFont="1" applyFill="1" applyBorder="1" applyAlignment="1" applyProtection="1">
      <alignment horizontal="right"/>
    </xf>
    <xf numFmtId="165" fontId="30" fillId="10" borderId="1" xfId="0" applyNumberFormat="1" applyFont="1" applyFill="1" applyBorder="1" applyAlignment="1" applyProtection="1">
      <alignment horizontal="center" vertical="center"/>
      <protection locked="0"/>
    </xf>
    <xf numFmtId="0" fontId="54" fillId="15" borderId="1" xfId="0" applyNumberFormat="1" applyFont="1" applyFill="1" applyBorder="1" applyAlignment="1" applyProtection="1">
      <alignment horizontal="center" vertical="center"/>
      <protection locked="0"/>
    </xf>
    <xf numFmtId="0" fontId="84" fillId="4" borderId="0" xfId="0" applyFont="1" applyFill="1" applyAlignment="1">
      <alignment horizontal="left"/>
    </xf>
    <xf numFmtId="4" fontId="21" fillId="4" borderId="3" xfId="0" applyNumberFormat="1" applyFont="1" applyFill="1" applyBorder="1" applyAlignment="1" applyProtection="1">
      <alignment horizontal="right" vertical="center" wrapText="1"/>
    </xf>
    <xf numFmtId="0" fontId="55" fillId="4" borderId="0" xfId="0" applyFont="1" applyFill="1" applyBorder="1" applyAlignment="1" applyProtection="1">
      <alignment horizontal="right" vertical="center" wrapText="1"/>
    </xf>
    <xf numFmtId="4" fontId="129" fillId="34" borderId="3" xfId="0" applyNumberFormat="1" applyFont="1" applyFill="1" applyBorder="1" applyAlignment="1" applyProtection="1">
      <alignment horizontal="right" vertical="center" wrapText="1"/>
    </xf>
    <xf numFmtId="0" fontId="110" fillId="25" borderId="22" xfId="8" applyFont="1" applyFill="1" applyBorder="1" applyAlignment="1">
      <alignment horizontal="left" vertical="center"/>
    </xf>
    <xf numFmtId="0" fontId="110" fillId="25" borderId="22" xfId="8" applyFont="1" applyFill="1" applyBorder="1" applyAlignment="1">
      <alignment horizontal="right" vertical="center"/>
    </xf>
    <xf numFmtId="0" fontId="111" fillId="24" borderId="37" xfId="0" applyFont="1" applyFill="1" applyBorder="1" applyAlignment="1">
      <alignment horizontal="left"/>
    </xf>
    <xf numFmtId="0" fontId="0" fillId="0" borderId="48" xfId="0" applyBorder="1" applyAlignment="1">
      <alignment horizontal="left"/>
    </xf>
    <xf numFmtId="0" fontId="0" fillId="0" borderId="0" xfId="0" applyBorder="1" applyAlignment="1">
      <alignment horizontal="left"/>
    </xf>
    <xf numFmtId="0" fontId="110" fillId="25" borderId="22" xfId="13" applyFont="1" applyFill="1" applyBorder="1" applyAlignment="1">
      <alignment horizontal="left" vertical="center"/>
    </xf>
    <xf numFmtId="0" fontId="110" fillId="25" borderId="22" xfId="13" applyFont="1" applyFill="1" applyBorder="1" applyAlignment="1">
      <alignment horizontal="right" vertical="center"/>
    </xf>
    <xf numFmtId="0" fontId="30" fillId="10" borderId="1" xfId="0" applyNumberFormat="1" applyFont="1" applyFill="1" applyBorder="1" applyAlignment="1" applyProtection="1">
      <alignment horizontal="left" vertical="center"/>
      <protection locked="0"/>
    </xf>
    <xf numFmtId="170" fontId="30" fillId="15" borderId="1" xfId="0" applyNumberFormat="1" applyFont="1" applyFill="1" applyBorder="1" applyAlignment="1" applyProtection="1">
      <alignment horizontal="right" vertical="center"/>
      <protection locked="0"/>
    </xf>
    <xf numFmtId="170" fontId="25" fillId="4" borderId="1" xfId="0" applyNumberFormat="1" applyFont="1" applyFill="1" applyBorder="1" applyAlignment="1" applyProtection="1">
      <alignment horizontal="right" vertical="center" wrapText="1"/>
    </xf>
    <xf numFmtId="4" fontId="25" fillId="15" borderId="1" xfId="0" applyNumberFormat="1" applyFont="1" applyFill="1" applyBorder="1" applyAlignment="1" applyProtection="1">
      <alignment vertical="center" wrapText="1"/>
      <protection locked="0"/>
    </xf>
    <xf numFmtId="0" fontId="20" fillId="8" borderId="1" xfId="0" applyFont="1" applyFill="1" applyBorder="1" applyAlignment="1" applyProtection="1">
      <alignment horizontal="center" vertical="center" wrapText="1"/>
    </xf>
    <xf numFmtId="0" fontId="24" fillId="4" borderId="0" xfId="0" applyFont="1" applyFill="1" applyBorder="1" applyAlignment="1" applyProtection="1">
      <alignment vertical="center" wrapText="1"/>
    </xf>
    <xf numFmtId="0" fontId="18" fillId="4" borderId="0" xfId="0" applyFont="1" applyFill="1" applyBorder="1" applyAlignment="1" applyProtection="1">
      <alignment horizontal="center" vertical="center"/>
    </xf>
    <xf numFmtId="0" fontId="99" fillId="24" borderId="0" xfId="0" applyFont="1" applyFill="1" applyBorder="1" applyAlignment="1">
      <alignment horizontal="left" vertical="center"/>
    </xf>
    <xf numFmtId="49" fontId="25" fillId="10" borderId="4" xfId="0" applyNumberFormat="1" applyFont="1" applyFill="1" applyBorder="1" applyAlignment="1" applyProtection="1">
      <alignment horizontal="center" vertical="center"/>
      <protection locked="0"/>
    </xf>
    <xf numFmtId="4" fontId="25" fillId="10" borderId="4" xfId="0" applyNumberFormat="1" applyFont="1" applyFill="1" applyBorder="1" applyAlignment="1" applyProtection="1">
      <alignment horizontal="center" vertical="center"/>
      <protection locked="0"/>
    </xf>
    <xf numFmtId="165" fontId="30" fillId="4" borderId="1" xfId="0" applyNumberFormat="1" applyFont="1" applyFill="1" applyBorder="1" applyAlignment="1" applyProtection="1">
      <alignment horizontal="center" vertical="center"/>
    </xf>
    <xf numFmtId="0" fontId="90" fillId="20" borderId="5" xfId="0" applyFont="1" applyFill="1" applyBorder="1" applyAlignment="1" applyProtection="1">
      <alignment horizontal="center" vertical="center" wrapText="1"/>
    </xf>
    <xf numFmtId="0" fontId="90" fillId="20" borderId="3" xfId="0" applyFont="1" applyFill="1" applyBorder="1" applyAlignment="1" applyProtection="1">
      <alignment horizontal="center" vertical="center" wrapText="1"/>
    </xf>
    <xf numFmtId="0" fontId="20" fillId="8" borderId="1" xfId="0" applyFont="1" applyFill="1" applyBorder="1" applyAlignment="1" applyProtection="1">
      <alignment horizontal="center" vertical="center" wrapText="1"/>
    </xf>
    <xf numFmtId="0" fontId="18" fillId="4" borderId="0" xfId="0" applyFont="1" applyFill="1" applyBorder="1" applyAlignment="1" applyProtection="1">
      <alignment horizontal="center" vertical="center"/>
    </xf>
    <xf numFmtId="4" fontId="18" fillId="4" borderId="0" xfId="0" applyNumberFormat="1" applyFont="1" applyFill="1" applyBorder="1" applyAlignment="1" applyProtection="1">
      <alignment horizontal="center" vertical="center"/>
      <protection locked="0"/>
    </xf>
    <xf numFmtId="4" fontId="30" fillId="4" borderId="1" xfId="0" applyNumberFormat="1" applyFont="1" applyFill="1" applyBorder="1" applyAlignment="1" applyProtection="1">
      <alignment horizontal="center" vertical="center"/>
    </xf>
    <xf numFmtId="0" fontId="0" fillId="35" borderId="0" xfId="0" applyFill="1" applyBorder="1" applyProtection="1"/>
    <xf numFmtId="0" fontId="18" fillId="35" borderId="0" xfId="0" applyFont="1" applyFill="1" applyBorder="1" applyAlignment="1" applyProtection="1">
      <alignment horizontal="center" vertical="center"/>
    </xf>
    <xf numFmtId="0" fontId="0" fillId="22" borderId="0" xfId="0" applyFill="1"/>
    <xf numFmtId="0" fontId="139" fillId="4" borderId="0" xfId="0" applyFont="1" applyFill="1" applyBorder="1" applyAlignment="1" applyProtection="1">
      <alignment horizontal="center" vertical="center"/>
      <protection locked="0"/>
    </xf>
    <xf numFmtId="0" fontId="139" fillId="35" borderId="0" xfId="0" applyFont="1" applyFill="1" applyBorder="1" applyAlignment="1" applyProtection="1">
      <alignment horizontal="center" vertical="center"/>
      <protection locked="0"/>
    </xf>
    <xf numFmtId="0" fontId="7" fillId="15" borderId="1" xfId="0" applyFont="1" applyFill="1" applyBorder="1" applyAlignment="1" applyProtection="1">
      <alignment horizontal="center" vertical="center"/>
    </xf>
    <xf numFmtId="1" fontId="21" fillId="15" borderId="3" xfId="0" applyNumberFormat="1" applyFont="1" applyFill="1" applyBorder="1" applyAlignment="1" applyProtection="1">
      <alignment horizontal="center" vertical="center"/>
    </xf>
    <xf numFmtId="0" fontId="0" fillId="4" borderId="0" xfId="0" applyFill="1" applyBorder="1" applyAlignment="1" applyProtection="1">
      <alignment horizontal="left"/>
    </xf>
    <xf numFmtId="0" fontId="138" fillId="4" borderId="0" xfId="0" applyFont="1" applyFill="1" applyBorder="1" applyProtection="1"/>
    <xf numFmtId="0" fontId="138" fillId="4" borderId="0" xfId="0" applyFont="1" applyFill="1" applyBorder="1" applyAlignment="1" applyProtection="1">
      <alignment horizontal="left"/>
    </xf>
    <xf numFmtId="0" fontId="0" fillId="16" borderId="0" xfId="0" applyFill="1" applyBorder="1" applyProtection="1"/>
    <xf numFmtId="0" fontId="24" fillId="16" borderId="0" xfId="0" applyFont="1" applyFill="1" applyBorder="1" applyAlignment="1" applyProtection="1">
      <alignment vertical="center" wrapText="1"/>
    </xf>
    <xf numFmtId="4" fontId="140" fillId="16" borderId="0" xfId="0" applyNumberFormat="1" applyFont="1" applyFill="1" applyBorder="1" applyAlignment="1" applyProtection="1">
      <alignment horizontal="center" vertical="center"/>
    </xf>
    <xf numFmtId="4" fontId="140" fillId="4" borderId="0" xfId="0" applyNumberFormat="1" applyFont="1" applyFill="1" applyBorder="1" applyAlignment="1" applyProtection="1">
      <alignment horizontal="center" vertical="center"/>
    </xf>
    <xf numFmtId="0" fontId="20" fillId="8" borderId="25" xfId="0" applyFont="1" applyFill="1" applyBorder="1" applyAlignment="1" applyProtection="1">
      <alignment horizontal="center" vertical="center" wrapText="1"/>
    </xf>
    <xf numFmtId="0" fontId="0" fillId="0" borderId="0" xfId="0" applyProtection="1"/>
    <xf numFmtId="0" fontId="140" fillId="4" borderId="0" xfId="0" applyNumberFormat="1" applyFont="1" applyFill="1" applyBorder="1" applyAlignment="1" applyProtection="1">
      <alignment horizontal="center" vertical="center"/>
    </xf>
    <xf numFmtId="4" fontId="139" fillId="4" borderId="0" xfId="0" applyNumberFormat="1" applyFont="1" applyFill="1" applyBorder="1" applyAlignment="1" applyProtection="1">
      <alignment horizontal="center" vertical="center"/>
      <protection locked="0"/>
    </xf>
    <xf numFmtId="0" fontId="139" fillId="4" borderId="0" xfId="0" applyFont="1" applyFill="1" applyBorder="1" applyAlignment="1" applyProtection="1">
      <alignment horizontal="center" vertical="center"/>
      <protection locked="0"/>
    </xf>
    <xf numFmtId="0" fontId="20" fillId="8" borderId="5" xfId="0" applyFont="1" applyFill="1" applyBorder="1" applyAlignment="1" applyProtection="1">
      <alignment horizontal="center" vertical="center" wrapText="1"/>
    </xf>
    <xf numFmtId="0" fontId="90" fillId="20" borderId="5" xfId="0" applyFont="1" applyFill="1" applyBorder="1" applyAlignment="1" applyProtection="1">
      <alignment horizontal="center" vertical="center" wrapText="1"/>
    </xf>
    <xf numFmtId="0" fontId="90" fillId="20" borderId="3" xfId="0" applyFont="1" applyFill="1" applyBorder="1" applyAlignment="1" applyProtection="1">
      <alignment horizontal="center" vertical="center" wrapText="1"/>
    </xf>
    <xf numFmtId="0" fontId="20" fillId="8" borderId="1" xfId="0" applyFont="1" applyFill="1" applyBorder="1" applyAlignment="1" applyProtection="1">
      <alignment horizontal="center" vertical="center" wrapText="1"/>
    </xf>
    <xf numFmtId="0" fontId="140" fillId="4" borderId="0" xfId="0" applyFont="1" applyFill="1" applyBorder="1" applyAlignment="1" applyProtection="1">
      <alignment horizontal="center" vertical="center"/>
    </xf>
    <xf numFmtId="0" fontId="18" fillId="2" borderId="1" xfId="0" applyFont="1" applyFill="1" applyBorder="1" applyAlignment="1" applyProtection="1">
      <alignment horizontal="center" vertical="center" wrapText="1"/>
    </xf>
    <xf numFmtId="0" fontId="18" fillId="2" borderId="25" xfId="0" applyFont="1" applyFill="1" applyBorder="1" applyAlignment="1" applyProtection="1">
      <alignment horizontal="center" vertical="center" wrapText="1"/>
    </xf>
    <xf numFmtId="0" fontId="18" fillId="2" borderId="4" xfId="0" applyFont="1" applyFill="1" applyBorder="1" applyAlignment="1" applyProtection="1">
      <alignment horizontal="center" vertical="center" wrapText="1"/>
    </xf>
    <xf numFmtId="0" fontId="12" fillId="17" borderId="0" xfId="0" applyFont="1" applyFill="1" applyBorder="1" applyAlignment="1" applyProtection="1">
      <alignment horizontal="left" vertical="top" wrapText="1"/>
    </xf>
    <xf numFmtId="0" fontId="18" fillId="4" borderId="0" xfId="0" applyFont="1" applyFill="1" applyBorder="1" applyAlignment="1" applyProtection="1">
      <alignment horizontal="center" vertical="center"/>
    </xf>
    <xf numFmtId="4" fontId="21" fillId="4" borderId="3" xfId="0" applyNumberFormat="1" applyFont="1" applyFill="1" applyBorder="1" applyAlignment="1" applyProtection="1">
      <alignment horizontal="center" vertical="center" wrapText="1"/>
    </xf>
    <xf numFmtId="0" fontId="22" fillId="4" borderId="0" xfId="1" applyFont="1" applyFill="1" applyBorder="1" applyAlignment="1" applyProtection="1">
      <alignment horizontal="left" vertical="center"/>
    </xf>
    <xf numFmtId="0" fontId="18" fillId="8" borderId="5" xfId="0" applyFont="1" applyFill="1" applyBorder="1" applyAlignment="1" applyProtection="1">
      <alignment horizontal="center" vertical="center" wrapText="1"/>
    </xf>
    <xf numFmtId="0" fontId="18" fillId="8" borderId="1" xfId="0" applyFont="1" applyFill="1" applyBorder="1" applyAlignment="1" applyProtection="1">
      <alignment horizontal="center" vertical="center" wrapText="1"/>
    </xf>
    <xf numFmtId="0" fontId="139" fillId="4" borderId="28" xfId="0" applyFont="1" applyFill="1" applyBorder="1" applyAlignment="1" applyProtection="1">
      <alignment vertical="center"/>
      <protection locked="0"/>
    </xf>
    <xf numFmtId="0" fontId="139" fillId="4" borderId="0" xfId="0" applyFont="1" applyFill="1" applyBorder="1" applyAlignment="1" applyProtection="1">
      <alignment vertical="center"/>
      <protection locked="0"/>
    </xf>
    <xf numFmtId="0" fontId="46" fillId="0" borderId="29" xfId="0" applyFont="1" applyBorder="1" applyProtection="1"/>
    <xf numFmtId="0" fontId="0" fillId="0" borderId="29" xfId="0" applyFill="1" applyBorder="1"/>
    <xf numFmtId="0" fontId="139" fillId="4" borderId="0" xfId="0" applyNumberFormat="1" applyFont="1" applyFill="1" applyBorder="1" applyAlignment="1" applyProtection="1">
      <alignment horizontal="center" vertical="center"/>
      <protection locked="0"/>
    </xf>
    <xf numFmtId="4" fontId="30" fillId="15" borderId="1" xfId="0" applyNumberFormat="1" applyFont="1" applyFill="1" applyBorder="1" applyAlignment="1" applyProtection="1">
      <alignment horizontal="center" vertical="center"/>
    </xf>
    <xf numFmtId="4" fontId="30" fillId="15" borderId="1" xfId="0" applyNumberFormat="1" applyFont="1" applyFill="1" applyBorder="1" applyAlignment="1" applyProtection="1">
      <alignment horizontal="center" vertical="center"/>
      <protection locked="0"/>
    </xf>
    <xf numFmtId="0" fontId="90" fillId="20" borderId="7" xfId="0" applyFont="1" applyFill="1" applyBorder="1" applyAlignment="1" applyProtection="1">
      <alignment vertical="center" wrapText="1"/>
    </xf>
    <xf numFmtId="3" fontId="30" fillId="15" borderId="1" xfId="0" applyNumberFormat="1" applyFont="1" applyFill="1" applyBorder="1" applyAlignment="1" applyProtection="1">
      <alignment horizontal="center" vertical="center"/>
      <protection locked="0"/>
    </xf>
    <xf numFmtId="0" fontId="141" fillId="4" borderId="0" xfId="0" applyFont="1" applyFill="1" applyBorder="1" applyProtection="1"/>
    <xf numFmtId="0" fontId="142" fillId="4" borderId="0" xfId="0" applyFont="1" applyFill="1" applyBorder="1" applyAlignment="1" applyProtection="1">
      <alignment horizontal="left"/>
    </xf>
    <xf numFmtId="0" fontId="141" fillId="4" borderId="0" xfId="0" applyFont="1" applyFill="1" applyBorder="1" applyAlignment="1" applyProtection="1">
      <alignment horizontal="left"/>
    </xf>
    <xf numFmtId="0" fontId="143" fillId="4" borderId="0" xfId="0" applyFont="1" applyFill="1" applyBorder="1" applyProtection="1"/>
    <xf numFmtId="3" fontId="139" fillId="4" borderId="0" xfId="0" applyNumberFormat="1" applyFont="1" applyFill="1" applyBorder="1" applyAlignment="1" applyProtection="1">
      <alignment horizontal="center" vertical="center"/>
      <protection locked="0"/>
    </xf>
    <xf numFmtId="0" fontId="145" fillId="4" borderId="0" xfId="0" applyFont="1" applyFill="1" applyBorder="1" applyProtection="1"/>
    <xf numFmtId="165" fontId="146" fillId="4" borderId="1" xfId="0" applyNumberFormat="1" applyFont="1" applyFill="1" applyBorder="1" applyAlignment="1" applyProtection="1">
      <alignment horizontal="center" vertical="center"/>
    </xf>
    <xf numFmtId="4" fontId="146" fillId="4" borderId="1" xfId="0" applyNumberFormat="1" applyFont="1" applyFill="1" applyBorder="1" applyAlignment="1" applyProtection="1">
      <alignment horizontal="center" vertical="center"/>
    </xf>
    <xf numFmtId="0" fontId="147" fillId="20" borderId="25" xfId="0" applyFont="1" applyFill="1" applyBorder="1" applyAlignment="1" applyProtection="1">
      <alignment horizontal="center" vertical="center" wrapText="1"/>
    </xf>
    <xf numFmtId="0" fontId="139" fillId="23" borderId="25" xfId="0" applyFont="1" applyFill="1" applyBorder="1" applyAlignment="1" applyProtection="1">
      <alignment horizontal="center" vertical="center" wrapText="1"/>
    </xf>
    <xf numFmtId="0" fontId="18" fillId="16" borderId="0" xfId="0" applyFont="1" applyFill="1" applyBorder="1" applyAlignment="1" applyProtection="1">
      <alignment horizontal="center" vertical="center"/>
    </xf>
    <xf numFmtId="0" fontId="0" fillId="36" borderId="0" xfId="0" applyFill="1"/>
    <xf numFmtId="0" fontId="139" fillId="4" borderId="0" xfId="0" applyFont="1" applyFill="1" applyBorder="1" applyAlignment="1" applyProtection="1">
      <alignment vertical="center"/>
    </xf>
    <xf numFmtId="0" fontId="139" fillId="4" borderId="0" xfId="0" applyNumberFormat="1" applyFont="1" applyFill="1" applyBorder="1" applyAlignment="1" applyProtection="1">
      <alignment horizontal="center" vertical="center"/>
    </xf>
    <xf numFmtId="4" fontId="139" fillId="4" borderId="0" xfId="0" applyNumberFormat="1" applyFont="1" applyFill="1" applyBorder="1" applyAlignment="1" applyProtection="1">
      <alignment horizontal="center" vertical="center"/>
    </xf>
    <xf numFmtId="0" fontId="139" fillId="4" borderId="28" xfId="0" applyFont="1" applyFill="1" applyBorder="1" applyAlignment="1" applyProtection="1">
      <alignment vertical="center"/>
    </xf>
    <xf numFmtId="0" fontId="139" fillId="4" borderId="0" xfId="0" applyFont="1" applyFill="1" applyBorder="1" applyAlignment="1" applyProtection="1">
      <alignment horizontal="center" vertical="center"/>
    </xf>
    <xf numFmtId="3" fontId="30" fillId="15" borderId="1" xfId="0" applyNumberFormat="1" applyFont="1" applyFill="1" applyBorder="1" applyAlignment="1" applyProtection="1">
      <alignment horizontal="center" vertical="center"/>
    </xf>
    <xf numFmtId="0" fontId="139" fillId="16" borderId="0" xfId="0" applyFont="1" applyFill="1" applyBorder="1" applyAlignment="1" applyProtection="1">
      <alignment vertical="center"/>
    </xf>
    <xf numFmtId="0" fontId="139" fillId="16" borderId="0" xfId="0" applyNumberFormat="1" applyFont="1" applyFill="1" applyBorder="1" applyAlignment="1" applyProtection="1">
      <alignment horizontal="center" vertical="center"/>
    </xf>
    <xf numFmtId="4" fontId="139" fillId="16" borderId="0" xfId="0" applyNumberFormat="1" applyFont="1" applyFill="1" applyBorder="1" applyAlignment="1" applyProtection="1">
      <alignment horizontal="center" vertical="center"/>
    </xf>
    <xf numFmtId="4" fontId="7" fillId="15" borderId="1" xfId="0" applyNumberFormat="1" applyFont="1" applyFill="1" applyBorder="1" applyAlignment="1" applyProtection="1">
      <alignment horizontal="center" vertical="center"/>
      <protection locked="0"/>
    </xf>
    <xf numFmtId="4" fontId="7" fillId="15" borderId="1" xfId="0" applyNumberFormat="1" applyFont="1" applyFill="1" applyBorder="1" applyAlignment="1" applyProtection="1">
      <alignment horizontal="center" vertical="center"/>
    </xf>
    <xf numFmtId="4" fontId="148" fillId="20" borderId="25" xfId="0" applyNumberFormat="1" applyFont="1" applyFill="1" applyBorder="1" applyAlignment="1" applyProtection="1">
      <alignment horizontal="center" vertical="center" wrapText="1"/>
    </xf>
    <xf numFmtId="0" fontId="0" fillId="22" borderId="0" xfId="0" applyFill="1" applyBorder="1"/>
    <xf numFmtId="0" fontId="20" fillId="8" borderId="1" xfId="0" applyFont="1" applyFill="1" applyBorder="1" applyAlignment="1" applyProtection="1">
      <alignment horizontal="center" vertical="center" wrapText="1"/>
    </xf>
    <xf numFmtId="49" fontId="0" fillId="0" borderId="0" xfId="0" applyNumberFormat="1"/>
    <xf numFmtId="0" fontId="51" fillId="35" borderId="0" xfId="0" applyFont="1" applyFill="1" applyBorder="1" applyProtection="1"/>
    <xf numFmtId="2" fontId="30" fillId="4" borderId="1" xfId="0" applyNumberFormat="1" applyFont="1" applyFill="1" applyBorder="1" applyAlignment="1" applyProtection="1">
      <alignment horizontal="center" vertical="center"/>
    </xf>
    <xf numFmtId="2" fontId="0" fillId="4" borderId="0" xfId="0" applyNumberFormat="1" applyFill="1" applyBorder="1" applyProtection="1"/>
    <xf numFmtId="2" fontId="146" fillId="4" borderId="1" xfId="0" applyNumberFormat="1" applyFont="1" applyFill="1" applyBorder="1" applyAlignment="1" applyProtection="1">
      <alignment horizontal="center" vertical="center"/>
    </xf>
    <xf numFmtId="2" fontId="24" fillId="4" borderId="0" xfId="0" applyNumberFormat="1" applyFont="1" applyFill="1" applyBorder="1" applyAlignment="1" applyProtection="1">
      <alignment vertical="center" wrapText="1"/>
    </xf>
    <xf numFmtId="170" fontId="30" fillId="15" borderId="1" xfId="0" applyNumberFormat="1" applyFont="1" applyFill="1" applyBorder="1" applyAlignment="1" applyProtection="1">
      <alignment horizontal="center" vertical="center"/>
    </xf>
    <xf numFmtId="0" fontId="30" fillId="15" borderId="1" xfId="0" applyNumberFormat="1" applyFont="1" applyFill="1" applyBorder="1" applyAlignment="1" applyProtection="1">
      <alignment horizontal="center" vertical="center"/>
    </xf>
    <xf numFmtId="4" fontId="21" fillId="4" borderId="3" xfId="0" applyNumberFormat="1" applyFont="1" applyFill="1" applyBorder="1" applyAlignment="1" applyProtection="1">
      <alignment horizontal="center" vertical="center" wrapText="1"/>
    </xf>
    <xf numFmtId="0" fontId="22" fillId="4" borderId="0" xfId="1" applyFont="1" applyFill="1" applyBorder="1" applyAlignment="1" applyProtection="1"/>
    <xf numFmtId="0" fontId="22" fillId="37" borderId="0" xfId="1" applyFont="1" applyFill="1" applyBorder="1" applyAlignment="1" applyProtection="1">
      <alignment vertical="center"/>
    </xf>
    <xf numFmtId="0" fontId="22" fillId="4" borderId="0" xfId="1" applyFont="1" applyFill="1" applyBorder="1" applyAlignment="1" applyProtection="1">
      <alignment vertical="top"/>
    </xf>
    <xf numFmtId="4" fontId="129" fillId="34" borderId="3" xfId="0" applyNumberFormat="1" applyFont="1" applyFill="1" applyBorder="1" applyAlignment="1" applyProtection="1">
      <alignment vertical="center" wrapText="1"/>
    </xf>
    <xf numFmtId="2" fontId="0" fillId="0" borderId="0" xfId="0" applyNumberFormat="1"/>
    <xf numFmtId="0" fontId="20" fillId="8" borderId="5" xfId="0" applyFont="1" applyFill="1" applyBorder="1" applyAlignment="1" applyProtection="1">
      <alignment horizontal="center" vertical="center" wrapText="1"/>
    </xf>
    <xf numFmtId="0" fontId="20" fillId="8" borderId="1" xfId="0" applyFont="1" applyFill="1" applyBorder="1" applyAlignment="1" applyProtection="1">
      <alignment horizontal="center" vertical="center" wrapText="1"/>
    </xf>
    <xf numFmtId="0" fontId="20" fillId="8" borderId="1" xfId="0" applyFont="1" applyFill="1" applyBorder="1" applyAlignment="1" applyProtection="1">
      <alignment horizontal="center" vertical="center" wrapText="1"/>
    </xf>
    <xf numFmtId="0" fontId="30" fillId="15" borderId="1" xfId="0" applyNumberFormat="1" applyFont="1" applyFill="1" applyBorder="1" applyAlignment="1" applyProtection="1">
      <alignment horizontal="center" vertical="center"/>
      <protection locked="0"/>
    </xf>
    <xf numFmtId="0" fontId="18" fillId="2" borderId="25" xfId="0" applyFont="1" applyFill="1" applyBorder="1" applyAlignment="1" applyProtection="1">
      <alignment horizontal="center" vertical="center" wrapText="1"/>
    </xf>
    <xf numFmtId="0" fontId="0" fillId="0" borderId="0" xfId="0" applyFont="1"/>
    <xf numFmtId="167" fontId="96" fillId="0" borderId="29" xfId="13" applyNumberFormat="1" applyFont="1" applyFill="1" applyBorder="1" applyAlignment="1">
      <alignment horizontal="right" vertical="center"/>
    </xf>
    <xf numFmtId="167" fontId="150" fillId="0" borderId="29" xfId="13" applyNumberFormat="1" applyFont="1" applyFill="1" applyBorder="1" applyAlignment="1">
      <alignment horizontal="right" vertical="center"/>
    </xf>
    <xf numFmtId="0" fontId="110" fillId="22" borderId="0" xfId="13" applyFont="1" applyFill="1"/>
    <xf numFmtId="0" fontId="0" fillId="0" borderId="21" xfId="0" applyFont="1" applyBorder="1" applyAlignment="1">
      <alignment horizontal="left"/>
    </xf>
    <xf numFmtId="0" fontId="0" fillId="0" borderId="33" xfId="0" applyFont="1" applyBorder="1" applyAlignment="1">
      <alignment horizontal="left"/>
    </xf>
    <xf numFmtId="0" fontId="0" fillId="0" borderId="30" xfId="0" applyFont="1" applyBorder="1" applyAlignment="1">
      <alignment horizontal="left"/>
    </xf>
    <xf numFmtId="0" fontId="0" fillId="0" borderId="35" xfId="0" applyFont="1" applyBorder="1" applyAlignment="1">
      <alignment horizontal="left"/>
    </xf>
    <xf numFmtId="0" fontId="0" fillId="0" borderId="31" xfId="0" applyFont="1" applyBorder="1" applyAlignment="1">
      <alignment horizontal="left"/>
    </xf>
    <xf numFmtId="0" fontId="0" fillId="0" borderId="30" xfId="0" applyFont="1" applyBorder="1"/>
    <xf numFmtId="0" fontId="0" fillId="0" borderId="37" xfId="0" applyFont="1" applyBorder="1"/>
    <xf numFmtId="0" fontId="0" fillId="0" borderId="31" xfId="0" applyFont="1" applyBorder="1"/>
    <xf numFmtId="0" fontId="111" fillId="24" borderId="30" xfId="0" applyFont="1" applyFill="1" applyBorder="1" applyAlignment="1">
      <alignment horizontal="left"/>
    </xf>
    <xf numFmtId="0" fontId="111" fillId="24" borderId="35" xfId="0" applyFont="1" applyFill="1" applyBorder="1" applyAlignment="1">
      <alignment horizontal="left"/>
    </xf>
    <xf numFmtId="4" fontId="22" fillId="4" borderId="0" xfId="0" applyNumberFormat="1" applyFont="1" applyFill="1" applyBorder="1" applyProtection="1"/>
    <xf numFmtId="4" fontId="30" fillId="39" borderId="1" xfId="0" applyNumberFormat="1" applyFont="1" applyFill="1" applyBorder="1" applyAlignment="1" applyProtection="1">
      <alignment horizontal="center" vertical="center"/>
      <protection locked="0"/>
    </xf>
    <xf numFmtId="3" fontId="30" fillId="39" borderId="1" xfId="0" applyNumberFormat="1" applyFont="1" applyFill="1" applyBorder="1" applyAlignment="1" applyProtection="1">
      <alignment horizontal="center" vertical="center"/>
      <protection locked="0"/>
    </xf>
    <xf numFmtId="4" fontId="30" fillId="19" borderId="1" xfId="0" applyNumberFormat="1" applyFont="1" applyFill="1" applyBorder="1" applyAlignment="1" applyProtection="1">
      <alignment horizontal="center" vertical="center"/>
      <protection locked="0"/>
    </xf>
    <xf numFmtId="3" fontId="30" fillId="19" borderId="1" xfId="0" applyNumberFormat="1" applyFont="1" applyFill="1" applyBorder="1" applyAlignment="1" applyProtection="1">
      <alignment horizontal="center" vertical="center"/>
      <protection locked="0"/>
    </xf>
    <xf numFmtId="0" fontId="30" fillId="19" borderId="1" xfId="0" applyNumberFormat="1" applyFont="1" applyFill="1" applyBorder="1" applyAlignment="1" applyProtection="1">
      <alignment horizontal="center" vertical="center"/>
      <protection locked="0"/>
    </xf>
    <xf numFmtId="0" fontId="30" fillId="39" borderId="1" xfId="0" applyNumberFormat="1" applyFont="1" applyFill="1" applyBorder="1" applyAlignment="1" applyProtection="1">
      <alignment horizontal="center" vertical="center"/>
      <protection locked="0"/>
    </xf>
    <xf numFmtId="0" fontId="46" fillId="22" borderId="29" xfId="0" applyFont="1" applyFill="1" applyBorder="1" applyAlignment="1" applyProtection="1">
      <alignment horizontal="left"/>
    </xf>
    <xf numFmtId="166" fontId="46" fillId="22" borderId="29" xfId="0" applyNumberFormat="1" applyFont="1" applyFill="1" applyBorder="1" applyAlignment="1" applyProtection="1">
      <alignment horizontal="center"/>
    </xf>
    <xf numFmtId="0" fontId="139" fillId="4" borderId="0" xfId="0"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xf>
    <xf numFmtId="4" fontId="139" fillId="4" borderId="0" xfId="0" applyNumberFormat="1" applyFont="1" applyFill="1" applyBorder="1" applyAlignment="1" applyProtection="1">
      <alignment horizontal="center" vertical="center"/>
      <protection locked="0"/>
    </xf>
    <xf numFmtId="4" fontId="18" fillId="4" borderId="0" xfId="0" applyNumberFormat="1" applyFont="1" applyFill="1" applyBorder="1" applyAlignment="1" applyProtection="1">
      <alignment horizontal="center" vertical="center" wrapText="1"/>
    </xf>
    <xf numFmtId="0" fontId="140" fillId="4" borderId="0" xfId="0" applyFont="1" applyFill="1" applyBorder="1" applyAlignment="1" applyProtection="1">
      <alignment horizontal="center" vertical="center"/>
    </xf>
    <xf numFmtId="0" fontId="7" fillId="35" borderId="0" xfId="0" applyFont="1" applyFill="1" applyBorder="1" applyProtection="1"/>
    <xf numFmtId="0" fontId="18" fillId="35" borderId="0" xfId="0" applyFont="1" applyFill="1" applyBorder="1" applyAlignment="1" applyProtection="1">
      <alignment vertical="center" wrapText="1"/>
    </xf>
    <xf numFmtId="0" fontId="25" fillId="35" borderId="0" xfId="0" applyFont="1" applyFill="1" applyBorder="1" applyProtection="1"/>
    <xf numFmtId="0" fontId="46" fillId="35" borderId="0" xfId="0" applyFont="1" applyFill="1" applyBorder="1" applyProtection="1"/>
    <xf numFmtId="0" fontId="139" fillId="4" borderId="0" xfId="0" applyFont="1" applyFill="1" applyBorder="1" applyAlignment="1" applyProtection="1">
      <alignment horizontal="center" vertical="center"/>
      <protection locked="0"/>
    </xf>
    <xf numFmtId="4" fontId="18" fillId="4" borderId="0" xfId="0" applyNumberFormat="1" applyFont="1" applyFill="1" applyBorder="1" applyAlignment="1" applyProtection="1">
      <alignment horizontal="center" vertical="center"/>
    </xf>
    <xf numFmtId="4" fontId="139" fillId="35" borderId="0" xfId="0" applyNumberFormat="1" applyFont="1" applyFill="1" applyBorder="1" applyAlignment="1" applyProtection="1">
      <alignment horizontal="center" vertical="center"/>
      <protection locked="0"/>
    </xf>
    <xf numFmtId="4" fontId="18" fillId="35" borderId="0" xfId="0" applyNumberFormat="1" applyFont="1" applyFill="1" applyBorder="1" applyAlignment="1" applyProtection="1">
      <alignment horizontal="center" vertical="center"/>
    </xf>
    <xf numFmtId="0" fontId="139" fillId="4" borderId="0" xfId="0" applyFont="1" applyFill="1" applyBorder="1" applyAlignment="1" applyProtection="1">
      <alignment horizontal="center" vertical="center"/>
      <protection locked="0"/>
    </xf>
    <xf numFmtId="4" fontId="18" fillId="4" borderId="0" xfId="0" applyNumberFormat="1" applyFont="1" applyFill="1" applyBorder="1" applyAlignment="1" applyProtection="1">
      <alignment horizontal="center" vertical="center" wrapText="1"/>
    </xf>
    <xf numFmtId="0" fontId="14" fillId="6" borderId="0" xfId="1" applyFont="1" applyFill="1" applyBorder="1" applyAlignment="1" applyProtection="1">
      <alignment horizontal="left"/>
    </xf>
    <xf numFmtId="0" fontId="14" fillId="4" borderId="0" xfId="0" applyFont="1" applyFill="1" applyBorder="1" applyAlignment="1" applyProtection="1">
      <alignment horizontal="center"/>
    </xf>
    <xf numFmtId="0" fontId="9" fillId="4" borderId="0" xfId="0" applyFont="1" applyFill="1" applyBorder="1" applyAlignment="1" applyProtection="1">
      <alignment horizontal="center" vertical="center" wrapText="1"/>
    </xf>
    <xf numFmtId="0" fontId="11" fillId="5" borderId="0" xfId="0" applyFont="1" applyFill="1" applyBorder="1" applyAlignment="1" applyProtection="1">
      <alignment horizontal="center" vertical="center"/>
    </xf>
    <xf numFmtId="0" fontId="135" fillId="4" borderId="0" xfId="0" applyFont="1" applyFill="1" applyAlignment="1">
      <alignment horizontal="left" wrapText="1"/>
    </xf>
    <xf numFmtId="0" fontId="84" fillId="4" borderId="0" xfId="0" applyFont="1" applyFill="1" applyAlignment="1">
      <alignment horizontal="left" wrapText="1"/>
    </xf>
    <xf numFmtId="0" fontId="135" fillId="4" borderId="0" xfId="0" applyFont="1" applyFill="1" applyAlignment="1">
      <alignment horizontal="left"/>
    </xf>
    <xf numFmtId="0" fontId="135" fillId="4" borderId="0" xfId="0" applyFont="1" applyFill="1" applyBorder="1" applyAlignment="1" applyProtection="1">
      <alignment horizontal="left" vertical="top" wrapText="1"/>
    </xf>
    <xf numFmtId="0" fontId="7" fillId="4" borderId="32" xfId="0" applyFont="1" applyFill="1" applyBorder="1" applyAlignment="1" applyProtection="1">
      <alignment horizontal="left" vertical="top" wrapText="1"/>
    </xf>
    <xf numFmtId="0" fontId="7" fillId="4" borderId="48" xfId="0" applyFont="1" applyFill="1" applyBorder="1" applyAlignment="1" applyProtection="1">
      <alignment horizontal="left" vertical="top" wrapText="1"/>
    </xf>
    <xf numFmtId="0" fontId="7" fillId="4" borderId="33" xfId="0" applyFont="1" applyFill="1" applyBorder="1" applyAlignment="1" applyProtection="1">
      <alignment horizontal="left" vertical="top" wrapText="1"/>
    </xf>
    <xf numFmtId="0" fontId="7" fillId="4" borderId="34" xfId="0" applyFont="1" applyFill="1" applyBorder="1" applyAlignment="1" applyProtection="1">
      <alignment horizontal="left" vertical="top" wrapText="1"/>
    </xf>
    <xf numFmtId="0" fontId="7" fillId="4" borderId="0" xfId="0" applyFont="1" applyFill="1" applyBorder="1" applyAlignment="1" applyProtection="1">
      <alignment horizontal="left" vertical="top" wrapText="1"/>
    </xf>
    <xf numFmtId="0" fontId="7" fillId="4" borderId="35" xfId="0" applyFont="1" applyFill="1" applyBorder="1" applyAlignment="1" applyProtection="1">
      <alignment horizontal="left" vertical="top" wrapText="1"/>
    </xf>
    <xf numFmtId="0" fontId="7" fillId="4" borderId="36" xfId="0" applyFont="1" applyFill="1" applyBorder="1" applyAlignment="1" applyProtection="1">
      <alignment horizontal="left" vertical="top" wrapText="1"/>
    </xf>
    <xf numFmtId="0" fontId="7" fillId="4" borderId="49" xfId="0" applyFont="1" applyFill="1" applyBorder="1" applyAlignment="1" applyProtection="1">
      <alignment horizontal="left" vertical="top" wrapText="1"/>
    </xf>
    <xf numFmtId="0" fontId="7" fillId="4" borderId="37" xfId="0" applyFont="1" applyFill="1" applyBorder="1" applyAlignment="1" applyProtection="1">
      <alignment horizontal="left" vertical="top" wrapText="1"/>
    </xf>
    <xf numFmtId="0" fontId="8" fillId="5" borderId="0" xfId="0" applyFont="1" applyFill="1" applyBorder="1" applyAlignment="1" applyProtection="1">
      <alignment horizontal="center" vertical="center" wrapText="1"/>
    </xf>
    <xf numFmtId="0" fontId="24" fillId="4" borderId="0" xfId="0" applyFont="1" applyFill="1" applyBorder="1" applyAlignment="1" applyProtection="1">
      <alignment horizontal="left" vertical="center" wrapText="1"/>
    </xf>
    <xf numFmtId="0" fontId="11" fillId="7" borderId="2" xfId="0" applyFont="1" applyFill="1" applyBorder="1" applyAlignment="1" applyProtection="1">
      <alignment horizontal="left" vertical="center"/>
    </xf>
    <xf numFmtId="0" fontId="11" fillId="7" borderId="0" xfId="0" applyFont="1" applyFill="1" applyBorder="1" applyAlignment="1" applyProtection="1">
      <alignment horizontal="left" vertical="center"/>
    </xf>
    <xf numFmtId="0" fontId="139" fillId="4" borderId="0" xfId="0" applyFont="1" applyFill="1" applyBorder="1" applyAlignment="1" applyProtection="1">
      <alignment horizontal="center" vertical="center"/>
      <protection locked="0"/>
    </xf>
    <xf numFmtId="0" fontId="139" fillId="35" borderId="0" xfId="0" applyFont="1" applyFill="1" applyBorder="1" applyAlignment="1" applyProtection="1">
      <alignment horizontal="center" vertical="center"/>
      <protection locked="0"/>
    </xf>
    <xf numFmtId="0" fontId="90" fillId="20" borderId="5" xfId="0" applyFont="1" applyFill="1" applyBorder="1" applyAlignment="1" applyProtection="1">
      <alignment horizontal="center" vertical="center" wrapText="1"/>
    </xf>
    <xf numFmtId="0" fontId="90" fillId="20" borderId="3" xfId="0" applyFont="1" applyFill="1" applyBorder="1" applyAlignment="1" applyProtection="1">
      <alignment horizontal="center" vertical="center" wrapText="1"/>
    </xf>
    <xf numFmtId="0" fontId="20" fillId="8" borderId="5" xfId="0" applyFont="1" applyFill="1" applyBorder="1" applyAlignment="1" applyProtection="1">
      <alignment horizontal="center" vertical="center" wrapText="1"/>
    </xf>
    <xf numFmtId="0" fontId="20" fillId="8" borderId="3" xfId="0" applyFont="1" applyFill="1" applyBorder="1" applyAlignment="1" applyProtection="1">
      <alignment horizontal="center" vertical="center" wrapText="1"/>
    </xf>
    <xf numFmtId="0" fontId="139" fillId="4" borderId="28" xfId="0" applyFont="1" applyFill="1" applyBorder="1" applyAlignment="1" applyProtection="1">
      <alignment horizontal="center" vertical="center"/>
      <protection locked="0"/>
    </xf>
    <xf numFmtId="0" fontId="20" fillId="8" borderId="6" xfId="0" applyFont="1" applyFill="1" applyBorder="1" applyAlignment="1" applyProtection="1">
      <alignment horizontal="center" vertical="center" wrapText="1"/>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3" xfId="0" applyFont="1" applyFill="1" applyBorder="1" applyAlignment="1" applyProtection="1">
      <alignment horizontal="center" vertical="center" wrapText="1"/>
    </xf>
    <xf numFmtId="0" fontId="20" fillId="8" borderId="5" xfId="0" applyFont="1" applyFill="1" applyBorder="1" applyAlignment="1" applyProtection="1">
      <alignment horizontal="center" vertical="center"/>
    </xf>
    <xf numFmtId="0" fontId="20" fillId="8" borderId="6" xfId="0" applyFont="1" applyFill="1" applyBorder="1" applyAlignment="1" applyProtection="1">
      <alignment horizontal="center" vertical="center"/>
    </xf>
    <xf numFmtId="0" fontId="20" fillId="8" borderId="3" xfId="0" applyFont="1" applyFill="1" applyBorder="1" applyAlignment="1" applyProtection="1">
      <alignment horizontal="center" vertical="center"/>
    </xf>
    <xf numFmtId="0" fontId="7" fillId="15" borderId="5" xfId="0" applyFont="1" applyFill="1" applyBorder="1" applyAlignment="1" applyProtection="1">
      <alignment horizontal="center"/>
      <protection locked="0"/>
    </xf>
    <xf numFmtId="0" fontId="7" fillId="15" borderId="6" xfId="0" applyFont="1" applyFill="1" applyBorder="1" applyAlignment="1" applyProtection="1">
      <alignment horizontal="center"/>
      <protection locked="0"/>
    </xf>
    <xf numFmtId="0" fontId="7" fillId="15" borderId="3" xfId="0" applyFont="1" applyFill="1" applyBorder="1" applyAlignment="1" applyProtection="1">
      <alignment horizontal="center"/>
      <protection locked="0"/>
    </xf>
    <xf numFmtId="0" fontId="7" fillId="15" borderId="5" xfId="0" applyFont="1" applyFill="1" applyBorder="1" applyAlignment="1" applyProtection="1">
      <alignment horizontal="center" vertical="center"/>
      <protection locked="0"/>
    </xf>
    <xf numFmtId="0" fontId="7" fillId="15" borderId="6" xfId="0" applyFont="1" applyFill="1" applyBorder="1" applyAlignment="1" applyProtection="1">
      <alignment horizontal="center" vertical="center"/>
      <protection locked="0"/>
    </xf>
    <xf numFmtId="0" fontId="7" fillId="15" borderId="3" xfId="0"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 xfId="0" applyFont="1" applyFill="1" applyBorder="1" applyAlignment="1" applyProtection="1">
      <alignment horizontal="center" vertical="center"/>
    </xf>
    <xf numFmtId="0" fontId="24" fillId="16" borderId="0" xfId="0" applyFont="1" applyFill="1" applyBorder="1" applyAlignment="1" applyProtection="1">
      <alignment horizontal="left" vertical="center" wrapText="1"/>
    </xf>
    <xf numFmtId="0" fontId="20" fillId="38" borderId="25" xfId="0" applyFont="1" applyFill="1" applyBorder="1" applyAlignment="1" applyProtection="1">
      <alignment horizontal="center" vertical="center" wrapText="1"/>
    </xf>
    <xf numFmtId="0" fontId="20" fillId="38" borderId="24" xfId="0" applyFont="1" applyFill="1" applyBorder="1" applyAlignment="1" applyProtection="1">
      <alignment horizontal="center" vertical="center" wrapText="1"/>
    </xf>
    <xf numFmtId="0" fontId="20" fillId="38" borderId="50" xfId="0" applyFont="1" applyFill="1" applyBorder="1" applyAlignment="1" applyProtection="1">
      <alignment horizontal="center" vertical="center" wrapText="1"/>
    </xf>
    <xf numFmtId="0" fontId="20" fillId="8" borderId="25" xfId="0" applyFont="1" applyFill="1" applyBorder="1" applyAlignment="1" applyProtection="1">
      <alignment horizontal="center" vertical="center" wrapText="1"/>
    </xf>
    <xf numFmtId="0" fontId="20" fillId="8" borderId="24" xfId="0" applyFont="1" applyFill="1" applyBorder="1" applyAlignment="1" applyProtection="1">
      <alignment horizontal="center" vertical="center" wrapText="1"/>
    </xf>
    <xf numFmtId="0" fontId="20" fillId="8" borderId="4" xfId="0" applyFont="1" applyFill="1" applyBorder="1" applyAlignment="1" applyProtection="1">
      <alignment horizontal="center" vertical="center" wrapText="1"/>
    </xf>
    <xf numFmtId="0" fontId="152" fillId="4" borderId="0" xfId="0" applyFont="1" applyFill="1" applyBorder="1" applyAlignment="1" applyProtection="1">
      <alignment horizontal="left" vertical="top" wrapText="1"/>
    </xf>
    <xf numFmtId="0" fontId="152" fillId="16" borderId="0" xfId="0" applyFont="1" applyFill="1" applyBorder="1" applyAlignment="1" applyProtection="1">
      <alignment horizontal="left" vertical="center" wrapText="1"/>
    </xf>
    <xf numFmtId="0" fontId="18" fillId="2" borderId="5" xfId="0" applyFont="1" applyFill="1" applyBorder="1" applyAlignment="1" applyProtection="1">
      <alignment horizontal="center" vertical="center" wrapText="1"/>
    </xf>
    <xf numFmtId="0" fontId="18" fillId="2" borderId="6" xfId="0" applyFont="1" applyFill="1" applyBorder="1" applyAlignment="1" applyProtection="1">
      <alignment horizontal="center" vertical="center" wrapText="1"/>
    </xf>
    <xf numFmtId="0" fontId="18" fillId="2" borderId="3" xfId="0" applyFont="1" applyFill="1" applyBorder="1" applyAlignment="1" applyProtection="1">
      <alignment horizontal="center" vertical="center" wrapText="1"/>
    </xf>
    <xf numFmtId="0" fontId="12" fillId="4" borderId="0" xfId="0" applyFont="1" applyFill="1" applyBorder="1" applyAlignment="1" applyProtection="1">
      <alignment horizontal="left" vertical="center"/>
    </xf>
    <xf numFmtId="0" fontId="12" fillId="4" borderId="0" xfId="0" applyFont="1" applyFill="1" applyBorder="1" applyAlignment="1" applyProtection="1">
      <alignment horizontal="left" vertical="center" wrapText="1"/>
    </xf>
    <xf numFmtId="0" fontId="25" fillId="4" borderId="0" xfId="0" applyFont="1" applyFill="1" applyBorder="1" applyAlignment="1" applyProtection="1">
      <alignment horizontal="left" vertical="top" wrapText="1"/>
    </xf>
    <xf numFmtId="0" fontId="18" fillId="2" borderId="1" xfId="0" applyFont="1" applyFill="1" applyBorder="1" applyAlignment="1" applyProtection="1">
      <alignment horizontal="center" vertical="center" wrapText="1"/>
    </xf>
    <xf numFmtId="0" fontId="18" fillId="2" borderId="25" xfId="0" applyFont="1" applyFill="1" applyBorder="1" applyAlignment="1" applyProtection="1">
      <alignment horizontal="center" vertical="center" wrapText="1"/>
    </xf>
    <xf numFmtId="0" fontId="18" fillId="2" borderId="4" xfId="0" applyFont="1" applyFill="1" applyBorder="1" applyAlignment="1" applyProtection="1">
      <alignment horizontal="center" vertical="center" wrapText="1"/>
    </xf>
    <xf numFmtId="0" fontId="27" fillId="7" borderId="0" xfId="0" applyFont="1" applyFill="1" applyBorder="1" applyAlignment="1" applyProtection="1">
      <alignment horizontal="left" vertical="center"/>
    </xf>
    <xf numFmtId="0" fontId="44" fillId="4" borderId="28" xfId="0" applyFont="1" applyFill="1" applyBorder="1" applyAlignment="1" applyProtection="1">
      <alignment horizontal="left" vertical="top" wrapText="1"/>
    </xf>
    <xf numFmtId="0" fontId="117" fillId="4" borderId="0" xfId="0" applyFont="1" applyFill="1" applyBorder="1" applyAlignment="1" applyProtection="1">
      <alignment horizontal="left" vertical="center" wrapText="1"/>
    </xf>
    <xf numFmtId="0" fontId="117" fillId="4" borderId="0" xfId="0" applyFont="1" applyFill="1" applyBorder="1" applyAlignment="1" applyProtection="1">
      <alignment horizontal="left" vertical="center"/>
    </xf>
    <xf numFmtId="0" fontId="12" fillId="4" borderId="0" xfId="0" applyFont="1" applyFill="1" applyBorder="1" applyAlignment="1" applyProtection="1">
      <alignment horizontal="center" vertical="center" wrapText="1"/>
    </xf>
    <xf numFmtId="0" fontId="115" fillId="4" borderId="0" xfId="0" applyFont="1" applyFill="1" applyBorder="1" applyAlignment="1" applyProtection="1">
      <alignment horizontal="left" vertical="center"/>
    </xf>
    <xf numFmtId="0" fontId="18" fillId="2" borderId="1" xfId="0" applyFont="1" applyFill="1" applyBorder="1" applyAlignment="1" applyProtection="1">
      <alignment vertical="center" wrapText="1"/>
    </xf>
    <xf numFmtId="0" fontId="27" fillId="7" borderId="0" xfId="0" applyFont="1" applyFill="1" applyBorder="1" applyAlignment="1" applyProtection="1">
      <alignment horizontal="left" vertical="center" wrapText="1"/>
    </xf>
    <xf numFmtId="0" fontId="12" fillId="17" borderId="0" xfId="0" applyFont="1" applyFill="1" applyBorder="1" applyAlignment="1" applyProtection="1">
      <alignment horizontal="left" vertical="top" wrapText="1"/>
    </xf>
    <xf numFmtId="0" fontId="28" fillId="4" borderId="39" xfId="0" applyFont="1" applyFill="1" applyBorder="1" applyAlignment="1" applyProtection="1">
      <alignment horizontal="left" vertical="center" wrapText="1"/>
    </xf>
    <xf numFmtId="0" fontId="28" fillId="4" borderId="40" xfId="0" applyFont="1" applyFill="1" applyBorder="1" applyAlignment="1" applyProtection="1">
      <alignment horizontal="left" vertical="center" wrapText="1"/>
    </xf>
    <xf numFmtId="0" fontId="28" fillId="4" borderId="41" xfId="0" applyFont="1" applyFill="1" applyBorder="1" applyAlignment="1" applyProtection="1">
      <alignment horizontal="left" vertical="center" wrapText="1"/>
    </xf>
    <xf numFmtId="0" fontId="28" fillId="4" borderId="42" xfId="0" applyFont="1" applyFill="1" applyBorder="1" applyAlignment="1" applyProtection="1">
      <alignment horizontal="left" vertical="center" wrapText="1"/>
    </xf>
    <xf numFmtId="0" fontId="28" fillId="4" borderId="43" xfId="0" applyFont="1" applyFill="1" applyBorder="1" applyAlignment="1" applyProtection="1">
      <alignment horizontal="left" vertical="center" wrapText="1"/>
    </xf>
    <xf numFmtId="0" fontId="28" fillId="4" borderId="44" xfId="0" applyFont="1" applyFill="1" applyBorder="1" applyAlignment="1" applyProtection="1">
      <alignment horizontal="left" vertical="center" wrapText="1"/>
    </xf>
    <xf numFmtId="0" fontId="18" fillId="2" borderId="1" xfId="0" applyFont="1" applyFill="1" applyBorder="1" applyAlignment="1" applyProtection="1">
      <alignment horizontal="center" vertical="center"/>
    </xf>
    <xf numFmtId="0" fontId="36" fillId="4" borderId="0" xfId="0" applyFont="1" applyFill="1" applyBorder="1" applyAlignment="1" applyProtection="1">
      <alignment horizontal="left" vertical="center" wrapText="1"/>
    </xf>
    <xf numFmtId="0" fontId="12" fillId="4" borderId="0" xfId="0" applyFont="1" applyFill="1" applyBorder="1" applyAlignment="1" applyProtection="1">
      <alignment horizontal="left" vertical="top" wrapText="1"/>
    </xf>
    <xf numFmtId="0" fontId="12" fillId="4" borderId="0" xfId="0" applyFont="1" applyFill="1" applyBorder="1" applyAlignment="1" applyProtection="1">
      <alignment horizontal="left" wrapText="1"/>
    </xf>
    <xf numFmtId="49" fontId="12" fillId="4" borderId="0" xfId="0" applyNumberFormat="1" applyFont="1" applyFill="1" applyBorder="1" applyAlignment="1" applyProtection="1">
      <alignment horizontal="left" vertical="center" wrapText="1"/>
    </xf>
    <xf numFmtId="4" fontId="139" fillId="4" borderId="0" xfId="0" applyNumberFormat="1" applyFont="1" applyFill="1" applyBorder="1" applyAlignment="1" applyProtection="1">
      <alignment horizontal="center" vertical="center"/>
      <protection locked="0"/>
    </xf>
    <xf numFmtId="0" fontId="43" fillId="4" borderId="28" xfId="0" applyFont="1" applyFill="1" applyBorder="1" applyAlignment="1" applyProtection="1">
      <alignment horizontal="center" vertical="center"/>
      <protection locked="0"/>
    </xf>
    <xf numFmtId="4" fontId="139" fillId="35" borderId="0" xfId="0" applyNumberFormat="1" applyFont="1" applyFill="1" applyBorder="1" applyAlignment="1" applyProtection="1">
      <alignment horizontal="center" vertical="center"/>
      <protection locked="0"/>
    </xf>
    <xf numFmtId="4" fontId="18" fillId="4" borderId="0" xfId="0" applyNumberFormat="1" applyFont="1" applyFill="1" applyBorder="1" applyAlignment="1" applyProtection="1">
      <alignment horizontal="center" vertical="center" wrapText="1"/>
    </xf>
    <xf numFmtId="4" fontId="18" fillId="4" borderId="0" xfId="0" applyNumberFormat="1" applyFont="1" applyFill="1" applyBorder="1" applyAlignment="1" applyProtection="1">
      <alignment horizontal="center" vertical="center"/>
    </xf>
    <xf numFmtId="0" fontId="57" fillId="10" borderId="1" xfId="0" applyFont="1" applyFill="1" applyBorder="1" applyAlignment="1" applyProtection="1">
      <alignment horizontal="left" vertical="center" wrapText="1"/>
    </xf>
    <xf numFmtId="165" fontId="85" fillId="4" borderId="5" xfId="0" applyNumberFormat="1" applyFont="1" applyFill="1" applyBorder="1" applyAlignment="1" applyProtection="1">
      <alignment horizontal="center" vertical="center" wrapText="1"/>
    </xf>
    <xf numFmtId="165" fontId="85" fillId="4" borderId="3" xfId="0" applyNumberFormat="1" applyFont="1" applyFill="1" applyBorder="1" applyAlignment="1" applyProtection="1">
      <alignment horizontal="center" vertical="center" wrapText="1"/>
    </xf>
    <xf numFmtId="0" fontId="62" fillId="10" borderId="11" xfId="0" applyFont="1" applyFill="1" applyBorder="1" applyAlignment="1" applyProtection="1">
      <alignment horizontal="center"/>
    </xf>
    <xf numFmtId="0" fontId="62" fillId="10" borderId="12" xfId="0" applyFont="1" applyFill="1" applyBorder="1" applyAlignment="1" applyProtection="1">
      <alignment horizontal="center"/>
    </xf>
    <xf numFmtId="0" fontId="43" fillId="10" borderId="0" xfId="0" applyFont="1" applyFill="1" applyBorder="1" applyAlignment="1" applyProtection="1">
      <alignment horizontal="left" vertical="center"/>
    </xf>
    <xf numFmtId="0" fontId="43" fillId="10" borderId="14" xfId="0" applyFont="1" applyFill="1" applyBorder="1" applyAlignment="1" applyProtection="1">
      <alignment horizontal="left" vertical="center"/>
    </xf>
    <xf numFmtId="0" fontId="43" fillId="10" borderId="0" xfId="0" applyFont="1" applyFill="1" applyBorder="1" applyAlignment="1" applyProtection="1">
      <alignment horizontal="center" vertical="center"/>
    </xf>
    <xf numFmtId="0" fontId="43" fillId="10" borderId="14" xfId="0" applyFont="1" applyFill="1" applyBorder="1" applyAlignment="1" applyProtection="1">
      <alignment horizontal="center" vertical="center"/>
    </xf>
    <xf numFmtId="0" fontId="18" fillId="10" borderId="16" xfId="0" applyFont="1" applyFill="1" applyBorder="1" applyAlignment="1" applyProtection="1">
      <alignment horizontal="center" vertical="center"/>
    </xf>
    <xf numFmtId="0" fontId="18" fillId="10" borderId="17" xfId="0" applyFont="1" applyFill="1" applyBorder="1" applyAlignment="1" applyProtection="1">
      <alignment horizontal="center" vertical="center"/>
    </xf>
    <xf numFmtId="0" fontId="63" fillId="4" borderId="0" xfId="0" applyFont="1" applyFill="1" applyBorder="1" applyAlignment="1" applyProtection="1">
      <alignment horizontal="left" vertical="top" wrapText="1" indent="1"/>
    </xf>
    <xf numFmtId="0" fontId="57" fillId="10" borderId="13" xfId="0" applyFont="1" applyFill="1" applyBorder="1" applyAlignment="1" applyProtection="1">
      <alignment horizontal="center" wrapText="1"/>
    </xf>
    <xf numFmtId="0" fontId="57" fillId="10" borderId="0" xfId="0" applyFont="1" applyFill="1" applyBorder="1" applyAlignment="1" applyProtection="1">
      <alignment horizontal="center" wrapText="1"/>
    </xf>
    <xf numFmtId="0" fontId="20" fillId="2" borderId="1" xfId="0" applyFont="1" applyFill="1" applyBorder="1" applyAlignment="1" applyProtection="1">
      <alignment horizontal="right" vertical="center"/>
    </xf>
    <xf numFmtId="0" fontId="132" fillId="4" borderId="0"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left" vertical="center" wrapText="1"/>
    </xf>
    <xf numFmtId="4" fontId="21" fillId="4" borderId="5" xfId="0" applyNumberFormat="1" applyFont="1" applyFill="1" applyBorder="1" applyAlignment="1" applyProtection="1">
      <alignment horizontal="center" vertical="center" wrapText="1"/>
    </xf>
    <xf numFmtId="4" fontId="21" fillId="4" borderId="3" xfId="0" applyNumberFormat="1" applyFont="1" applyFill="1" applyBorder="1" applyAlignment="1" applyProtection="1">
      <alignment horizontal="center" vertical="center" wrapText="1"/>
    </xf>
    <xf numFmtId="0" fontId="22" fillId="4" borderId="0" xfId="1" applyFont="1" applyFill="1" applyBorder="1" applyAlignment="1" applyProtection="1">
      <alignment horizontal="left" vertical="center"/>
    </xf>
    <xf numFmtId="0" fontId="20" fillId="2" borderId="5" xfId="0" applyFont="1" applyFill="1" applyBorder="1" applyAlignment="1" applyProtection="1">
      <alignment horizontal="right" vertical="center"/>
    </xf>
    <xf numFmtId="0" fontId="20" fillId="2" borderId="3" xfId="0" applyFont="1" applyFill="1" applyBorder="1" applyAlignment="1" applyProtection="1">
      <alignment horizontal="right" vertical="center"/>
    </xf>
    <xf numFmtId="4" fontId="85" fillId="4" borderId="5" xfId="0" applyNumberFormat="1" applyFont="1" applyFill="1" applyBorder="1" applyAlignment="1" applyProtection="1">
      <alignment horizontal="center" vertical="center" wrapText="1"/>
    </xf>
    <xf numFmtId="4" fontId="85" fillId="4" borderId="3" xfId="0" applyNumberFormat="1" applyFont="1" applyFill="1" applyBorder="1" applyAlignment="1" applyProtection="1">
      <alignment horizontal="center" vertical="center" wrapText="1"/>
    </xf>
    <xf numFmtId="0" fontId="21" fillId="4" borderId="45" xfId="0" applyFont="1" applyFill="1" applyBorder="1" applyAlignment="1" applyProtection="1">
      <alignment horizontal="center" vertical="center" wrapText="1"/>
    </xf>
    <xf numFmtId="0" fontId="21" fillId="4" borderId="46" xfId="0" applyFont="1" applyFill="1" applyBorder="1" applyAlignment="1" applyProtection="1">
      <alignment horizontal="center" vertical="center" wrapText="1"/>
    </xf>
    <xf numFmtId="0" fontId="21" fillId="4" borderId="47" xfId="0" applyFont="1" applyFill="1" applyBorder="1" applyAlignment="1" applyProtection="1">
      <alignment horizontal="center" vertical="center" wrapText="1"/>
    </xf>
    <xf numFmtId="0" fontId="21" fillId="4" borderId="8" xfId="0" applyFont="1" applyFill="1" applyBorder="1" applyAlignment="1" applyProtection="1">
      <alignment horizontal="center" vertical="center" wrapText="1"/>
    </xf>
    <xf numFmtId="4" fontId="21" fillId="4" borderId="6" xfId="0" applyNumberFormat="1" applyFont="1" applyFill="1" applyBorder="1" applyAlignment="1" applyProtection="1">
      <alignment horizontal="center" vertical="center" wrapText="1"/>
    </xf>
    <xf numFmtId="0" fontId="21" fillId="10" borderId="25" xfId="0" applyFont="1" applyFill="1" applyBorder="1" applyAlignment="1" applyProtection="1">
      <alignment horizontal="left" vertical="center" wrapText="1"/>
    </xf>
    <xf numFmtId="0" fontId="21" fillId="10" borderId="24" xfId="0" applyFont="1" applyFill="1" applyBorder="1" applyAlignment="1" applyProtection="1">
      <alignment horizontal="left" vertical="center" wrapText="1"/>
    </xf>
    <xf numFmtId="0" fontId="21" fillId="10" borderId="4" xfId="0" applyFont="1" applyFill="1" applyBorder="1" applyAlignment="1" applyProtection="1">
      <alignment horizontal="left" vertical="center" wrapText="1"/>
    </xf>
    <xf numFmtId="0" fontId="18" fillId="4" borderId="0" xfId="0" applyFont="1" applyFill="1" applyBorder="1" applyAlignment="1" applyProtection="1">
      <alignment horizontal="left" vertical="center" wrapText="1"/>
    </xf>
    <xf numFmtId="0" fontId="18" fillId="4" borderId="0" xfId="0" applyFont="1" applyFill="1" applyBorder="1" applyAlignment="1" applyProtection="1">
      <alignment horizontal="center" vertical="center" wrapText="1"/>
    </xf>
    <xf numFmtId="0" fontId="18" fillId="4" borderId="0" xfId="0" applyFont="1" applyFill="1" applyBorder="1" applyAlignment="1" applyProtection="1">
      <alignment horizontal="center" vertical="center"/>
    </xf>
    <xf numFmtId="4" fontId="85" fillId="4" borderId="6" xfId="0" applyNumberFormat="1" applyFont="1" applyFill="1" applyBorder="1" applyAlignment="1" applyProtection="1">
      <alignment horizontal="center" vertical="center" wrapText="1"/>
    </xf>
    <xf numFmtId="4" fontId="57" fillId="4" borderId="5" xfId="0" applyNumberFormat="1" applyFont="1" applyFill="1" applyBorder="1" applyAlignment="1" applyProtection="1">
      <alignment horizontal="center" vertical="center" wrapText="1"/>
    </xf>
    <xf numFmtId="4" fontId="57" fillId="4" borderId="6" xfId="0" applyNumberFormat="1" applyFont="1" applyFill="1" applyBorder="1" applyAlignment="1" applyProtection="1">
      <alignment horizontal="center" vertical="center" wrapText="1"/>
    </xf>
    <xf numFmtId="4" fontId="57" fillId="4" borderId="3" xfId="0" applyNumberFormat="1" applyFont="1" applyFill="1" applyBorder="1" applyAlignment="1" applyProtection="1">
      <alignment horizontal="center" vertical="center" wrapText="1"/>
    </xf>
    <xf numFmtId="0" fontId="57" fillId="10" borderId="1" xfId="0" applyFont="1" applyFill="1" applyBorder="1" applyAlignment="1" applyProtection="1">
      <alignment horizontal="center" vertical="center" wrapText="1"/>
    </xf>
    <xf numFmtId="0" fontId="57" fillId="10" borderId="5" xfId="0" applyFont="1" applyFill="1" applyBorder="1" applyAlignment="1" applyProtection="1">
      <alignment horizontal="center" vertical="center" wrapText="1"/>
    </xf>
    <xf numFmtId="0" fontId="57" fillId="10" borderId="6" xfId="0" applyFont="1" applyFill="1" applyBorder="1" applyAlignment="1" applyProtection="1">
      <alignment horizontal="center" vertical="center" wrapText="1"/>
    </xf>
    <xf numFmtId="0" fontId="57" fillId="10" borderId="3" xfId="0" applyFont="1" applyFill="1" applyBorder="1" applyAlignment="1" applyProtection="1">
      <alignment horizontal="center" vertical="center" wrapText="1"/>
    </xf>
    <xf numFmtId="4" fontId="21" fillId="10" borderId="5" xfId="0" applyNumberFormat="1" applyFont="1" applyFill="1" applyBorder="1" applyAlignment="1" applyProtection="1">
      <alignment horizontal="center" vertical="center" wrapText="1"/>
    </xf>
    <xf numFmtId="4" fontId="21" fillId="10" borderId="6" xfId="0" applyNumberFormat="1" applyFont="1" applyFill="1" applyBorder="1" applyAlignment="1" applyProtection="1">
      <alignment horizontal="center" vertical="center" wrapText="1"/>
    </xf>
    <xf numFmtId="4" fontId="21" fillId="10" borderId="3" xfId="0" applyNumberFormat="1" applyFont="1" applyFill="1" applyBorder="1" applyAlignment="1" applyProtection="1">
      <alignment horizontal="center" vertical="center" wrapText="1"/>
    </xf>
    <xf numFmtId="0" fontId="21" fillId="10" borderId="1" xfId="0" applyFont="1" applyFill="1" applyBorder="1" applyAlignment="1" applyProtection="1">
      <alignment horizontal="right" vertical="center" wrapText="1"/>
    </xf>
    <xf numFmtId="4" fontId="20" fillId="9" borderId="5" xfId="0" applyNumberFormat="1" applyFont="1" applyFill="1" applyBorder="1" applyAlignment="1" applyProtection="1">
      <alignment horizontal="center" vertical="center" wrapText="1"/>
    </xf>
    <xf numFmtId="4" fontId="20" fillId="9" borderId="3" xfId="0" applyNumberFormat="1" applyFont="1" applyFill="1" applyBorder="1" applyAlignment="1" applyProtection="1">
      <alignment horizontal="center" vertical="center" wrapText="1"/>
    </xf>
    <xf numFmtId="4" fontId="20" fillId="9" borderId="6" xfId="0" applyNumberFormat="1" applyFont="1" applyFill="1" applyBorder="1" applyAlignment="1" applyProtection="1">
      <alignment horizontal="center" vertical="center" wrapText="1"/>
    </xf>
    <xf numFmtId="0" fontId="21" fillId="10" borderId="1" xfId="0" applyFont="1" applyFill="1" applyBorder="1" applyAlignment="1" applyProtection="1">
      <alignment horizontal="left" vertical="center" wrapText="1"/>
    </xf>
    <xf numFmtId="0" fontId="20" fillId="8" borderId="26" xfId="0" applyFont="1" applyFill="1" applyBorder="1" applyAlignment="1" applyProtection="1">
      <alignment horizontal="center" vertical="center" wrapText="1"/>
    </xf>
    <xf numFmtId="0" fontId="20" fillId="8" borderId="27" xfId="0" applyFont="1" applyFill="1" applyBorder="1" applyAlignment="1" applyProtection="1">
      <alignment horizontal="center" vertical="center" wrapText="1"/>
    </xf>
    <xf numFmtId="0" fontId="7" fillId="15" borderId="5" xfId="0" applyFont="1" applyFill="1" applyBorder="1" applyAlignment="1" applyProtection="1">
      <alignment horizontal="center" vertical="center"/>
    </xf>
    <xf numFmtId="0" fontId="7" fillId="15" borderId="6" xfId="0" applyFont="1" applyFill="1" applyBorder="1" applyAlignment="1" applyProtection="1">
      <alignment horizontal="center" vertical="center"/>
    </xf>
    <xf numFmtId="0" fontId="7" fillId="15" borderId="3" xfId="0" applyFont="1" applyFill="1" applyBorder="1" applyAlignment="1" applyProtection="1">
      <alignment horizontal="center" vertical="center"/>
    </xf>
    <xf numFmtId="0" fontId="7" fillId="15" borderId="5" xfId="0" applyFont="1" applyFill="1" applyBorder="1" applyAlignment="1" applyProtection="1">
      <alignment horizontal="center"/>
    </xf>
    <xf numFmtId="0" fontId="7" fillId="15" borderId="6" xfId="0" applyFont="1" applyFill="1" applyBorder="1" applyAlignment="1" applyProtection="1">
      <alignment horizontal="center"/>
    </xf>
    <xf numFmtId="0" fontId="7" fillId="15" borderId="3" xfId="0" applyFont="1" applyFill="1" applyBorder="1" applyAlignment="1" applyProtection="1">
      <alignment horizontal="center"/>
    </xf>
    <xf numFmtId="0" fontId="140" fillId="4" borderId="0" xfId="0" applyFont="1" applyFill="1" applyBorder="1" applyAlignment="1" applyProtection="1">
      <alignment horizontal="center" vertical="center"/>
    </xf>
    <xf numFmtId="0" fontId="147" fillId="20" borderId="26" xfId="0" applyFont="1" applyFill="1" applyBorder="1" applyAlignment="1" applyProtection="1">
      <alignment horizontal="center" vertical="center" wrapText="1"/>
    </xf>
    <xf numFmtId="0" fontId="147" fillId="20" borderId="27" xfId="0" applyFont="1" applyFill="1" applyBorder="1" applyAlignment="1" applyProtection="1">
      <alignment horizontal="center" vertical="center" wrapText="1"/>
    </xf>
    <xf numFmtId="0" fontId="24" fillId="4" borderId="0" xfId="0" applyFont="1" applyFill="1" applyBorder="1" applyAlignment="1" applyProtection="1">
      <alignment horizontal="left" vertical="top" wrapText="1"/>
    </xf>
    <xf numFmtId="0" fontId="139" fillId="4" borderId="0" xfId="0" applyFont="1" applyFill="1" applyBorder="1" applyAlignment="1" applyProtection="1">
      <alignment horizontal="center" vertical="center"/>
    </xf>
    <xf numFmtId="0" fontId="139" fillId="16" borderId="0" xfId="0" applyFont="1" applyFill="1" applyBorder="1" applyAlignment="1" applyProtection="1">
      <alignment horizontal="center" vertical="center"/>
    </xf>
    <xf numFmtId="0" fontId="139" fillId="23" borderId="5" xfId="0" applyFont="1" applyFill="1" applyBorder="1" applyAlignment="1" applyProtection="1">
      <alignment horizontal="center" vertical="center" wrapText="1"/>
    </xf>
    <xf numFmtId="0" fontId="139" fillId="23" borderId="6" xfId="0" applyFont="1" applyFill="1" applyBorder="1" applyAlignment="1" applyProtection="1">
      <alignment horizontal="center" vertical="center" wrapText="1"/>
    </xf>
    <xf numFmtId="0" fontId="139" fillId="23" borderId="3" xfId="0" applyFont="1" applyFill="1" applyBorder="1" applyAlignment="1" applyProtection="1">
      <alignment horizontal="center" vertical="center" wrapText="1"/>
    </xf>
    <xf numFmtId="0" fontId="0" fillId="0" borderId="0" xfId="0" applyFill="1" applyBorder="1" applyAlignment="1">
      <alignment horizontal="center"/>
    </xf>
  </cellXfs>
  <cellStyles count="14">
    <cellStyle name="CAIB_2" xfId="2"/>
    <cellStyle name="Hipervínculo" xfId="1" builtinId="8"/>
    <cellStyle name="Input" xfId="3"/>
    <cellStyle name="Millares 2" xfId="4"/>
    <cellStyle name="Millares 2 2" xfId="5"/>
    <cellStyle name="Millares 3" xfId="6"/>
    <cellStyle name="Millares 3 2" xfId="7"/>
    <cellStyle name="Normal" xfId="0" builtinId="0"/>
    <cellStyle name="Normal 2" xfId="8"/>
    <cellStyle name="Normal 2 2" xfId="9"/>
    <cellStyle name="Normal 2 2 2" xfId="13"/>
    <cellStyle name="Normal 2 3" xfId="10"/>
    <cellStyle name="Normal 2 4" xfId="11"/>
    <cellStyle name="Normal 4" xfId="12"/>
  </cellStyles>
  <dxfs count="119">
    <dxf>
      <font>
        <color theme="0"/>
      </font>
      <fill>
        <patternFill>
          <fgColor theme="0"/>
          <bgColor theme="0"/>
        </patternFill>
      </fill>
      <border>
        <left/>
        <right/>
        <top/>
        <bottom/>
        <vertical/>
        <horizontal/>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fgColor theme="0"/>
          <bgColor theme="0"/>
        </patternFill>
      </fill>
      <border>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sz val="11"/>
        <color rgb="FF000000"/>
        <name val="Calibri"/>
      </font>
      <fill>
        <patternFill>
          <bgColor rgb="FFFFFFFF"/>
        </patternFill>
      </fill>
    </dxf>
    <dxf>
      <font>
        <sz val="11"/>
        <color rgb="FF000000"/>
        <name val="Calibri"/>
      </font>
      <fill>
        <patternFill>
          <bgColor rgb="FFFFFFFF"/>
        </patternFill>
      </fill>
    </dxf>
    <dxf>
      <font>
        <color theme="0"/>
      </font>
      <fill>
        <patternFill>
          <bgColor theme="0"/>
        </patternFill>
      </fill>
      <border>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s>
  <tableStyles count="0" defaultTableStyle="TableStyleMedium2" defaultPivotStyle="PivotStyleLight16"/>
  <colors>
    <indexedColors>
      <rgbColor rgb="FF000000"/>
      <rgbColor rgb="FFFFFFFF"/>
      <rgbColor rgb="FFFF0000"/>
      <rgbColor rgb="FFDDD9C3"/>
      <rgbColor rgb="FF0000FF"/>
      <rgbColor rgb="FFFFFF00"/>
      <rgbColor rgb="FFFFCC8E"/>
      <rgbColor rgb="FFCCCCCC"/>
      <rgbColor rgb="FFF60000"/>
      <rgbColor rgb="FFDDDDDD"/>
      <rgbColor rgb="FFFDEADA"/>
      <rgbColor rgb="FF878787"/>
      <rgbColor rgb="FFDEDCE6"/>
      <rgbColor rgb="FF0070C0"/>
      <rgbColor rgb="FFC0C0C0"/>
      <rgbColor rgb="FF808080"/>
      <rgbColor rgb="FFBF819E"/>
      <rgbColor rgb="FF55308D"/>
      <rgbColor rgb="FFFEFCD8"/>
      <rgbColor rgb="FFCCFFFF"/>
      <rgbColor rgb="FFFFDBB6"/>
      <rgbColor rgb="FFF79646"/>
      <rgbColor rgb="FF0066CC"/>
      <rgbColor rgb="FFCCCCFF"/>
      <rgbColor rgb="FFF2F2F2"/>
      <rgbColor rgb="FFFCD5B5"/>
      <rgbColor rgb="FFFFF200"/>
      <rgbColor rgb="FFD9D9D9"/>
      <rgbColor rgb="FFFFD7D7"/>
      <rgbColor rgb="FFE6E0EC"/>
      <rgbColor rgb="FF2A6099"/>
      <rgbColor rgb="FFFBE5D6"/>
      <rgbColor rgb="FFCCC4D9"/>
      <rgbColor rgb="FFDCE6F2"/>
      <rgbColor rgb="FFEBF1DE"/>
      <rgbColor rgb="FFF6F9D4"/>
      <rgbColor rgb="FF8EB4E3"/>
      <rgbColor rgb="FFE0C2CD"/>
      <rgbColor rgb="FFB3A2C7"/>
      <rgbColor rgb="FFFFCC99"/>
      <rgbColor rgb="FF4F81BD"/>
      <rgbColor rgb="FF81D41A"/>
      <rgbColor rgb="FF99CC00"/>
      <rgbColor rgb="FFFFC000"/>
      <rgbColor rgb="FFFF8000"/>
      <rgbColor rgb="FFC2829E"/>
      <rgbColor rgb="FF376092"/>
      <rgbColor rgb="FF969696"/>
      <rgbColor rgb="FF003366"/>
      <rgbColor rgb="FF00B050"/>
      <rgbColor rgb="FFDEE6EF"/>
      <rgbColor rgb="FF1F497D"/>
      <rgbColor rgb="FFA73403"/>
      <rgbColor rgb="FFFAC090"/>
      <rgbColor rgb="FF443091"/>
      <rgbColor rgb="FF4D4D4D"/>
      <rgbColor rgb="00003366"/>
      <rgbColor rgb="00339966"/>
      <rgbColor rgb="00003300"/>
      <rgbColor rgb="00333300"/>
      <rgbColor rgb="00993300"/>
      <rgbColor rgb="00993366"/>
      <rgbColor rgb="00333399"/>
      <rgbColor rgb="00333333"/>
    </indexedColors>
    <mruColors>
      <color rgb="FF1F497D"/>
      <color rgb="FF808080"/>
      <color rgb="FFDEDCE6"/>
      <color rgb="FFFF8989"/>
      <color rgb="FFFF6161"/>
      <color rgb="FFFF3F3F"/>
      <color rgb="FFFF1111"/>
      <color rgb="FFDA0000"/>
      <color rgb="FFAC0000"/>
      <color rgb="FFE0BE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Petjada</a:t>
            </a:r>
            <a:r>
              <a:rPr lang="es-ES" sz="1100" b="0" strike="noStrike" spc="-1" baseline="0">
                <a:solidFill>
                  <a:srgbClr val="808080"/>
                </a:solidFill>
                <a:latin typeface="Arial Narrow"/>
                <a:ea typeface="Arial Narrow"/>
              </a:rPr>
              <a:t> de carboni per categoria</a:t>
            </a:r>
            <a:r>
              <a:rPr lang="es-ES" sz="1100" b="0" strike="noStrike" spc="-1">
                <a:solidFill>
                  <a:srgbClr val="808080"/>
                </a:solidFill>
                <a:latin typeface="Arial Narrow"/>
                <a:ea typeface="Arial Narrow"/>
              </a:rPr>
              <a:t>
(tn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chemeClr val="accent2"/>
            </a:solidFill>
            <a:ln>
              <a:noFill/>
            </a:ln>
          </c:spPr>
          <c:invertIfNegative val="0"/>
          <c:dPt>
            <c:idx val="0"/>
            <c:invertIfNegative val="0"/>
            <c:bubble3D val="0"/>
          </c:dPt>
          <c:dPt>
            <c:idx val="1"/>
            <c:invertIfNegative val="0"/>
            <c:bubble3D val="0"/>
            <c:spPr>
              <a:solidFill>
                <a:schemeClr val="accent5"/>
              </a:solidFill>
              <a:ln>
                <a:noFill/>
              </a:ln>
            </c:spPr>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Dades!$R$762:$S$762</c:f>
              <c:strCache>
                <c:ptCount val="2"/>
                <c:pt idx="0">
                  <c:v>Categoria 1</c:v>
                </c:pt>
                <c:pt idx="1">
                  <c:v>Categoria 2</c:v>
                </c:pt>
              </c:strCache>
            </c:strRef>
          </c:cat>
          <c:val>
            <c:numRef>
              <c:f>Dades!$R$763:$S$763</c:f>
              <c:numCache>
                <c:formatCode>#,##0.00</c:formatCode>
                <c:ptCount val="2"/>
                <c:pt idx="0">
                  <c:v>0</c:v>
                </c:pt>
                <c:pt idx="1">
                  <c:v>0</c:v>
                </c:pt>
              </c:numCache>
            </c:numRef>
          </c:val>
        </c:ser>
        <c:dLbls>
          <c:showLegendKey val="0"/>
          <c:showVal val="0"/>
          <c:showCatName val="0"/>
          <c:showSerName val="0"/>
          <c:showPercent val="0"/>
          <c:showBubbleSize val="0"/>
        </c:dLbls>
        <c:gapWidth val="150"/>
        <c:axId val="1252793120"/>
        <c:axId val="1252790400"/>
      </c:barChart>
      <c:catAx>
        <c:axId val="125279312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1252790400"/>
        <c:crosses val="autoZero"/>
        <c:auto val="1"/>
        <c:lblAlgn val="ctr"/>
        <c:lblOffset val="100"/>
        <c:noMultiLvlLbl val="1"/>
      </c:catAx>
      <c:valAx>
        <c:axId val="1252790400"/>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1252793120"/>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 d'activitats emissores (%)</a:t>
            </a:r>
          </a:p>
        </c:rich>
      </c:tx>
      <c:layout>
        <c:manualLayout>
          <c:xMode val="edge"/>
          <c:yMode val="edge"/>
          <c:x val="0.35623637353542209"/>
          <c:y val="7.7690966699326861E-2"/>
        </c:manualLayout>
      </c:layout>
      <c:overlay val="0"/>
      <c:spPr>
        <a:noFill/>
        <a:ln w="25560">
          <a:noFill/>
        </a:ln>
      </c:spPr>
    </c:title>
    <c:autoTitleDeleted val="0"/>
    <c:plotArea>
      <c:layout>
        <c:manualLayout>
          <c:layoutTarget val="inner"/>
          <c:xMode val="edge"/>
          <c:yMode val="edge"/>
          <c:x val="0.20872576177285301"/>
          <c:y val="0.18849809764973846"/>
          <c:w val="0.72541551246537395"/>
          <c:h val="0.74519021158581877"/>
        </c:manualLayout>
      </c:layout>
      <c:barChart>
        <c:barDir val="bar"/>
        <c:grouping val="clustered"/>
        <c:varyColors val="0"/>
        <c:ser>
          <c:idx val="0"/>
          <c:order val="0"/>
          <c:spPr>
            <a:solidFill>
              <a:srgbClr val="AC0000"/>
            </a:solidFill>
            <a:ln>
              <a:noFill/>
            </a:ln>
          </c:spPr>
          <c:invertIfNegative val="0"/>
          <c:dPt>
            <c:idx val="0"/>
            <c:invertIfNegative val="0"/>
            <c:bubble3D val="0"/>
            <c:spPr>
              <a:solidFill>
                <a:schemeClr val="accent5">
                  <a:lumMod val="60000"/>
                  <a:lumOff val="40000"/>
                </a:schemeClr>
              </a:solidFill>
              <a:ln>
                <a:noFill/>
              </a:ln>
            </c:spPr>
          </c:dPt>
          <c:dPt>
            <c:idx val="1"/>
            <c:invertIfNegative val="0"/>
            <c:bubble3D val="0"/>
            <c:spPr>
              <a:solidFill>
                <a:schemeClr val="accent5"/>
              </a:solidFill>
              <a:ln>
                <a:noFill/>
              </a:ln>
            </c:spPr>
          </c:dPt>
          <c:dPt>
            <c:idx val="2"/>
            <c:invertIfNegative val="0"/>
            <c:bubble3D val="0"/>
            <c:spPr>
              <a:solidFill>
                <a:schemeClr val="accent5">
                  <a:lumMod val="75000"/>
                </a:schemeClr>
              </a:solidFill>
              <a:ln>
                <a:noFill/>
              </a:ln>
            </c:spPr>
          </c:dPt>
          <c:dPt>
            <c:idx val="3"/>
            <c:invertIfNegative val="0"/>
            <c:bubble3D val="0"/>
            <c:spPr>
              <a:solidFill>
                <a:schemeClr val="accent2">
                  <a:lumMod val="60000"/>
                  <a:lumOff val="40000"/>
                </a:schemeClr>
              </a:solidFill>
              <a:ln>
                <a:noFill/>
              </a:ln>
            </c:spPr>
          </c:dPt>
          <c:dPt>
            <c:idx val="4"/>
            <c:invertIfNegative val="0"/>
            <c:bubble3D val="0"/>
            <c:spPr>
              <a:solidFill>
                <a:schemeClr val="accent2">
                  <a:lumMod val="60000"/>
                  <a:lumOff val="40000"/>
                </a:schemeClr>
              </a:solidFill>
              <a:ln>
                <a:noFill/>
              </a:ln>
            </c:spPr>
          </c:dPt>
          <c:dPt>
            <c:idx val="5"/>
            <c:invertIfNegative val="0"/>
            <c:bubble3D val="0"/>
            <c:spPr>
              <a:solidFill>
                <a:schemeClr val="accent2"/>
              </a:solidFill>
              <a:ln>
                <a:noFill/>
              </a:ln>
            </c:spPr>
          </c:dPt>
          <c:dPt>
            <c:idx val="6"/>
            <c:invertIfNegative val="0"/>
            <c:bubble3D val="0"/>
            <c:spPr>
              <a:solidFill>
                <a:schemeClr val="accent2"/>
              </a:solidFill>
              <a:ln>
                <a:noFill/>
              </a:ln>
            </c:spPr>
          </c:dPt>
          <c:dPt>
            <c:idx val="7"/>
            <c:invertIfNegative val="0"/>
            <c:bubble3D val="0"/>
            <c:spPr>
              <a:solidFill>
                <a:schemeClr val="accent2">
                  <a:lumMod val="75000"/>
                </a:schemeClr>
              </a:solidFill>
              <a:ln>
                <a:noFill/>
              </a:ln>
            </c:spPr>
          </c:dPt>
          <c:dPt>
            <c:idx val="8"/>
            <c:invertIfNegative val="0"/>
            <c:bubble3D val="0"/>
            <c:spPr>
              <a:solidFill>
                <a:schemeClr val="accent2">
                  <a:lumMod val="75000"/>
                </a:schemeClr>
              </a:solidFill>
              <a:ln>
                <a:noFill/>
              </a:ln>
            </c:spPr>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Dades!$Q$766:$W$766</c:f>
              <c:strCache>
                <c:ptCount val="7"/>
                <c:pt idx="0">
                  <c:v>Altres energies</c:v>
                </c:pt>
                <c:pt idx="1">
                  <c:v>Electricitat</c:v>
                </c:pt>
                <c:pt idx="2">
                  <c:v>Ús del sòl, silvicultura</c:v>
                </c:pt>
                <c:pt idx="3">
                  <c:v>Fugitives</c:v>
                </c:pt>
                <c:pt idx="4">
                  <c:v>Processos</c:v>
                </c:pt>
                <c:pt idx="5">
                  <c:v>Vehicles i maq.</c:v>
                </c:pt>
                <c:pt idx="6">
                  <c:v>Inst. fixes</c:v>
                </c:pt>
              </c:strCache>
            </c:strRef>
          </c:cat>
          <c:val>
            <c:numRef>
              <c:f>Dades!$Q$767:$W$767</c:f>
              <c:numCache>
                <c:formatCode>0.0%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1252796384"/>
        <c:axId val="1252800192"/>
      </c:barChart>
      <c:catAx>
        <c:axId val="1252796384"/>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1252800192"/>
        <c:crosses val="autoZero"/>
        <c:auto val="1"/>
        <c:lblAlgn val="ctr"/>
        <c:lblOffset val="100"/>
        <c:noMultiLvlLbl val="1"/>
      </c:catAx>
      <c:valAx>
        <c:axId val="1252800192"/>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1252796384"/>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Petjada</a:t>
            </a:r>
            <a:r>
              <a:rPr lang="es-ES" sz="1100" b="0" strike="noStrike" spc="-1" baseline="0">
                <a:solidFill>
                  <a:srgbClr val="808080"/>
                </a:solidFill>
                <a:latin typeface="Arial Narrow"/>
                <a:ea typeface="Arial Narrow"/>
              </a:rPr>
              <a:t> de carboni segons l'abast</a:t>
            </a:r>
            <a:r>
              <a:rPr lang="es-ES" sz="1100" b="0" strike="noStrike" spc="-1">
                <a:solidFill>
                  <a:srgbClr val="808080"/>
                </a:solidFill>
                <a:latin typeface="Arial Narrow"/>
                <a:ea typeface="Arial Narrow"/>
              </a:rPr>
              <a:t>
(t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rgbClr val="4F81BD"/>
            </a:solidFill>
            <a:ln>
              <a:noFill/>
            </a:ln>
          </c:spPr>
          <c:invertIfNegative val="0"/>
          <c:dPt>
            <c:idx val="0"/>
            <c:invertIfNegative val="0"/>
            <c:bubble3D val="0"/>
            <c:spPr>
              <a:solidFill>
                <a:schemeClr val="accent2"/>
              </a:solidFill>
              <a:ln>
                <a:noFill/>
              </a:ln>
            </c:spPr>
          </c:dPt>
          <c:dPt>
            <c:idx val="1"/>
            <c:invertIfNegative val="0"/>
            <c:bubble3D val="0"/>
            <c:spPr>
              <a:solidFill>
                <a:schemeClr val="accent5"/>
              </a:solidFill>
              <a:ln>
                <a:noFill/>
              </a:ln>
            </c:spPr>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Dades!$D$762:$E$762</c:f>
              <c:strCache>
                <c:ptCount val="2"/>
                <c:pt idx="0">
                  <c:v>Categoria 1</c:v>
                </c:pt>
                <c:pt idx="1">
                  <c:v>Categoria 2</c:v>
                </c:pt>
              </c:strCache>
            </c:strRef>
          </c:cat>
          <c:val>
            <c:numRef>
              <c:f>Dades!$D$763:$E$763</c:f>
              <c:numCache>
                <c:formatCode>#,##0.00</c:formatCode>
                <c:ptCount val="2"/>
                <c:pt idx="0">
                  <c:v>0</c:v>
                </c:pt>
                <c:pt idx="1">
                  <c:v>0</c:v>
                </c:pt>
              </c:numCache>
            </c:numRef>
          </c:val>
        </c:ser>
        <c:dLbls>
          <c:showLegendKey val="0"/>
          <c:showVal val="0"/>
          <c:showCatName val="0"/>
          <c:showSerName val="0"/>
          <c:showPercent val="0"/>
          <c:showBubbleSize val="0"/>
        </c:dLbls>
        <c:gapWidth val="150"/>
        <c:axId val="1252778432"/>
        <c:axId val="1252794208"/>
      </c:barChart>
      <c:catAx>
        <c:axId val="125277843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1252794208"/>
        <c:crosses val="autoZero"/>
        <c:auto val="1"/>
        <c:lblAlgn val="ctr"/>
        <c:lblOffset val="100"/>
        <c:noMultiLvlLbl val="1"/>
      </c:catAx>
      <c:valAx>
        <c:axId val="1252794208"/>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1252778432"/>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 d'activitats emissores (%)</a:t>
            </a:r>
          </a:p>
        </c:rich>
      </c:tx>
      <c:layout>
        <c:manualLayout>
          <c:xMode val="edge"/>
          <c:yMode val="edge"/>
          <c:x val="0.36398804655398459"/>
          <c:y val="6.980568365089404E-2"/>
        </c:manualLayout>
      </c:layout>
      <c:overlay val="0"/>
      <c:spPr>
        <a:noFill/>
        <a:ln w="25560">
          <a:noFill/>
        </a:ln>
      </c:spPr>
    </c:title>
    <c:autoTitleDeleted val="0"/>
    <c:plotArea>
      <c:layout>
        <c:manualLayout>
          <c:layoutTarget val="inner"/>
          <c:xMode val="edge"/>
          <c:yMode val="edge"/>
          <c:x val="0.20872576177285301"/>
          <c:y val="0.17654874279494914"/>
          <c:w val="0.72541551246537395"/>
          <c:h val="0.74438144952496488"/>
        </c:manualLayout>
      </c:layout>
      <c:barChart>
        <c:barDir val="bar"/>
        <c:grouping val="clustered"/>
        <c:varyColors val="0"/>
        <c:ser>
          <c:idx val="0"/>
          <c:order val="0"/>
          <c:spPr>
            <a:solidFill>
              <a:srgbClr val="FAC090"/>
            </a:solidFill>
            <a:ln>
              <a:noFill/>
            </a:ln>
          </c:spPr>
          <c:invertIfNegative val="0"/>
          <c:dPt>
            <c:idx val="0"/>
            <c:invertIfNegative val="0"/>
            <c:bubble3D val="0"/>
            <c:spPr>
              <a:solidFill>
                <a:schemeClr val="accent5">
                  <a:lumMod val="60000"/>
                  <a:lumOff val="40000"/>
                </a:schemeClr>
              </a:solidFill>
              <a:ln>
                <a:noFill/>
              </a:ln>
            </c:spPr>
          </c:dPt>
          <c:dPt>
            <c:idx val="1"/>
            <c:invertIfNegative val="0"/>
            <c:bubble3D val="0"/>
            <c:spPr>
              <a:solidFill>
                <a:schemeClr val="accent5"/>
              </a:solidFill>
              <a:ln>
                <a:noFill/>
              </a:ln>
            </c:spPr>
          </c:dPt>
          <c:dPt>
            <c:idx val="2"/>
            <c:invertIfNegative val="0"/>
            <c:bubble3D val="0"/>
            <c:spPr>
              <a:solidFill>
                <a:schemeClr val="accent5">
                  <a:lumMod val="75000"/>
                </a:schemeClr>
              </a:solidFill>
              <a:ln>
                <a:noFill/>
              </a:ln>
            </c:spPr>
          </c:dPt>
          <c:dPt>
            <c:idx val="3"/>
            <c:invertIfNegative val="0"/>
            <c:bubble3D val="0"/>
            <c:spPr>
              <a:solidFill>
                <a:schemeClr val="accent2">
                  <a:lumMod val="60000"/>
                  <a:lumOff val="40000"/>
                </a:schemeClr>
              </a:solidFill>
              <a:ln>
                <a:noFill/>
              </a:ln>
            </c:spPr>
          </c:dPt>
          <c:dPt>
            <c:idx val="4"/>
            <c:invertIfNegative val="0"/>
            <c:bubble3D val="0"/>
            <c:spPr>
              <a:solidFill>
                <a:schemeClr val="accent2">
                  <a:lumMod val="60000"/>
                  <a:lumOff val="40000"/>
                </a:schemeClr>
              </a:solidFill>
              <a:ln>
                <a:noFill/>
              </a:ln>
            </c:spPr>
          </c:dPt>
          <c:dPt>
            <c:idx val="5"/>
            <c:invertIfNegative val="0"/>
            <c:bubble3D val="0"/>
            <c:spPr>
              <a:solidFill>
                <a:schemeClr val="accent2"/>
              </a:solidFill>
              <a:ln>
                <a:noFill/>
              </a:ln>
            </c:spPr>
          </c:dPt>
          <c:dPt>
            <c:idx val="6"/>
            <c:invertIfNegative val="0"/>
            <c:bubble3D val="0"/>
            <c:spPr>
              <a:solidFill>
                <a:schemeClr val="accent2"/>
              </a:solidFill>
              <a:ln>
                <a:noFill/>
              </a:ln>
            </c:spPr>
          </c:dPt>
          <c:dPt>
            <c:idx val="7"/>
            <c:invertIfNegative val="0"/>
            <c:bubble3D val="0"/>
            <c:spPr>
              <a:solidFill>
                <a:schemeClr val="accent2">
                  <a:lumMod val="75000"/>
                </a:schemeClr>
              </a:solidFill>
              <a:ln>
                <a:noFill/>
              </a:ln>
            </c:spPr>
          </c:dPt>
          <c:dPt>
            <c:idx val="8"/>
            <c:invertIfNegative val="0"/>
            <c:bubble3D val="0"/>
            <c:spPr>
              <a:solidFill>
                <a:schemeClr val="accent2">
                  <a:lumMod val="75000"/>
                </a:schemeClr>
              </a:solidFill>
              <a:ln>
                <a:noFill/>
              </a:ln>
            </c:spPr>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Dades!$C$766:$K$766</c:f>
              <c:strCache>
                <c:ptCount val="9"/>
                <c:pt idx="0">
                  <c:v>Altres energies</c:v>
                </c:pt>
                <c:pt idx="1">
                  <c:v>V. elèctrics i/o híbrids</c:v>
                </c:pt>
                <c:pt idx="2">
                  <c:v>Elec. edificis</c:v>
                </c:pt>
                <c:pt idx="3">
                  <c:v>Procés</c:v>
                </c:pt>
                <c:pt idx="4">
                  <c:v>Fugitives</c:v>
                </c:pt>
                <c:pt idx="5">
                  <c:v>Maquinària</c:v>
                </c:pt>
                <c:pt idx="6">
                  <c:v>Ferro, marítim i aeri</c:v>
                </c:pt>
                <c:pt idx="7">
                  <c:v>T. terrestre</c:v>
                </c:pt>
                <c:pt idx="8">
                  <c:v>Inst. fixes</c:v>
                </c:pt>
              </c:strCache>
            </c:strRef>
          </c:cat>
          <c:val>
            <c:numRef>
              <c:f>Dades!$C$767:$K$767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100"/>
        <c:axId val="1252786592"/>
        <c:axId val="1252796928"/>
      </c:barChart>
      <c:catAx>
        <c:axId val="1252786592"/>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1252796928"/>
        <c:crosses val="autoZero"/>
        <c:auto val="1"/>
        <c:lblAlgn val="ctr"/>
        <c:lblOffset val="100"/>
        <c:noMultiLvlLbl val="1"/>
      </c:catAx>
      <c:valAx>
        <c:axId val="1252796928"/>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1252786592"/>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4.xml"/><Relationship Id="rId1"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2</xdr:col>
      <xdr:colOff>101240</xdr:colOff>
      <xdr:row>3</xdr:row>
      <xdr:rowOff>19049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8100"/>
          <a:ext cx="2330090" cy="685799"/>
        </a:xfrm>
        <a:prstGeom prst="rect">
          <a:avLst/>
        </a:prstGeom>
      </xdr:spPr>
    </xdr:pic>
    <xdr:clientData/>
  </xdr:twoCellAnchor>
  <xdr:twoCellAnchor editAs="oneCell">
    <xdr:from>
      <xdr:col>0</xdr:col>
      <xdr:colOff>404035</xdr:colOff>
      <xdr:row>3</xdr:row>
      <xdr:rowOff>200024</xdr:rowOff>
    </xdr:from>
    <xdr:to>
      <xdr:col>2</xdr:col>
      <xdr:colOff>28575</xdr:colOff>
      <xdr:row>9</xdr:row>
      <xdr:rowOff>76408</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4035" y="904874"/>
          <a:ext cx="1891490" cy="11432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31749</xdr:colOff>
      <xdr:row>0</xdr:row>
      <xdr:rowOff>31749</xdr:rowOff>
    </xdr:from>
    <xdr:to>
      <xdr:col>0</xdr:col>
      <xdr:colOff>2153275</xdr:colOff>
      <xdr:row>1</xdr:row>
      <xdr:rowOff>63496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49" y="31749"/>
          <a:ext cx="2121526" cy="62441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457200</xdr:colOff>
      <xdr:row>7</xdr:row>
      <xdr:rowOff>151528</xdr:rowOff>
    </xdr:from>
    <xdr:to>
      <xdr:col>20</xdr:col>
      <xdr:colOff>451908</xdr:colOff>
      <xdr:row>20</xdr:row>
      <xdr:rowOff>76200</xdr:rowOff>
    </xdr:to>
    <xdr:graphicFrame macro="">
      <xdr:nvGraphicFramePr>
        <xdr:cNvPr id="8"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1</xdr:colOff>
      <xdr:row>22</xdr:row>
      <xdr:rowOff>57150</xdr:rowOff>
    </xdr:from>
    <xdr:to>
      <xdr:col>20</xdr:col>
      <xdr:colOff>609601</xdr:colOff>
      <xdr:row>36</xdr:row>
      <xdr:rowOff>9525</xdr:rowOff>
    </xdr:to>
    <xdr:graphicFrame macro="">
      <xdr:nvGraphicFramePr>
        <xdr:cNvPr id="1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28575</xdr:colOff>
      <xdr:row>0</xdr:row>
      <xdr:rowOff>28575</xdr:rowOff>
    </xdr:from>
    <xdr:to>
      <xdr:col>0</xdr:col>
      <xdr:colOff>2150101</xdr:colOff>
      <xdr:row>1</xdr:row>
      <xdr:rowOff>138639</xdr:rowOff>
    </xdr:to>
    <xdr:pic>
      <xdr:nvPicPr>
        <xdr:cNvPr id="6" name="Imagen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575" y="28575"/>
          <a:ext cx="2121526" cy="62441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1038225</xdr:colOff>
      <xdr:row>7</xdr:row>
      <xdr:rowOff>103903</xdr:rowOff>
    </xdr:from>
    <xdr:to>
      <xdr:col>21</xdr:col>
      <xdr:colOff>232833</xdr:colOff>
      <xdr:row>17</xdr:row>
      <xdr:rowOff>129383</xdr:rowOff>
    </xdr:to>
    <xdr:graphicFrame macro="">
      <xdr:nvGraphicFramePr>
        <xdr:cNvPr id="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570813</xdr:colOff>
      <xdr:row>16</xdr:row>
      <xdr:rowOff>166468</xdr:rowOff>
    </xdr:from>
    <xdr:to>
      <xdr:col>22</xdr:col>
      <xdr:colOff>66156</xdr:colOff>
      <xdr:row>33</xdr:row>
      <xdr:rowOff>180975</xdr:rowOff>
    </xdr:to>
    <xdr:graphicFrame macro="">
      <xdr:nvGraphicFramePr>
        <xdr:cNvPr id="10"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28575</xdr:colOff>
      <xdr:row>0</xdr:row>
      <xdr:rowOff>28575</xdr:rowOff>
    </xdr:from>
    <xdr:to>
      <xdr:col>0</xdr:col>
      <xdr:colOff>2150101</xdr:colOff>
      <xdr:row>1</xdr:row>
      <xdr:rowOff>138639</xdr:rowOff>
    </xdr:to>
    <xdr:pic>
      <xdr:nvPicPr>
        <xdr:cNvPr id="5" name="Imagen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575" y="28575"/>
          <a:ext cx="2121526" cy="62441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638175</xdr:colOff>
      <xdr:row>28</xdr:row>
      <xdr:rowOff>0</xdr:rowOff>
    </xdr:to>
    <xdr:sp macro="" textlink="">
      <xdr:nvSpPr>
        <xdr:cNvPr id="1126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2"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3"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4"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21167</xdr:colOff>
      <xdr:row>0</xdr:row>
      <xdr:rowOff>31752</xdr:rowOff>
    </xdr:from>
    <xdr:to>
      <xdr:col>0</xdr:col>
      <xdr:colOff>2142693</xdr:colOff>
      <xdr:row>1</xdr:row>
      <xdr:rowOff>137583</xdr:rowOff>
    </xdr:to>
    <xdr:pic>
      <xdr:nvPicPr>
        <xdr:cNvPr id="6" name="Imagen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31752"/>
          <a:ext cx="2121526" cy="6244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10583</xdr:colOff>
      <xdr:row>0</xdr:row>
      <xdr:rowOff>21166</xdr:rowOff>
    </xdr:from>
    <xdr:to>
      <xdr:col>0</xdr:col>
      <xdr:colOff>2132109</xdr:colOff>
      <xdr:row>1</xdr:row>
      <xdr:rowOff>126997</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 y="21166"/>
          <a:ext cx="2121526" cy="6244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23812</xdr:colOff>
      <xdr:row>0</xdr:row>
      <xdr:rowOff>35718</xdr:rowOff>
    </xdr:from>
    <xdr:to>
      <xdr:col>0</xdr:col>
      <xdr:colOff>2145338</xdr:colOff>
      <xdr:row>1</xdr:row>
      <xdr:rowOff>148163</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 y="35718"/>
          <a:ext cx="2121526" cy="6244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23812</xdr:colOff>
      <xdr:row>0</xdr:row>
      <xdr:rowOff>35718</xdr:rowOff>
    </xdr:from>
    <xdr:to>
      <xdr:col>0</xdr:col>
      <xdr:colOff>2145338</xdr:colOff>
      <xdr:row>1</xdr:row>
      <xdr:rowOff>148163</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 y="35718"/>
          <a:ext cx="2121526" cy="6244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0</xdr:col>
      <xdr:colOff>2140576</xdr:colOff>
      <xdr:row>1</xdr:row>
      <xdr:rowOff>138639</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28575"/>
          <a:ext cx="2121526" cy="6244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21166</xdr:colOff>
      <xdr:row>0</xdr:row>
      <xdr:rowOff>31749</xdr:rowOff>
    </xdr:from>
    <xdr:to>
      <xdr:col>0</xdr:col>
      <xdr:colOff>2142692</xdr:colOff>
      <xdr:row>1</xdr:row>
      <xdr:rowOff>158746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6" y="31749"/>
          <a:ext cx="2121526" cy="6244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2150101</xdr:colOff>
      <xdr:row>1</xdr:row>
      <xdr:rowOff>138639</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2121526" cy="6244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2150101</xdr:colOff>
      <xdr:row>1</xdr:row>
      <xdr:rowOff>138639</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2121526" cy="6244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MK57"/>
  <sheetViews>
    <sheetView showRowColHeaders="0" tabSelected="1" zoomScaleNormal="100" workbookViewId="0">
      <selection activeCell="E1" sqref="E1:L4"/>
    </sheetView>
  </sheetViews>
  <sheetFormatPr baseColWidth="10" defaultColWidth="9.140625" defaultRowHeight="16.5" x14ac:dyDescent="0.3"/>
  <cols>
    <col min="1" max="1" width="30.5703125" style="1" customWidth="1"/>
    <col min="2" max="3" width="3.42578125" style="1" customWidth="1"/>
    <col min="4" max="4" width="3.7109375" style="1" customWidth="1"/>
    <col min="5" max="5" width="11.42578125" style="1"/>
    <col min="6" max="6" width="32.85546875" style="1" customWidth="1"/>
    <col min="7" max="7" width="36" style="1" customWidth="1"/>
    <col min="8" max="8" width="3.7109375" style="1" customWidth="1"/>
    <col min="9" max="9" width="11.42578125" style="1"/>
    <col min="10" max="11" width="13.140625" style="1" customWidth="1"/>
    <col min="12" max="12" width="6.140625" style="1" customWidth="1"/>
    <col min="13" max="13" width="19" style="1" customWidth="1"/>
    <col min="14" max="14" width="3.7109375" style="1" customWidth="1"/>
    <col min="15" max="1025" width="11.42578125" style="1"/>
  </cols>
  <sheetData>
    <row r="1" spans="1:13" ht="22.5" customHeight="1" x14ac:dyDescent="0.3">
      <c r="E1" s="592" t="s">
        <v>1452</v>
      </c>
      <c r="F1" s="592"/>
      <c r="G1" s="592"/>
      <c r="H1" s="592"/>
      <c r="I1" s="592"/>
      <c r="J1" s="592"/>
      <c r="K1" s="592"/>
      <c r="L1" s="592"/>
    </row>
    <row r="2" spans="1:13" ht="16.5" customHeight="1" x14ac:dyDescent="0.3">
      <c r="E2" s="592"/>
      <c r="F2" s="592"/>
      <c r="G2" s="592"/>
      <c r="H2" s="592"/>
      <c r="I2" s="592"/>
      <c r="J2" s="592"/>
      <c r="K2" s="592"/>
      <c r="L2" s="592"/>
      <c r="M2" s="577"/>
    </row>
    <row r="3" spans="1:13" ht="16.5" customHeight="1" x14ac:dyDescent="0.3">
      <c r="E3" s="592"/>
      <c r="F3" s="592"/>
      <c r="G3" s="592"/>
      <c r="H3" s="592"/>
      <c r="I3" s="592"/>
      <c r="J3" s="592"/>
      <c r="K3" s="592"/>
      <c r="L3" s="592"/>
      <c r="M3" s="577"/>
    </row>
    <row r="4" spans="1:13" s="3" customFormat="1" ht="20.25" customHeight="1" x14ac:dyDescent="0.25">
      <c r="A4" s="2"/>
      <c r="B4" s="2"/>
      <c r="C4" s="2"/>
      <c r="D4" s="2"/>
      <c r="E4" s="592"/>
      <c r="F4" s="592"/>
      <c r="G4" s="592"/>
      <c r="H4" s="592"/>
      <c r="I4" s="592"/>
      <c r="J4" s="592"/>
      <c r="K4" s="592"/>
      <c r="L4" s="592"/>
      <c r="M4" s="2"/>
    </row>
    <row r="5" spans="1:13" s="3" customFormat="1" ht="17.25" customHeight="1" x14ac:dyDescent="0.25">
      <c r="A5" s="2"/>
      <c r="B5" s="2"/>
      <c r="C5" s="2"/>
      <c r="D5" s="2"/>
      <c r="E5" s="2"/>
      <c r="F5" s="2"/>
      <c r="G5" s="2"/>
      <c r="H5" s="2"/>
      <c r="I5" s="2"/>
      <c r="J5" s="2"/>
      <c r="K5" s="2"/>
      <c r="L5" s="2"/>
      <c r="M5" s="2"/>
    </row>
    <row r="6" spans="1:13" ht="20.100000000000001" customHeight="1" x14ac:dyDescent="0.3">
      <c r="B6" s="4"/>
      <c r="C6" s="4"/>
      <c r="D6" s="4"/>
      <c r="E6" s="578" t="s">
        <v>536</v>
      </c>
      <c r="F6" s="578"/>
      <c r="G6" s="578"/>
      <c r="H6" s="578"/>
      <c r="I6" s="578"/>
      <c r="J6" s="578"/>
      <c r="K6" s="578"/>
      <c r="L6" s="578"/>
      <c r="M6" s="5"/>
    </row>
    <row r="7" spans="1:13" s="3" customFormat="1" ht="14.25" customHeight="1" x14ac:dyDescent="0.25">
      <c r="A7" s="2"/>
      <c r="B7" s="291"/>
      <c r="C7" s="291"/>
      <c r="D7" s="291"/>
      <c r="E7" s="291"/>
      <c r="F7" s="291"/>
      <c r="G7" s="291"/>
      <c r="H7" s="291"/>
      <c r="I7" s="291"/>
      <c r="J7" s="291"/>
      <c r="K7" s="291"/>
      <c r="L7" s="291"/>
      <c r="M7" s="291"/>
    </row>
    <row r="8" spans="1:13" s="3" customFormat="1" ht="14.25" customHeight="1" x14ac:dyDescent="0.25">
      <c r="A8" s="2"/>
      <c r="B8" s="291"/>
      <c r="C8" s="291"/>
      <c r="D8" s="291"/>
      <c r="E8" s="579" t="s">
        <v>1473</v>
      </c>
      <c r="F8" s="580"/>
      <c r="G8" s="580"/>
      <c r="H8" s="580"/>
      <c r="I8" s="580"/>
      <c r="J8" s="580"/>
      <c r="K8" s="580"/>
      <c r="L8" s="580"/>
      <c r="M8" s="291"/>
    </row>
    <row r="9" spans="1:13" s="3" customFormat="1" ht="14.25" customHeight="1" x14ac:dyDescent="0.25">
      <c r="A9" s="2"/>
      <c r="B9" s="291"/>
      <c r="C9" s="291"/>
      <c r="D9" s="291"/>
      <c r="E9" s="580"/>
      <c r="F9" s="580"/>
      <c r="G9" s="580"/>
      <c r="H9" s="580"/>
      <c r="I9" s="580"/>
      <c r="J9" s="580"/>
      <c r="K9" s="580"/>
      <c r="L9" s="580"/>
      <c r="M9" s="291"/>
    </row>
    <row r="10" spans="1:13" s="3" customFormat="1" ht="14.25" customHeight="1" x14ac:dyDescent="0.3">
      <c r="A10" s="2"/>
      <c r="B10" s="291"/>
      <c r="C10" s="291"/>
      <c r="D10" s="291"/>
      <c r="E10" s="422"/>
      <c r="F10" s="422"/>
      <c r="G10" s="422"/>
      <c r="H10" s="422"/>
      <c r="I10" s="422"/>
      <c r="J10" s="422"/>
      <c r="K10" s="422"/>
      <c r="L10" s="422"/>
      <c r="M10" s="291"/>
    </row>
    <row r="11" spans="1:13" s="3" customFormat="1" ht="14.25" customHeight="1" x14ac:dyDescent="0.3">
      <c r="A11" s="2"/>
      <c r="B11" s="291"/>
      <c r="C11" s="291"/>
      <c r="D11" s="291"/>
      <c r="E11" s="581" t="s">
        <v>1129</v>
      </c>
      <c r="F11" s="581"/>
      <c r="G11" s="581"/>
      <c r="H11" s="581"/>
      <c r="I11" s="581"/>
      <c r="J11" s="581"/>
      <c r="K11" s="581"/>
      <c r="L11" s="581"/>
      <c r="M11" s="291"/>
    </row>
    <row r="12" spans="1:13" s="3" customFormat="1" ht="14.25" customHeight="1" x14ac:dyDescent="0.3">
      <c r="A12" s="2"/>
      <c r="B12" s="291"/>
      <c r="C12" s="291"/>
      <c r="D12" s="291"/>
      <c r="E12" s="179"/>
      <c r="F12" s="422" t="s">
        <v>1128</v>
      </c>
      <c r="G12" s="422"/>
      <c r="H12" s="422"/>
      <c r="I12" s="422"/>
      <c r="J12" s="422"/>
      <c r="K12" s="422"/>
      <c r="L12" s="422"/>
      <c r="M12" s="291"/>
    </row>
    <row r="13" spans="1:13" s="3" customFormat="1" ht="14.25" customHeight="1" x14ac:dyDescent="0.3">
      <c r="A13" s="2"/>
      <c r="B13" s="291"/>
      <c r="C13" s="291"/>
      <c r="D13" s="291"/>
      <c r="E13" s="180"/>
      <c r="F13" s="422" t="s">
        <v>1131</v>
      </c>
      <c r="G13" s="422"/>
      <c r="H13" s="422"/>
      <c r="I13" s="422"/>
      <c r="J13" s="422"/>
      <c r="K13" s="422"/>
      <c r="L13" s="422"/>
      <c r="M13" s="291"/>
    </row>
    <row r="14" spans="1:13" s="3" customFormat="1" ht="14.25" customHeight="1" x14ac:dyDescent="0.3">
      <c r="A14" s="2"/>
      <c r="B14" s="291"/>
      <c r="C14" s="291"/>
      <c r="D14" s="291"/>
      <c r="E14" s="37"/>
      <c r="F14" s="422" t="s">
        <v>1132</v>
      </c>
      <c r="G14" s="422"/>
      <c r="H14" s="422"/>
      <c r="I14" s="422"/>
      <c r="J14" s="422"/>
      <c r="K14" s="422"/>
      <c r="L14" s="422"/>
      <c r="M14" s="291"/>
    </row>
    <row r="15" spans="1:13" s="3" customFormat="1" ht="14.25" customHeight="1" x14ac:dyDescent="0.3">
      <c r="A15" s="2"/>
      <c r="B15" s="291"/>
      <c r="C15" s="291"/>
      <c r="D15" s="291"/>
      <c r="E15" s="422"/>
      <c r="F15" s="422"/>
      <c r="G15" s="422"/>
      <c r="H15" s="422"/>
      <c r="I15" s="422"/>
      <c r="J15" s="422"/>
      <c r="K15" s="422"/>
      <c r="L15" s="422"/>
      <c r="M15" s="291"/>
    </row>
    <row r="16" spans="1:13" ht="15" customHeight="1" x14ac:dyDescent="0.3">
      <c r="B16" s="291"/>
      <c r="C16" s="291"/>
      <c r="D16" s="291"/>
      <c r="E16" s="581" t="s">
        <v>1179</v>
      </c>
      <c r="F16" s="581"/>
      <c r="G16" s="581"/>
      <c r="H16" s="581"/>
      <c r="I16" s="581"/>
      <c r="J16" s="581"/>
      <c r="K16" s="581"/>
      <c r="L16" s="581"/>
      <c r="M16" s="291"/>
    </row>
    <row r="17" spans="2:12" ht="15" customHeight="1" x14ac:dyDescent="0.3"/>
    <row r="18" spans="2:12" s="6" customFormat="1" ht="18" x14ac:dyDescent="0.25">
      <c r="C18" s="576" t="s">
        <v>1453</v>
      </c>
      <c r="D18" s="576"/>
      <c r="E18" s="575" t="s">
        <v>569</v>
      </c>
      <c r="F18" s="575"/>
      <c r="G18" s="575"/>
      <c r="H18" s="575"/>
      <c r="I18" s="575"/>
      <c r="J18" s="575"/>
      <c r="K18" s="575"/>
      <c r="L18" s="575"/>
    </row>
    <row r="19" spans="2:12" s="6" customFormat="1" ht="7.5" customHeight="1" x14ac:dyDescent="0.25">
      <c r="B19" s="7"/>
      <c r="C19" s="7"/>
      <c r="D19" s="7"/>
      <c r="E19" s="8"/>
      <c r="F19" s="7"/>
    </row>
    <row r="20" spans="2:12" s="6" customFormat="1" ht="18" x14ac:dyDescent="0.25">
      <c r="C20" s="576" t="s">
        <v>1454</v>
      </c>
      <c r="D20" s="576"/>
      <c r="E20" s="575" t="s">
        <v>1462</v>
      </c>
      <c r="F20" s="575"/>
      <c r="G20" s="575"/>
      <c r="H20" s="575"/>
      <c r="I20" s="575"/>
      <c r="J20" s="575"/>
      <c r="K20" s="575"/>
      <c r="L20" s="575"/>
    </row>
    <row r="21" spans="2:12" s="6" customFormat="1" ht="7.5" customHeight="1" x14ac:dyDescent="0.25">
      <c r="B21" s="7"/>
      <c r="C21" s="7"/>
      <c r="D21" s="7"/>
      <c r="E21" s="8"/>
      <c r="F21" s="7"/>
    </row>
    <row r="22" spans="2:12" s="6" customFormat="1" ht="18" x14ac:dyDescent="0.25">
      <c r="C22" s="576" t="s">
        <v>1455</v>
      </c>
      <c r="D22" s="576"/>
      <c r="E22" s="575" t="s">
        <v>1463</v>
      </c>
      <c r="F22" s="575"/>
      <c r="G22" s="575"/>
      <c r="H22" s="575"/>
      <c r="I22" s="575"/>
      <c r="J22" s="575"/>
      <c r="K22" s="575"/>
      <c r="L22" s="575"/>
    </row>
    <row r="23" spans="2:12" s="6" customFormat="1" ht="7.5" customHeight="1" x14ac:dyDescent="0.25">
      <c r="B23" s="7"/>
      <c r="C23" s="7"/>
      <c r="D23" s="7"/>
      <c r="E23" s="8"/>
      <c r="F23" s="7"/>
    </row>
    <row r="24" spans="2:12" s="6" customFormat="1" ht="18" x14ac:dyDescent="0.25">
      <c r="C24" s="576" t="s">
        <v>1456</v>
      </c>
      <c r="D24" s="576"/>
      <c r="E24" s="575" t="s">
        <v>1464</v>
      </c>
      <c r="F24" s="575"/>
      <c r="G24" s="575"/>
      <c r="H24" s="575"/>
      <c r="I24" s="575"/>
      <c r="J24" s="575"/>
      <c r="K24" s="575"/>
      <c r="L24" s="575"/>
    </row>
    <row r="25" spans="2:12" s="6" customFormat="1" ht="7.5" customHeight="1" x14ac:dyDescent="0.25">
      <c r="B25" s="7"/>
      <c r="C25" s="7"/>
      <c r="D25" s="7"/>
      <c r="E25" s="8"/>
      <c r="F25" s="7"/>
    </row>
    <row r="26" spans="2:12" s="6" customFormat="1" ht="18" x14ac:dyDescent="0.25">
      <c r="C26" s="576" t="s">
        <v>1459</v>
      </c>
      <c r="D26" s="576"/>
      <c r="E26" s="575" t="s">
        <v>1465</v>
      </c>
      <c r="F26" s="575"/>
      <c r="G26" s="575"/>
      <c r="H26" s="575"/>
      <c r="I26" s="575"/>
      <c r="J26" s="575"/>
      <c r="K26" s="575"/>
      <c r="L26" s="575"/>
    </row>
    <row r="27" spans="2:12" s="6" customFormat="1" ht="7.5" customHeight="1" x14ac:dyDescent="0.25">
      <c r="B27" s="7"/>
      <c r="C27" s="7"/>
      <c r="D27" s="7"/>
      <c r="E27" s="8"/>
      <c r="F27" s="7"/>
    </row>
    <row r="28" spans="2:12" s="6" customFormat="1" ht="17.25" customHeight="1" x14ac:dyDescent="0.25">
      <c r="C28" s="576" t="s">
        <v>1466</v>
      </c>
      <c r="D28" s="576"/>
      <c r="E28" s="575" t="s">
        <v>1467</v>
      </c>
      <c r="F28" s="575"/>
      <c r="G28" s="575"/>
      <c r="H28" s="575"/>
      <c r="I28" s="575"/>
      <c r="J28" s="575"/>
      <c r="K28" s="575"/>
      <c r="L28" s="575"/>
    </row>
    <row r="29" spans="2:12" s="6" customFormat="1" ht="7.5" customHeight="1" x14ac:dyDescent="0.25">
      <c r="B29" s="7"/>
      <c r="C29" s="7"/>
      <c r="D29" s="7"/>
      <c r="E29" s="8"/>
      <c r="F29" s="7"/>
    </row>
    <row r="30" spans="2:12" s="6" customFormat="1" ht="17.850000000000001" customHeight="1" x14ac:dyDescent="0.25">
      <c r="C30" s="576" t="s">
        <v>1457</v>
      </c>
      <c r="D30" s="576"/>
      <c r="E30" s="575" t="s">
        <v>1468</v>
      </c>
      <c r="F30" s="575"/>
      <c r="G30" s="575"/>
      <c r="H30" s="575"/>
      <c r="I30" s="575"/>
      <c r="J30" s="575"/>
      <c r="K30" s="575"/>
      <c r="L30" s="575"/>
    </row>
    <row r="31" spans="2:12" s="6" customFormat="1" ht="7.5" customHeight="1" x14ac:dyDescent="0.25">
      <c r="B31" s="7"/>
      <c r="C31" s="7"/>
      <c r="D31" s="7"/>
      <c r="E31" s="8"/>
      <c r="F31" s="7"/>
    </row>
    <row r="32" spans="2:12" s="6" customFormat="1" ht="18" x14ac:dyDescent="0.25">
      <c r="C32" s="576" t="s">
        <v>1458</v>
      </c>
      <c r="D32" s="576"/>
      <c r="E32" s="575" t="s">
        <v>1469</v>
      </c>
      <c r="F32" s="575"/>
      <c r="G32" s="575"/>
      <c r="H32" s="575"/>
      <c r="I32" s="575"/>
      <c r="J32" s="575"/>
      <c r="K32" s="575"/>
      <c r="L32" s="575"/>
    </row>
    <row r="33" spans="1:12" s="6" customFormat="1" ht="7.5" customHeight="1" x14ac:dyDescent="0.25">
      <c r="B33" s="7"/>
      <c r="C33" s="7"/>
      <c r="D33" s="7"/>
      <c r="E33" s="8"/>
      <c r="F33" s="7"/>
    </row>
    <row r="34" spans="1:12" s="6" customFormat="1" ht="18" x14ac:dyDescent="0.25">
      <c r="C34" s="576">
        <v>3</v>
      </c>
      <c r="D34" s="576"/>
      <c r="E34" s="575" t="s">
        <v>1472</v>
      </c>
      <c r="F34" s="575"/>
      <c r="G34" s="575"/>
      <c r="H34" s="575"/>
      <c r="I34" s="575"/>
      <c r="J34" s="575"/>
      <c r="K34" s="575"/>
      <c r="L34" s="575"/>
    </row>
    <row r="35" spans="1:12" s="6" customFormat="1" ht="7.5" customHeight="1" x14ac:dyDescent="0.25">
      <c r="B35" s="7"/>
      <c r="C35" s="7"/>
      <c r="D35" s="7"/>
      <c r="E35" s="8"/>
      <c r="F35" s="7"/>
    </row>
    <row r="36" spans="1:12" s="6" customFormat="1" ht="18" x14ac:dyDescent="0.25">
      <c r="C36" s="576" t="s">
        <v>1460</v>
      </c>
      <c r="D36" s="576"/>
      <c r="E36" s="575" t="s">
        <v>1470</v>
      </c>
      <c r="F36" s="575"/>
      <c r="G36" s="575"/>
      <c r="H36" s="575"/>
      <c r="I36" s="575"/>
      <c r="J36" s="575"/>
      <c r="K36" s="575"/>
      <c r="L36" s="575"/>
    </row>
    <row r="37" spans="1:12" ht="9" customHeight="1" x14ac:dyDescent="0.3">
      <c r="A37" s="6"/>
      <c r="B37" s="7"/>
      <c r="C37" s="7"/>
      <c r="D37" s="7"/>
      <c r="E37" s="8"/>
      <c r="F37" s="7"/>
      <c r="G37" s="6"/>
      <c r="H37" s="6"/>
      <c r="I37" s="6"/>
      <c r="J37" s="6"/>
      <c r="K37" s="6"/>
      <c r="L37" s="6"/>
    </row>
    <row r="38" spans="1:12" s="6" customFormat="1" ht="18" x14ac:dyDescent="0.25">
      <c r="C38" s="576" t="s">
        <v>1461</v>
      </c>
      <c r="D38" s="576"/>
      <c r="E38" s="575" t="s">
        <v>1471</v>
      </c>
      <c r="F38" s="575"/>
      <c r="G38" s="575"/>
      <c r="H38" s="575"/>
      <c r="I38" s="575"/>
      <c r="J38" s="575"/>
      <c r="K38" s="575"/>
      <c r="L38" s="575"/>
    </row>
    <row r="39" spans="1:12" ht="15.75" customHeight="1" x14ac:dyDescent="0.3">
      <c r="D39" s="9"/>
      <c r="E39" s="8"/>
      <c r="F39" s="7"/>
      <c r="G39" s="6"/>
      <c r="H39" s="6"/>
      <c r="I39" s="6"/>
      <c r="J39" s="6"/>
      <c r="K39" s="6"/>
      <c r="L39" s="6"/>
    </row>
    <row r="40" spans="1:12" ht="16.5" customHeight="1" x14ac:dyDescent="0.3">
      <c r="E40" s="583" t="s">
        <v>1474</v>
      </c>
      <c r="F40" s="584"/>
      <c r="G40" s="584"/>
      <c r="H40" s="584"/>
      <c r="I40" s="584"/>
      <c r="J40" s="584"/>
      <c r="K40" s="584"/>
      <c r="L40" s="585"/>
    </row>
    <row r="41" spans="1:12" x14ac:dyDescent="0.3">
      <c r="E41" s="586"/>
      <c r="F41" s="587"/>
      <c r="G41" s="587"/>
      <c r="H41" s="587"/>
      <c r="I41" s="587"/>
      <c r="J41" s="587"/>
      <c r="K41" s="587"/>
      <c r="L41" s="588"/>
    </row>
    <row r="42" spans="1:12" x14ac:dyDescent="0.3">
      <c r="E42" s="586"/>
      <c r="F42" s="587"/>
      <c r="G42" s="587"/>
      <c r="H42" s="587"/>
      <c r="I42" s="587"/>
      <c r="J42" s="587"/>
      <c r="K42" s="587"/>
      <c r="L42" s="588"/>
    </row>
    <row r="43" spans="1:12" x14ac:dyDescent="0.3">
      <c r="E43" s="586"/>
      <c r="F43" s="587"/>
      <c r="G43" s="587"/>
      <c r="H43" s="587"/>
      <c r="I43" s="587"/>
      <c r="J43" s="587"/>
      <c r="K43" s="587"/>
      <c r="L43" s="588"/>
    </row>
    <row r="44" spans="1:12" x14ac:dyDescent="0.3">
      <c r="E44" s="586"/>
      <c r="F44" s="587"/>
      <c r="G44" s="587"/>
      <c r="H44" s="587"/>
      <c r="I44" s="587"/>
      <c r="J44" s="587"/>
      <c r="K44" s="587"/>
      <c r="L44" s="588"/>
    </row>
    <row r="45" spans="1:12" x14ac:dyDescent="0.3">
      <c r="E45" s="586"/>
      <c r="F45" s="587"/>
      <c r="G45" s="587"/>
      <c r="H45" s="587"/>
      <c r="I45" s="587"/>
      <c r="J45" s="587"/>
      <c r="K45" s="587"/>
      <c r="L45" s="588"/>
    </row>
    <row r="46" spans="1:12" x14ac:dyDescent="0.3">
      <c r="E46" s="586"/>
      <c r="F46" s="587"/>
      <c r="G46" s="587"/>
      <c r="H46" s="587"/>
      <c r="I46" s="587"/>
      <c r="J46" s="587"/>
      <c r="K46" s="587"/>
      <c r="L46" s="588"/>
    </row>
    <row r="47" spans="1:12" x14ac:dyDescent="0.3">
      <c r="E47" s="586"/>
      <c r="F47" s="587"/>
      <c r="G47" s="587"/>
      <c r="H47" s="587"/>
      <c r="I47" s="587"/>
      <c r="J47" s="587"/>
      <c r="K47" s="587"/>
      <c r="L47" s="588"/>
    </row>
    <row r="48" spans="1:12" x14ac:dyDescent="0.3">
      <c r="E48" s="586"/>
      <c r="F48" s="587"/>
      <c r="G48" s="587"/>
      <c r="H48" s="587"/>
      <c r="I48" s="587"/>
      <c r="J48" s="587"/>
      <c r="K48" s="587"/>
      <c r="L48" s="588"/>
    </row>
    <row r="49" spans="5:12" x14ac:dyDescent="0.3">
      <c r="E49" s="586"/>
      <c r="F49" s="587"/>
      <c r="G49" s="587"/>
      <c r="H49" s="587"/>
      <c r="I49" s="587"/>
      <c r="J49" s="587"/>
      <c r="K49" s="587"/>
      <c r="L49" s="588"/>
    </row>
    <row r="50" spans="5:12" x14ac:dyDescent="0.3">
      <c r="E50" s="589"/>
      <c r="F50" s="590"/>
      <c r="G50" s="590"/>
      <c r="H50" s="590"/>
      <c r="I50" s="590"/>
      <c r="J50" s="590"/>
      <c r="K50" s="590"/>
      <c r="L50" s="591"/>
    </row>
    <row r="51" spans="5:12" x14ac:dyDescent="0.3">
      <c r="E51" s="164"/>
      <c r="F51" s="164"/>
      <c r="G51" s="164"/>
      <c r="H51" s="164"/>
      <c r="I51" s="164"/>
      <c r="J51" s="164"/>
      <c r="K51" s="164"/>
      <c r="L51" s="164"/>
    </row>
    <row r="52" spans="5:12" ht="82.5" customHeight="1" x14ac:dyDescent="0.3">
      <c r="E52" s="582" t="s">
        <v>1589</v>
      </c>
      <c r="F52" s="582"/>
      <c r="G52" s="582"/>
      <c r="H52" s="582"/>
      <c r="I52" s="582"/>
      <c r="J52" s="582"/>
      <c r="K52" s="582"/>
      <c r="L52" s="582"/>
    </row>
    <row r="53" spans="5:12" x14ac:dyDescent="0.3">
      <c r="E53" s="164"/>
      <c r="F53" s="164"/>
      <c r="G53" s="164"/>
      <c r="H53" s="164"/>
      <c r="I53" s="164"/>
      <c r="J53" s="164"/>
      <c r="K53" s="164"/>
      <c r="L53" s="164"/>
    </row>
    <row r="54" spans="5:12" x14ac:dyDescent="0.3">
      <c r="E54" s="164"/>
      <c r="F54" s="164"/>
      <c r="G54" s="164"/>
      <c r="H54" s="164"/>
      <c r="I54" s="164"/>
      <c r="J54" s="164"/>
      <c r="K54" s="164"/>
      <c r="L54" s="164"/>
    </row>
    <row r="55" spans="5:12" x14ac:dyDescent="0.3">
      <c r="E55" s="164"/>
      <c r="F55" s="164"/>
      <c r="G55" s="164"/>
      <c r="H55" s="164"/>
      <c r="I55" s="164"/>
      <c r="J55" s="164"/>
      <c r="K55" s="164"/>
      <c r="L55" s="164"/>
    </row>
    <row r="56" spans="5:12" x14ac:dyDescent="0.3">
      <c r="E56" s="164"/>
      <c r="F56" s="164"/>
      <c r="G56" s="164"/>
      <c r="H56" s="164"/>
      <c r="I56" s="164"/>
      <c r="J56" s="164"/>
      <c r="K56" s="164"/>
      <c r="L56" s="164"/>
    </row>
    <row r="57" spans="5:12" x14ac:dyDescent="0.3">
      <c r="E57" s="164"/>
      <c r="F57" s="164"/>
      <c r="G57" s="164"/>
      <c r="H57" s="164"/>
      <c r="I57" s="164"/>
      <c r="J57" s="164"/>
      <c r="K57" s="164"/>
      <c r="L57" s="164"/>
    </row>
  </sheetData>
  <sheetProtection sheet="1" objects="1" scenarios="1"/>
  <mergeCells count="30">
    <mergeCell ref="C28:D28"/>
    <mergeCell ref="E28:L28"/>
    <mergeCell ref="E52:L52"/>
    <mergeCell ref="E40:L50"/>
    <mergeCell ref="E1:L4"/>
    <mergeCell ref="C38:D38"/>
    <mergeCell ref="C22:D22"/>
    <mergeCell ref="E22:L22"/>
    <mergeCell ref="E38:L38"/>
    <mergeCell ref="C30:D30"/>
    <mergeCell ref="C24:D24"/>
    <mergeCell ref="E24:L24"/>
    <mergeCell ref="C26:D26"/>
    <mergeCell ref="E26:L26"/>
    <mergeCell ref="C36:D36"/>
    <mergeCell ref="E36:L36"/>
    <mergeCell ref="M2:M3"/>
    <mergeCell ref="E6:L6"/>
    <mergeCell ref="C18:D18"/>
    <mergeCell ref="E18:L18"/>
    <mergeCell ref="C20:D20"/>
    <mergeCell ref="E20:L20"/>
    <mergeCell ref="E8:L9"/>
    <mergeCell ref="E11:L11"/>
    <mergeCell ref="E16:L16"/>
    <mergeCell ref="E30:L30"/>
    <mergeCell ref="C32:D32"/>
    <mergeCell ref="E32:L32"/>
    <mergeCell ref="C34:D34"/>
    <mergeCell ref="E34:L34"/>
  </mergeCells>
  <hyperlinks>
    <hyperlink ref="E18" location="'0_Datos generales organización'!A1" display="Datos generales de la organización"/>
    <hyperlink ref="E20" location="'1_Combustibles fósiles'!A1" display="Huella de carbono Alcance 1: Combustibles fósiles"/>
    <hyperlink ref="E24" location="'2_Fluorados'!A1" display="Huella de carbono Alcance 1: Fugas de gases fluorados (equipos de climatización y refrigeración)"/>
    <hyperlink ref="E26" location="'3_Emisiones proceso'!A1" display="Huella de carbono Alcance 1: Emisiones de proceso"/>
    <hyperlink ref="E30" location="'4.1_Electricidad Illes Balears'!A1" display="Huella de carbono Alcance 2: Electricidad registro balear"/>
    <hyperlink ref="E32" location="'4.2_Electricidad España'!A1" display="Huella de carbono Alcance 2: Electricidad resgistro español"/>
    <hyperlink ref="E34" location="'5_Información adicional'!A1" display="Información adicional: Renovables"/>
    <hyperlink ref="E36" location="'6.1_Resultados Illes Balears'!A1" display="Informe final: Resultados resgistro balear"/>
    <hyperlink ref="E38" location="'6.2_Resultados España'!A1" display="Informe final: Resultados resgistro español"/>
    <hyperlink ref="E32:L32" location="'2.2_Categoria 2 Espanya'!C1" display="Petjada de carboni Categoria 2: Electricitat i altres energies Registre estatal"/>
    <hyperlink ref="E36:L36" location="'4.1_Resultats Balears'!C1" display="Resultats Registre balear"/>
    <hyperlink ref="E38:L38" location="'4.2_Resultats Espanya'!C1" display="Resultats Registre estatal"/>
    <hyperlink ref="E24:L24" location="'1.2_Vehicles i maquinària'!C1" display="Petjada de carboni Categoria 1: Vehicles i maquinària"/>
    <hyperlink ref="E18:L18" location="'0.1_Dades generals organització'!C1" display="Dades generals de l'organització"/>
    <hyperlink ref="E20:L20" location="'0.2_Pla de reducció'!C1" display="Dades del Pla de Reducció"/>
    <hyperlink ref="E26:L26" location="'1.3_Emissions de procés'!C1" display="Petjada de carboni Categoria 1: Emissions de procés, ús del sòl i silvicultura"/>
    <hyperlink ref="E30:L30" location="'2.1_Categoria 2 Balears'!C1" display="Petjada de carboni Categoria 2: Electricitat i altres energies Registre balear"/>
    <hyperlink ref="E34:L34" location="'3_Categories 3-6'!C1" display="Petjada de carboni Categories 3, 4, 5 i 6: Altres emissions indirectes"/>
    <hyperlink ref="E22" location="'2_Fluorados'!A1" display="Huella de carbono Alcance 1: Fugas de gases fluorados (equipos de climatización y refrigeración)"/>
    <hyperlink ref="E22:L22" location="'1.1_Instal·lacions fixes'!C1" display="Petjada de carboni Categoria 1: Instal·lacions fixes"/>
    <hyperlink ref="E28" location="'4.1_Electricidad Illes Balears'!A1" display="Huella de carbono Alcance 2: Electricidad registro balear"/>
    <hyperlink ref="E28:L28" location="'1.4_Emissions fugitives'!C1" display="Petjada de carboni Categoria 1: Emissions fugitives"/>
  </hyperlinks>
  <pageMargins left="0.75" right="0.75" top="1" bottom="1" header="0.51180555555555496" footer="0.51180555555555496"/>
  <pageSetup paperSize="9" scale="45"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ALL275"/>
  <sheetViews>
    <sheetView showRowColHeaders="0" zoomScaleNormal="100" workbookViewId="0">
      <pane xSplit="1" topLeftCell="B1" activePane="topRight" state="frozen"/>
      <selection activeCell="C1" sqref="C1:M1"/>
      <selection pane="topRight" activeCell="C1" sqref="C1:Y1"/>
    </sheetView>
  </sheetViews>
  <sheetFormatPr baseColWidth="10" defaultColWidth="9.140625" defaultRowHeight="15" x14ac:dyDescent="0.25"/>
  <cols>
    <col min="1" max="1" width="32.5703125" style="10" customWidth="1"/>
    <col min="2" max="2" width="2" style="10" customWidth="1"/>
    <col min="3" max="3" width="2.42578125" style="10" customWidth="1"/>
    <col min="4" max="4" width="20.140625" style="10" customWidth="1"/>
    <col min="5" max="5" width="14.140625" style="10" customWidth="1"/>
    <col min="6" max="6" width="15.5703125" style="10" customWidth="1"/>
    <col min="7" max="11" width="10.28515625" style="10" customWidth="1"/>
    <col min="12" max="12" width="15.42578125" style="10" customWidth="1"/>
    <col min="13" max="17" width="10.28515625" style="10" customWidth="1"/>
    <col min="18" max="18" width="14.28515625" style="10" customWidth="1"/>
    <col min="19" max="22" width="10.28515625" style="10" customWidth="1"/>
    <col min="23" max="23" width="14.140625" style="10" customWidth="1"/>
    <col min="24" max="24" width="13.85546875" style="10" customWidth="1"/>
    <col min="25" max="25" width="3.5703125" style="10" customWidth="1"/>
    <col min="26" max="1000" width="9.140625" style="10"/>
  </cols>
  <sheetData>
    <row r="1" spans="1:25" ht="46.5" customHeight="1" x14ac:dyDescent="0.25">
      <c r="A1" s="11"/>
      <c r="B1" s="11"/>
      <c r="C1" s="595" t="s">
        <v>1402</v>
      </c>
      <c r="D1" s="595"/>
      <c r="E1" s="595"/>
      <c r="F1" s="595"/>
      <c r="G1" s="595"/>
      <c r="H1" s="595"/>
      <c r="I1" s="595"/>
      <c r="J1" s="595"/>
      <c r="K1" s="595"/>
      <c r="L1" s="595"/>
      <c r="M1" s="595"/>
      <c r="N1" s="595"/>
      <c r="O1" s="595"/>
      <c r="P1" s="595"/>
      <c r="Q1" s="595"/>
      <c r="R1" s="595"/>
      <c r="S1" s="595"/>
      <c r="T1" s="595"/>
      <c r="U1" s="595"/>
      <c r="V1" s="595"/>
      <c r="W1" s="595"/>
      <c r="X1" s="595"/>
      <c r="Y1" s="595"/>
    </row>
    <row r="2" spans="1:25" ht="31.5" customHeight="1" x14ac:dyDescent="0.25">
      <c r="A2" s="11"/>
      <c r="B2" s="11"/>
    </row>
    <row r="3" spans="1:25" ht="13.5" customHeight="1" x14ac:dyDescent="0.25">
      <c r="A3" s="13" t="s">
        <v>1484</v>
      </c>
      <c r="B3" s="12"/>
      <c r="D3" s="495" t="s">
        <v>1401</v>
      </c>
      <c r="G3" s="438"/>
      <c r="H3" s="438"/>
      <c r="I3" s="438"/>
      <c r="J3" s="438"/>
      <c r="K3" s="438"/>
      <c r="L3" s="438"/>
    </row>
    <row r="4" spans="1:25" ht="16.5" customHeight="1" x14ac:dyDescent="0.25">
      <c r="A4" s="13" t="s">
        <v>1485</v>
      </c>
      <c r="B4" s="12"/>
      <c r="D4" s="492"/>
      <c r="G4" s="438"/>
      <c r="H4" s="438"/>
      <c r="I4" s="438"/>
      <c r="J4" s="438"/>
      <c r="K4" s="438"/>
      <c r="L4" s="438"/>
    </row>
    <row r="5" spans="1:25" s="10" customFormat="1" ht="17.25" customHeight="1" x14ac:dyDescent="0.25">
      <c r="A5" s="13" t="s">
        <v>1486</v>
      </c>
      <c r="D5" s="492" t="s">
        <v>1571</v>
      </c>
    </row>
    <row r="6" spans="1:25" s="10" customFormat="1" ht="17.25" customHeight="1" x14ac:dyDescent="0.25">
      <c r="A6" s="13" t="s">
        <v>1487</v>
      </c>
      <c r="D6" s="493" t="s">
        <v>1572</v>
      </c>
    </row>
    <row r="7" spans="1:25" s="10" customFormat="1" ht="17.25" customHeight="1" x14ac:dyDescent="0.25">
      <c r="A7" s="13" t="s">
        <v>1488</v>
      </c>
      <c r="D7" s="493" t="s">
        <v>1573</v>
      </c>
    </row>
    <row r="8" spans="1:25" s="10" customFormat="1" ht="17.25" customHeight="1" x14ac:dyDescent="0.25">
      <c r="A8" s="13" t="s">
        <v>1489</v>
      </c>
      <c r="D8" s="493" t="s">
        <v>1574</v>
      </c>
    </row>
    <row r="9" spans="1:25" s="10" customFormat="1" ht="17.25" customHeight="1" x14ac:dyDescent="0.25">
      <c r="A9" s="13" t="s">
        <v>1490</v>
      </c>
      <c r="D9" s="493" t="s">
        <v>1575</v>
      </c>
    </row>
    <row r="10" spans="1:25" s="10" customFormat="1" ht="17.25" customHeight="1" x14ac:dyDescent="0.25">
      <c r="A10" s="13" t="s">
        <v>1491</v>
      </c>
      <c r="D10" s="493" t="s">
        <v>1576</v>
      </c>
    </row>
    <row r="11" spans="1:25" s="10" customFormat="1" ht="17.25" customHeight="1" x14ac:dyDescent="0.25">
      <c r="A11" s="528" t="s">
        <v>1492</v>
      </c>
      <c r="D11" s="494" t="s">
        <v>1577</v>
      </c>
    </row>
    <row r="12" spans="1:25" s="10" customFormat="1" ht="17.25" customHeight="1" x14ac:dyDescent="0.25">
      <c r="A12" s="13" t="s">
        <v>1557</v>
      </c>
      <c r="D12" s="493" t="s">
        <v>1578</v>
      </c>
    </row>
    <row r="13" spans="1:25" s="10" customFormat="1" ht="17.25" customHeight="1" x14ac:dyDescent="0.25">
      <c r="A13" s="13" t="s">
        <v>1493</v>
      </c>
      <c r="D13" s="493" t="s">
        <v>1579</v>
      </c>
    </row>
    <row r="14" spans="1:25" s="10" customFormat="1" ht="17.25" customHeight="1" x14ac:dyDescent="0.25">
      <c r="D14" s="493" t="s">
        <v>1580</v>
      </c>
    </row>
    <row r="15" spans="1:25" s="10" customFormat="1" ht="17.25" customHeight="1" x14ac:dyDescent="0.25">
      <c r="D15" s="493" t="s">
        <v>1581</v>
      </c>
    </row>
    <row r="16" spans="1:25" s="10" customFormat="1" ht="17.25" customHeight="1" x14ac:dyDescent="0.25">
      <c r="D16" s="493" t="s">
        <v>1582</v>
      </c>
    </row>
    <row r="17" spans="4:24" s="10" customFormat="1" ht="17.25" customHeight="1" x14ac:dyDescent="0.25">
      <c r="D17" s="494" t="s">
        <v>1583</v>
      </c>
      <c r="X17" s="459"/>
    </row>
    <row r="18" spans="4:24" s="10" customFormat="1" ht="17.25" customHeight="1" x14ac:dyDescent="0.25">
      <c r="D18" s="493" t="s">
        <v>1584</v>
      </c>
    </row>
    <row r="19" spans="4:24" s="10" customFormat="1" ht="17.25" customHeight="1" x14ac:dyDescent="0.25">
      <c r="D19" s="493" t="s">
        <v>1585</v>
      </c>
      <c r="E19" s="438"/>
      <c r="F19" s="438"/>
    </row>
    <row r="20" spans="4:24" s="10" customFormat="1" ht="17.25" customHeight="1" x14ac:dyDescent="0.25">
      <c r="D20" s="493" t="s">
        <v>1586</v>
      </c>
    </row>
    <row r="21" spans="4:24" s="10" customFormat="1" ht="17.25" customHeight="1" x14ac:dyDescent="0.25">
      <c r="D21" s="493" t="s">
        <v>1587</v>
      </c>
    </row>
    <row r="22" spans="4:24" s="10" customFormat="1" ht="17.25" customHeight="1" x14ac:dyDescent="0.25">
      <c r="D22" s="494" t="s">
        <v>1588</v>
      </c>
    </row>
    <row r="23" spans="4:24" s="10" customFormat="1" ht="12" customHeight="1" x14ac:dyDescent="0.25"/>
    <row r="24" spans="4:24" s="10" customFormat="1" ht="12" customHeight="1" x14ac:dyDescent="0.25"/>
    <row r="25" spans="4:24" s="10" customFormat="1" ht="56.25" customHeight="1" x14ac:dyDescent="0.25">
      <c r="D25" s="21"/>
      <c r="E25" s="600" t="s">
        <v>633</v>
      </c>
      <c r="F25" s="601"/>
      <c r="G25" s="446" t="s">
        <v>1531</v>
      </c>
      <c r="H25" s="561" t="s">
        <v>1532</v>
      </c>
      <c r="I25" s="561" t="s">
        <v>1533</v>
      </c>
      <c r="J25" s="561" t="s">
        <v>1534</v>
      </c>
      <c r="K25" s="561" t="s">
        <v>1535</v>
      </c>
      <c r="L25" s="472" t="s">
        <v>1545</v>
      </c>
      <c r="M25" s="446" t="s">
        <v>1536</v>
      </c>
      <c r="N25" s="561" t="s">
        <v>1537</v>
      </c>
      <c r="O25" s="561" t="s">
        <v>1538</v>
      </c>
      <c r="P25" s="561" t="s">
        <v>1539</v>
      </c>
      <c r="Q25" s="561" t="s">
        <v>1540</v>
      </c>
      <c r="R25" s="561" t="s">
        <v>1546</v>
      </c>
      <c r="S25" s="561" t="s">
        <v>1541</v>
      </c>
      <c r="T25" s="561" t="s">
        <v>1542</v>
      </c>
      <c r="U25" s="561" t="s">
        <v>1543</v>
      </c>
      <c r="V25" s="561" t="s">
        <v>1544</v>
      </c>
      <c r="W25" s="561" t="s">
        <v>1547</v>
      </c>
      <c r="X25" s="561" t="s">
        <v>1548</v>
      </c>
    </row>
    <row r="26" spans="4:24" s="10" customFormat="1" ht="15" customHeight="1" x14ac:dyDescent="0.25">
      <c r="D26" s="447">
        <v>1</v>
      </c>
      <c r="E26" s="659"/>
      <c r="F26" s="659"/>
      <c r="G26" s="448"/>
      <c r="H26" s="448"/>
      <c r="I26" s="448"/>
      <c r="J26" s="448"/>
      <c r="K26" s="448"/>
      <c r="L26" s="570" t="str">
        <f>IF(E26="","",SUM(G26:K26))</f>
        <v/>
      </c>
      <c r="M26" s="448"/>
      <c r="N26" s="448"/>
      <c r="O26" s="448"/>
      <c r="P26" s="448"/>
      <c r="Q26" s="448"/>
      <c r="R26" s="570" t="str">
        <f>IF(E26="","",SUM(M26:Q26))</f>
        <v/>
      </c>
      <c r="S26" s="448"/>
      <c r="T26" s="448"/>
      <c r="U26" s="448"/>
      <c r="V26" s="448"/>
      <c r="W26" s="570" t="str">
        <f>IF(E26="","",SUM(S26:V26))</f>
        <v/>
      </c>
      <c r="X26" s="448"/>
    </row>
    <row r="27" spans="4:24" s="10" customFormat="1" x14ac:dyDescent="0.25">
      <c r="D27" s="447">
        <v>2</v>
      </c>
      <c r="E27" s="658"/>
      <c r="F27" s="658"/>
      <c r="G27" s="562"/>
      <c r="H27" s="562"/>
      <c r="I27" s="562"/>
      <c r="J27" s="562"/>
      <c r="K27" s="562"/>
      <c r="L27" s="570" t="str">
        <f>IF(E27="","",SUM(G27:K27))</f>
        <v/>
      </c>
      <c r="M27" s="562"/>
      <c r="N27" s="562"/>
      <c r="O27" s="562"/>
      <c r="P27" s="562"/>
      <c r="Q27" s="562"/>
      <c r="R27" s="570" t="str">
        <f>IF(E27="","",SUM(M27:Q27))</f>
        <v/>
      </c>
      <c r="S27" s="562"/>
      <c r="T27" s="562"/>
      <c r="U27" s="562"/>
      <c r="V27" s="562"/>
      <c r="W27" s="570" t="str">
        <f>IF(E27="","",SUM(S27:V27))</f>
        <v/>
      </c>
      <c r="X27" s="562"/>
    </row>
    <row r="28" spans="4:24" s="10" customFormat="1" x14ac:dyDescent="0.25">
      <c r="D28" s="447">
        <v>3</v>
      </c>
      <c r="E28" s="658"/>
      <c r="F28" s="658"/>
      <c r="G28" s="562"/>
      <c r="H28" s="562"/>
      <c r="I28" s="562"/>
      <c r="J28" s="562"/>
      <c r="K28" s="562"/>
      <c r="L28" s="570" t="str">
        <f t="shared" ref="L28:L91" si="0">IF(E28="","",SUM(G28:K28))</f>
        <v/>
      </c>
      <c r="M28" s="562"/>
      <c r="N28" s="562"/>
      <c r="O28" s="562"/>
      <c r="P28" s="562"/>
      <c r="Q28" s="562"/>
      <c r="R28" s="570" t="str">
        <f t="shared" ref="R28:R91" si="1">IF(E28="","",SUM(M28:Q28))</f>
        <v/>
      </c>
      <c r="S28" s="562"/>
      <c r="T28" s="562"/>
      <c r="U28" s="562"/>
      <c r="V28" s="562"/>
      <c r="W28" s="570" t="str">
        <f t="shared" ref="W28:W91" si="2">IF(E28="","",SUM(S28:V28))</f>
        <v/>
      </c>
      <c r="X28" s="562"/>
    </row>
    <row r="29" spans="4:24" s="10" customFormat="1" x14ac:dyDescent="0.25">
      <c r="D29" s="447">
        <v>4</v>
      </c>
      <c r="E29" s="658"/>
      <c r="F29" s="658"/>
      <c r="G29" s="562"/>
      <c r="H29" s="562"/>
      <c r="I29" s="562"/>
      <c r="J29" s="562"/>
      <c r="K29" s="562"/>
      <c r="L29" s="570" t="str">
        <f t="shared" si="0"/>
        <v/>
      </c>
      <c r="M29" s="562"/>
      <c r="N29" s="562"/>
      <c r="O29" s="562"/>
      <c r="P29" s="562"/>
      <c r="Q29" s="562"/>
      <c r="R29" s="570" t="str">
        <f t="shared" si="1"/>
        <v/>
      </c>
      <c r="S29" s="562"/>
      <c r="T29" s="562"/>
      <c r="U29" s="562"/>
      <c r="V29" s="562"/>
      <c r="W29" s="570" t="str">
        <f t="shared" si="2"/>
        <v/>
      </c>
      <c r="X29" s="562"/>
    </row>
    <row r="30" spans="4:24" s="10" customFormat="1" x14ac:dyDescent="0.25">
      <c r="D30" s="447">
        <v>5</v>
      </c>
      <c r="E30" s="658"/>
      <c r="F30" s="658"/>
      <c r="G30" s="562"/>
      <c r="H30" s="562"/>
      <c r="I30" s="562"/>
      <c r="J30" s="562"/>
      <c r="K30" s="562"/>
      <c r="L30" s="570" t="str">
        <f t="shared" si="0"/>
        <v/>
      </c>
      <c r="M30" s="562"/>
      <c r="N30" s="562"/>
      <c r="O30" s="562"/>
      <c r="P30" s="562"/>
      <c r="Q30" s="562"/>
      <c r="R30" s="570" t="str">
        <f t="shared" si="1"/>
        <v/>
      </c>
      <c r="S30" s="562"/>
      <c r="T30" s="562"/>
      <c r="U30" s="562"/>
      <c r="V30" s="562"/>
      <c r="W30" s="570" t="str">
        <f t="shared" si="2"/>
        <v/>
      </c>
      <c r="X30" s="562"/>
    </row>
    <row r="31" spans="4:24" s="10" customFormat="1" x14ac:dyDescent="0.25">
      <c r="D31" s="447">
        <v>6</v>
      </c>
      <c r="E31" s="658"/>
      <c r="F31" s="658"/>
      <c r="G31" s="562"/>
      <c r="H31" s="562"/>
      <c r="I31" s="562"/>
      <c r="J31" s="562"/>
      <c r="K31" s="562"/>
      <c r="L31" s="570" t="str">
        <f t="shared" si="0"/>
        <v/>
      </c>
      <c r="M31" s="562"/>
      <c r="N31" s="562"/>
      <c r="O31" s="562"/>
      <c r="P31" s="562"/>
      <c r="Q31" s="562"/>
      <c r="R31" s="570" t="str">
        <f t="shared" si="1"/>
        <v/>
      </c>
      <c r="S31" s="562"/>
      <c r="T31" s="562"/>
      <c r="U31" s="562"/>
      <c r="V31" s="562"/>
      <c r="W31" s="570" t="str">
        <f t="shared" si="2"/>
        <v/>
      </c>
      <c r="X31" s="562"/>
    </row>
    <row r="32" spans="4:24" s="10" customFormat="1" x14ac:dyDescent="0.25">
      <c r="D32" s="447">
        <v>7</v>
      </c>
      <c r="E32" s="658"/>
      <c r="F32" s="658"/>
      <c r="G32" s="562"/>
      <c r="H32" s="562"/>
      <c r="I32" s="562"/>
      <c r="J32" s="562"/>
      <c r="K32" s="562"/>
      <c r="L32" s="570" t="str">
        <f t="shared" si="0"/>
        <v/>
      </c>
      <c r="M32" s="562"/>
      <c r="N32" s="562"/>
      <c r="O32" s="562"/>
      <c r="P32" s="562"/>
      <c r="Q32" s="562"/>
      <c r="R32" s="570" t="str">
        <f t="shared" si="1"/>
        <v/>
      </c>
      <c r="S32" s="562"/>
      <c r="T32" s="562"/>
      <c r="U32" s="562"/>
      <c r="V32" s="562"/>
      <c r="W32" s="570" t="str">
        <f t="shared" si="2"/>
        <v/>
      </c>
      <c r="X32" s="562"/>
    </row>
    <row r="33" spans="3:24" s="10" customFormat="1" x14ac:dyDescent="0.25">
      <c r="D33" s="447">
        <v>8</v>
      </c>
      <c r="E33" s="658"/>
      <c r="F33" s="658"/>
      <c r="G33" s="562"/>
      <c r="H33" s="562"/>
      <c r="I33" s="562"/>
      <c r="J33" s="562"/>
      <c r="K33" s="562"/>
      <c r="L33" s="570" t="str">
        <f t="shared" si="0"/>
        <v/>
      </c>
      <c r="M33" s="562"/>
      <c r="N33" s="562"/>
      <c r="O33" s="562"/>
      <c r="P33" s="562"/>
      <c r="Q33" s="562"/>
      <c r="R33" s="570" t="str">
        <f t="shared" si="1"/>
        <v/>
      </c>
      <c r="S33" s="562"/>
      <c r="T33" s="562"/>
      <c r="U33" s="562"/>
      <c r="V33" s="562"/>
      <c r="W33" s="570" t="str">
        <f t="shared" si="2"/>
        <v/>
      </c>
      <c r="X33" s="562"/>
    </row>
    <row r="34" spans="3:24" s="10" customFormat="1" x14ac:dyDescent="0.25">
      <c r="D34" s="447">
        <v>9</v>
      </c>
      <c r="E34" s="658"/>
      <c r="F34" s="658"/>
      <c r="G34" s="562"/>
      <c r="H34" s="562"/>
      <c r="I34" s="562"/>
      <c r="J34" s="562"/>
      <c r="K34" s="562"/>
      <c r="L34" s="570" t="str">
        <f t="shared" si="0"/>
        <v/>
      </c>
      <c r="M34" s="562"/>
      <c r="N34" s="562"/>
      <c r="O34" s="562"/>
      <c r="P34" s="562"/>
      <c r="Q34" s="562"/>
      <c r="R34" s="570" t="str">
        <f t="shared" si="1"/>
        <v/>
      </c>
      <c r="S34" s="562"/>
      <c r="T34" s="562"/>
      <c r="U34" s="562"/>
      <c r="V34" s="562"/>
      <c r="W34" s="570" t="str">
        <f t="shared" si="2"/>
        <v/>
      </c>
      <c r="X34" s="562"/>
    </row>
    <row r="35" spans="3:24" s="10" customFormat="1" x14ac:dyDescent="0.25">
      <c r="D35" s="447">
        <v>10</v>
      </c>
      <c r="E35" s="658"/>
      <c r="F35" s="658"/>
      <c r="G35" s="562"/>
      <c r="H35" s="562"/>
      <c r="I35" s="562"/>
      <c r="J35" s="562"/>
      <c r="K35" s="562"/>
      <c r="L35" s="570" t="str">
        <f t="shared" si="0"/>
        <v/>
      </c>
      <c r="M35" s="562"/>
      <c r="N35" s="562"/>
      <c r="O35" s="562"/>
      <c r="P35" s="562"/>
      <c r="Q35" s="562"/>
      <c r="R35" s="570" t="str">
        <f t="shared" si="1"/>
        <v/>
      </c>
      <c r="S35" s="562"/>
      <c r="T35" s="562"/>
      <c r="U35" s="562"/>
      <c r="V35" s="562"/>
      <c r="W35" s="570" t="str">
        <f t="shared" si="2"/>
        <v/>
      </c>
      <c r="X35" s="562"/>
    </row>
    <row r="36" spans="3:24" s="10" customFormat="1" x14ac:dyDescent="0.25">
      <c r="D36" s="447">
        <v>11</v>
      </c>
      <c r="E36" s="658"/>
      <c r="F36" s="658"/>
      <c r="G36" s="562"/>
      <c r="H36" s="562"/>
      <c r="I36" s="562"/>
      <c r="J36" s="562"/>
      <c r="K36" s="562"/>
      <c r="L36" s="570" t="str">
        <f t="shared" si="0"/>
        <v/>
      </c>
      <c r="M36" s="562"/>
      <c r="N36" s="562"/>
      <c r="O36" s="562"/>
      <c r="P36" s="562"/>
      <c r="Q36" s="562"/>
      <c r="R36" s="570" t="str">
        <f t="shared" si="1"/>
        <v/>
      </c>
      <c r="S36" s="562"/>
      <c r="T36" s="562"/>
      <c r="U36" s="562"/>
      <c r="V36" s="562"/>
      <c r="W36" s="570" t="str">
        <f t="shared" si="2"/>
        <v/>
      </c>
      <c r="X36" s="562"/>
    </row>
    <row r="37" spans="3:24" s="10" customFormat="1" x14ac:dyDescent="0.25">
      <c r="D37" s="447">
        <v>12</v>
      </c>
      <c r="E37" s="658"/>
      <c r="F37" s="658"/>
      <c r="G37" s="562"/>
      <c r="H37" s="562"/>
      <c r="I37" s="562"/>
      <c r="J37" s="562"/>
      <c r="K37" s="562"/>
      <c r="L37" s="570" t="str">
        <f t="shared" si="0"/>
        <v/>
      </c>
      <c r="M37" s="562"/>
      <c r="N37" s="562"/>
      <c r="O37" s="562"/>
      <c r="P37" s="562"/>
      <c r="Q37" s="562"/>
      <c r="R37" s="570" t="str">
        <f t="shared" si="1"/>
        <v/>
      </c>
      <c r="S37" s="562"/>
      <c r="T37" s="562"/>
      <c r="U37" s="562"/>
      <c r="V37" s="562"/>
      <c r="W37" s="570" t="str">
        <f t="shared" si="2"/>
        <v/>
      </c>
      <c r="X37" s="562"/>
    </row>
    <row r="38" spans="3:24" s="10" customFormat="1" x14ac:dyDescent="0.25">
      <c r="D38" s="447">
        <v>13</v>
      </c>
      <c r="E38" s="658"/>
      <c r="F38" s="658"/>
      <c r="G38" s="562"/>
      <c r="H38" s="562"/>
      <c r="I38" s="562"/>
      <c r="J38" s="562"/>
      <c r="K38" s="562"/>
      <c r="L38" s="570" t="str">
        <f t="shared" si="0"/>
        <v/>
      </c>
      <c r="M38" s="562"/>
      <c r="N38" s="562"/>
      <c r="O38" s="562"/>
      <c r="P38" s="562"/>
      <c r="Q38" s="562"/>
      <c r="R38" s="570" t="str">
        <f t="shared" si="1"/>
        <v/>
      </c>
      <c r="S38" s="562"/>
      <c r="T38" s="562"/>
      <c r="U38" s="562"/>
      <c r="V38" s="562"/>
      <c r="W38" s="570" t="str">
        <f t="shared" si="2"/>
        <v/>
      </c>
      <c r="X38" s="562"/>
    </row>
    <row r="39" spans="3:24" s="10" customFormat="1" x14ac:dyDescent="0.25">
      <c r="D39" s="447">
        <v>14</v>
      </c>
      <c r="E39" s="658"/>
      <c r="F39" s="658"/>
      <c r="G39" s="562"/>
      <c r="H39" s="562"/>
      <c r="I39" s="562"/>
      <c r="J39" s="562"/>
      <c r="K39" s="562"/>
      <c r="L39" s="570" t="str">
        <f t="shared" si="0"/>
        <v/>
      </c>
      <c r="M39" s="562"/>
      <c r="N39" s="562"/>
      <c r="O39" s="562"/>
      <c r="P39" s="562"/>
      <c r="Q39" s="562"/>
      <c r="R39" s="570" t="str">
        <f t="shared" si="1"/>
        <v/>
      </c>
      <c r="S39" s="562"/>
      <c r="T39" s="562"/>
      <c r="U39" s="562"/>
      <c r="V39" s="562"/>
      <c r="W39" s="570" t="str">
        <f t="shared" si="2"/>
        <v/>
      </c>
      <c r="X39" s="562"/>
    </row>
    <row r="40" spans="3:24" s="10" customFormat="1" x14ac:dyDescent="0.25">
      <c r="D40" s="447">
        <v>15</v>
      </c>
      <c r="E40" s="658"/>
      <c r="F40" s="658"/>
      <c r="G40" s="562"/>
      <c r="H40" s="562"/>
      <c r="I40" s="562"/>
      <c r="J40" s="562"/>
      <c r="K40" s="562"/>
      <c r="L40" s="570" t="str">
        <f t="shared" si="0"/>
        <v/>
      </c>
      <c r="M40" s="562"/>
      <c r="N40" s="562"/>
      <c r="O40" s="562"/>
      <c r="P40" s="562"/>
      <c r="Q40" s="562"/>
      <c r="R40" s="570" t="str">
        <f t="shared" si="1"/>
        <v/>
      </c>
      <c r="S40" s="562"/>
      <c r="T40" s="562"/>
      <c r="U40" s="562"/>
      <c r="V40" s="562"/>
      <c r="W40" s="570" t="str">
        <f t="shared" si="2"/>
        <v/>
      </c>
      <c r="X40" s="562"/>
    </row>
    <row r="41" spans="3:24" s="10" customFormat="1" x14ac:dyDescent="0.25">
      <c r="D41" s="447">
        <v>16</v>
      </c>
      <c r="E41" s="658"/>
      <c r="F41" s="658"/>
      <c r="G41" s="562"/>
      <c r="H41" s="562"/>
      <c r="I41" s="562"/>
      <c r="J41" s="562"/>
      <c r="K41" s="562"/>
      <c r="L41" s="570" t="str">
        <f t="shared" si="0"/>
        <v/>
      </c>
      <c r="M41" s="562"/>
      <c r="N41" s="562"/>
      <c r="O41" s="562"/>
      <c r="P41" s="562"/>
      <c r="Q41" s="562"/>
      <c r="R41" s="570" t="str">
        <f t="shared" si="1"/>
        <v/>
      </c>
      <c r="S41" s="562"/>
      <c r="T41" s="562"/>
      <c r="U41" s="562"/>
      <c r="V41" s="562"/>
      <c r="W41" s="570" t="str">
        <f t="shared" si="2"/>
        <v/>
      </c>
      <c r="X41" s="562"/>
    </row>
    <row r="42" spans="3:24" s="10" customFormat="1" x14ac:dyDescent="0.25">
      <c r="D42" s="447">
        <v>17</v>
      </c>
      <c r="E42" s="658"/>
      <c r="F42" s="658"/>
      <c r="G42" s="562"/>
      <c r="H42" s="562"/>
      <c r="I42" s="562"/>
      <c r="J42" s="562"/>
      <c r="K42" s="562"/>
      <c r="L42" s="570" t="str">
        <f t="shared" si="0"/>
        <v/>
      </c>
      <c r="M42" s="562"/>
      <c r="N42" s="562"/>
      <c r="O42" s="562"/>
      <c r="P42" s="562"/>
      <c r="Q42" s="562"/>
      <c r="R42" s="570" t="str">
        <f t="shared" si="1"/>
        <v/>
      </c>
      <c r="S42" s="562"/>
      <c r="T42" s="562"/>
      <c r="U42" s="562"/>
      <c r="V42" s="562"/>
      <c r="W42" s="570" t="str">
        <f t="shared" si="2"/>
        <v/>
      </c>
      <c r="X42" s="562"/>
    </row>
    <row r="43" spans="3:24" s="10" customFormat="1" x14ac:dyDescent="0.25">
      <c r="C43" s="16"/>
      <c r="D43" s="447">
        <v>18</v>
      </c>
      <c r="E43" s="658"/>
      <c r="F43" s="658"/>
      <c r="G43" s="562"/>
      <c r="H43" s="562"/>
      <c r="I43" s="562"/>
      <c r="J43" s="562"/>
      <c r="K43" s="562"/>
      <c r="L43" s="570" t="str">
        <f t="shared" si="0"/>
        <v/>
      </c>
      <c r="M43" s="562"/>
      <c r="N43" s="562"/>
      <c r="O43" s="562"/>
      <c r="P43" s="562"/>
      <c r="Q43" s="562"/>
      <c r="R43" s="570" t="str">
        <f t="shared" si="1"/>
        <v/>
      </c>
      <c r="S43" s="562"/>
      <c r="T43" s="562"/>
      <c r="U43" s="562"/>
      <c r="V43" s="562"/>
      <c r="W43" s="570" t="str">
        <f t="shared" si="2"/>
        <v/>
      </c>
      <c r="X43" s="562"/>
    </row>
    <row r="44" spans="3:24" s="10" customFormat="1" x14ac:dyDescent="0.25">
      <c r="D44" s="447">
        <v>19</v>
      </c>
      <c r="E44" s="658"/>
      <c r="F44" s="658"/>
      <c r="G44" s="562"/>
      <c r="H44" s="562"/>
      <c r="I44" s="562"/>
      <c r="J44" s="562"/>
      <c r="K44" s="562"/>
      <c r="L44" s="570" t="str">
        <f t="shared" si="0"/>
        <v/>
      </c>
      <c r="M44" s="562"/>
      <c r="N44" s="562"/>
      <c r="O44" s="562"/>
      <c r="P44" s="562"/>
      <c r="Q44" s="562"/>
      <c r="R44" s="570" t="str">
        <f t="shared" si="1"/>
        <v/>
      </c>
      <c r="S44" s="562"/>
      <c r="T44" s="562"/>
      <c r="U44" s="562"/>
      <c r="V44" s="562"/>
      <c r="W44" s="570" t="str">
        <f t="shared" si="2"/>
        <v/>
      </c>
      <c r="X44" s="562"/>
    </row>
    <row r="45" spans="3:24" s="10" customFormat="1" x14ac:dyDescent="0.25">
      <c r="D45" s="447">
        <v>20</v>
      </c>
      <c r="E45" s="658"/>
      <c r="F45" s="658"/>
      <c r="G45" s="562"/>
      <c r="H45" s="562"/>
      <c r="I45" s="562"/>
      <c r="J45" s="562"/>
      <c r="K45" s="562"/>
      <c r="L45" s="570" t="str">
        <f t="shared" si="0"/>
        <v/>
      </c>
      <c r="M45" s="562"/>
      <c r="N45" s="562"/>
      <c r="O45" s="562"/>
      <c r="P45" s="562"/>
      <c r="Q45" s="562"/>
      <c r="R45" s="570" t="str">
        <f t="shared" si="1"/>
        <v/>
      </c>
      <c r="S45" s="562"/>
      <c r="T45" s="562"/>
      <c r="U45" s="562"/>
      <c r="V45" s="562"/>
      <c r="W45" s="570" t="str">
        <f t="shared" si="2"/>
        <v/>
      </c>
      <c r="X45" s="562"/>
    </row>
    <row r="46" spans="3:24" s="10" customFormat="1" x14ac:dyDescent="0.25">
      <c r="D46" s="447">
        <v>21</v>
      </c>
      <c r="E46" s="658"/>
      <c r="F46" s="658"/>
      <c r="G46" s="562"/>
      <c r="H46" s="562"/>
      <c r="I46" s="562"/>
      <c r="J46" s="562"/>
      <c r="K46" s="562"/>
      <c r="L46" s="570" t="str">
        <f t="shared" si="0"/>
        <v/>
      </c>
      <c r="M46" s="562"/>
      <c r="N46" s="562"/>
      <c r="O46" s="562"/>
      <c r="P46" s="562"/>
      <c r="Q46" s="562"/>
      <c r="R46" s="570" t="str">
        <f t="shared" si="1"/>
        <v/>
      </c>
      <c r="S46" s="562"/>
      <c r="T46" s="562"/>
      <c r="U46" s="562"/>
      <c r="V46" s="562"/>
      <c r="W46" s="570" t="str">
        <f t="shared" si="2"/>
        <v/>
      </c>
      <c r="X46" s="562"/>
    </row>
    <row r="47" spans="3:24" s="10" customFormat="1" x14ac:dyDescent="0.25">
      <c r="D47" s="447">
        <v>22</v>
      </c>
      <c r="E47" s="658"/>
      <c r="F47" s="658"/>
      <c r="G47" s="562"/>
      <c r="H47" s="562"/>
      <c r="I47" s="562"/>
      <c r="J47" s="562"/>
      <c r="K47" s="562"/>
      <c r="L47" s="570" t="str">
        <f t="shared" si="0"/>
        <v/>
      </c>
      <c r="M47" s="562"/>
      <c r="N47" s="562"/>
      <c r="O47" s="562"/>
      <c r="P47" s="562"/>
      <c r="Q47" s="562"/>
      <c r="R47" s="570" t="str">
        <f t="shared" si="1"/>
        <v/>
      </c>
      <c r="S47" s="562"/>
      <c r="T47" s="562"/>
      <c r="U47" s="562"/>
      <c r="V47" s="562"/>
      <c r="W47" s="570" t="str">
        <f t="shared" si="2"/>
        <v/>
      </c>
      <c r="X47" s="562"/>
    </row>
    <row r="48" spans="3:24" s="10" customFormat="1" x14ac:dyDescent="0.25">
      <c r="D48" s="447">
        <v>23</v>
      </c>
      <c r="E48" s="658"/>
      <c r="F48" s="658"/>
      <c r="G48" s="562"/>
      <c r="H48" s="562"/>
      <c r="I48" s="562"/>
      <c r="J48" s="562"/>
      <c r="K48" s="562"/>
      <c r="L48" s="570" t="str">
        <f t="shared" si="0"/>
        <v/>
      </c>
      <c r="M48" s="562"/>
      <c r="N48" s="562"/>
      <c r="O48" s="562"/>
      <c r="P48" s="562"/>
      <c r="Q48" s="562"/>
      <c r="R48" s="570" t="str">
        <f t="shared" si="1"/>
        <v/>
      </c>
      <c r="S48" s="562"/>
      <c r="T48" s="562"/>
      <c r="U48" s="562"/>
      <c r="V48" s="562"/>
      <c r="W48" s="570" t="str">
        <f t="shared" si="2"/>
        <v/>
      </c>
      <c r="X48" s="562"/>
    </row>
    <row r="49" spans="4:24" s="10" customFormat="1" x14ac:dyDescent="0.25">
      <c r="D49" s="447">
        <v>24</v>
      </c>
      <c r="E49" s="658"/>
      <c r="F49" s="658"/>
      <c r="G49" s="562"/>
      <c r="H49" s="562"/>
      <c r="I49" s="562"/>
      <c r="J49" s="562"/>
      <c r="K49" s="562"/>
      <c r="L49" s="570" t="str">
        <f t="shared" si="0"/>
        <v/>
      </c>
      <c r="M49" s="562"/>
      <c r="N49" s="562"/>
      <c r="O49" s="562"/>
      <c r="P49" s="562"/>
      <c r="Q49" s="562"/>
      <c r="R49" s="570" t="str">
        <f t="shared" si="1"/>
        <v/>
      </c>
      <c r="S49" s="562"/>
      <c r="T49" s="562"/>
      <c r="U49" s="562"/>
      <c r="V49" s="562"/>
      <c r="W49" s="570" t="str">
        <f t="shared" si="2"/>
        <v/>
      </c>
      <c r="X49" s="562"/>
    </row>
    <row r="50" spans="4:24" s="10" customFormat="1" x14ac:dyDescent="0.25">
      <c r="D50" s="447">
        <v>25</v>
      </c>
      <c r="E50" s="658"/>
      <c r="F50" s="658"/>
      <c r="G50" s="562"/>
      <c r="H50" s="562"/>
      <c r="I50" s="562"/>
      <c r="J50" s="562"/>
      <c r="K50" s="562"/>
      <c r="L50" s="570" t="str">
        <f t="shared" si="0"/>
        <v/>
      </c>
      <c r="M50" s="562"/>
      <c r="N50" s="562"/>
      <c r="O50" s="562"/>
      <c r="P50" s="562"/>
      <c r="Q50" s="562"/>
      <c r="R50" s="570" t="str">
        <f t="shared" si="1"/>
        <v/>
      </c>
      <c r="S50" s="562"/>
      <c r="T50" s="562"/>
      <c r="U50" s="562"/>
      <c r="V50" s="562"/>
      <c r="W50" s="570" t="str">
        <f t="shared" si="2"/>
        <v/>
      </c>
      <c r="X50" s="562"/>
    </row>
    <row r="51" spans="4:24" s="10" customFormat="1" x14ac:dyDescent="0.25">
      <c r="D51" s="447">
        <v>26</v>
      </c>
      <c r="E51" s="658"/>
      <c r="F51" s="658"/>
      <c r="G51" s="562"/>
      <c r="H51" s="562"/>
      <c r="I51" s="562"/>
      <c r="J51" s="562"/>
      <c r="K51" s="562"/>
      <c r="L51" s="570" t="str">
        <f t="shared" si="0"/>
        <v/>
      </c>
      <c r="M51" s="562"/>
      <c r="N51" s="562"/>
      <c r="O51" s="562"/>
      <c r="P51" s="562"/>
      <c r="Q51" s="562"/>
      <c r="R51" s="570" t="str">
        <f t="shared" si="1"/>
        <v/>
      </c>
      <c r="S51" s="562"/>
      <c r="T51" s="562"/>
      <c r="U51" s="562"/>
      <c r="V51" s="562"/>
      <c r="W51" s="570" t="str">
        <f t="shared" si="2"/>
        <v/>
      </c>
      <c r="X51" s="562"/>
    </row>
    <row r="52" spans="4:24" s="10" customFormat="1" x14ac:dyDescent="0.25">
      <c r="D52" s="447">
        <v>27</v>
      </c>
      <c r="E52" s="658"/>
      <c r="F52" s="658"/>
      <c r="G52" s="562"/>
      <c r="H52" s="562"/>
      <c r="I52" s="562"/>
      <c r="J52" s="562"/>
      <c r="K52" s="562"/>
      <c r="L52" s="570" t="str">
        <f t="shared" si="0"/>
        <v/>
      </c>
      <c r="M52" s="562"/>
      <c r="N52" s="562"/>
      <c r="O52" s="562"/>
      <c r="P52" s="562"/>
      <c r="Q52" s="562"/>
      <c r="R52" s="570" t="str">
        <f t="shared" si="1"/>
        <v/>
      </c>
      <c r="S52" s="562"/>
      <c r="T52" s="562"/>
      <c r="U52" s="562"/>
      <c r="V52" s="562"/>
      <c r="W52" s="570" t="str">
        <f t="shared" si="2"/>
        <v/>
      </c>
      <c r="X52" s="562"/>
    </row>
    <row r="53" spans="4:24" s="10" customFormat="1" x14ac:dyDescent="0.25">
      <c r="D53" s="447">
        <v>28</v>
      </c>
      <c r="E53" s="658"/>
      <c r="F53" s="658"/>
      <c r="G53" s="562"/>
      <c r="H53" s="562"/>
      <c r="I53" s="562"/>
      <c r="J53" s="562"/>
      <c r="K53" s="562"/>
      <c r="L53" s="570" t="str">
        <f t="shared" si="0"/>
        <v/>
      </c>
      <c r="M53" s="562"/>
      <c r="N53" s="562"/>
      <c r="O53" s="562"/>
      <c r="P53" s="562"/>
      <c r="Q53" s="562"/>
      <c r="R53" s="570" t="str">
        <f t="shared" si="1"/>
        <v/>
      </c>
      <c r="S53" s="562"/>
      <c r="T53" s="562"/>
      <c r="U53" s="562"/>
      <c r="V53" s="562"/>
      <c r="W53" s="570" t="str">
        <f t="shared" si="2"/>
        <v/>
      </c>
      <c r="X53" s="562"/>
    </row>
    <row r="54" spans="4:24" s="10" customFormat="1" x14ac:dyDescent="0.25">
      <c r="D54" s="447">
        <v>29</v>
      </c>
      <c r="E54" s="658"/>
      <c r="F54" s="658"/>
      <c r="G54" s="562"/>
      <c r="H54" s="562"/>
      <c r="I54" s="562"/>
      <c r="J54" s="562"/>
      <c r="K54" s="562"/>
      <c r="L54" s="570" t="str">
        <f t="shared" si="0"/>
        <v/>
      </c>
      <c r="M54" s="562"/>
      <c r="N54" s="562"/>
      <c r="O54" s="562"/>
      <c r="P54" s="562"/>
      <c r="Q54" s="562"/>
      <c r="R54" s="570" t="str">
        <f t="shared" si="1"/>
        <v/>
      </c>
      <c r="S54" s="562"/>
      <c r="T54" s="562"/>
      <c r="U54" s="562"/>
      <c r="V54" s="562"/>
      <c r="W54" s="570" t="str">
        <f t="shared" si="2"/>
        <v/>
      </c>
      <c r="X54" s="562"/>
    </row>
    <row r="55" spans="4:24" s="10" customFormat="1" x14ac:dyDescent="0.25">
      <c r="D55" s="447">
        <v>30</v>
      </c>
      <c r="E55" s="658"/>
      <c r="F55" s="658"/>
      <c r="G55" s="562"/>
      <c r="H55" s="562"/>
      <c r="I55" s="562"/>
      <c r="J55" s="562"/>
      <c r="K55" s="562"/>
      <c r="L55" s="570" t="str">
        <f t="shared" si="0"/>
        <v/>
      </c>
      <c r="M55" s="562"/>
      <c r="N55" s="562"/>
      <c r="O55" s="562"/>
      <c r="P55" s="562"/>
      <c r="Q55" s="562"/>
      <c r="R55" s="570" t="str">
        <f t="shared" si="1"/>
        <v/>
      </c>
      <c r="S55" s="562"/>
      <c r="T55" s="562"/>
      <c r="U55" s="562"/>
      <c r="V55" s="562"/>
      <c r="W55" s="570" t="str">
        <f t="shared" si="2"/>
        <v/>
      </c>
      <c r="X55" s="562"/>
    </row>
    <row r="56" spans="4:24" s="10" customFormat="1" x14ac:dyDescent="0.25">
      <c r="D56" s="447">
        <v>31</v>
      </c>
      <c r="E56" s="658"/>
      <c r="F56" s="658"/>
      <c r="G56" s="562"/>
      <c r="H56" s="562"/>
      <c r="I56" s="562"/>
      <c r="J56" s="562"/>
      <c r="K56" s="562"/>
      <c r="L56" s="570" t="str">
        <f t="shared" si="0"/>
        <v/>
      </c>
      <c r="M56" s="562"/>
      <c r="N56" s="562"/>
      <c r="O56" s="562"/>
      <c r="P56" s="562"/>
      <c r="Q56" s="562"/>
      <c r="R56" s="570" t="str">
        <f t="shared" si="1"/>
        <v/>
      </c>
      <c r="S56" s="562"/>
      <c r="T56" s="562"/>
      <c r="U56" s="562"/>
      <c r="V56" s="562"/>
      <c r="W56" s="570" t="str">
        <f t="shared" si="2"/>
        <v/>
      </c>
      <c r="X56" s="562"/>
    </row>
    <row r="57" spans="4:24" s="10" customFormat="1" x14ac:dyDescent="0.25">
      <c r="D57" s="447">
        <v>32</v>
      </c>
      <c r="E57" s="658"/>
      <c r="F57" s="658"/>
      <c r="G57" s="562"/>
      <c r="H57" s="562"/>
      <c r="I57" s="562"/>
      <c r="J57" s="562"/>
      <c r="K57" s="562"/>
      <c r="L57" s="570" t="str">
        <f t="shared" si="0"/>
        <v/>
      </c>
      <c r="M57" s="562"/>
      <c r="N57" s="562"/>
      <c r="O57" s="562"/>
      <c r="P57" s="562"/>
      <c r="Q57" s="562"/>
      <c r="R57" s="570" t="str">
        <f t="shared" si="1"/>
        <v/>
      </c>
      <c r="S57" s="562"/>
      <c r="T57" s="562"/>
      <c r="U57" s="562"/>
      <c r="V57" s="562"/>
      <c r="W57" s="570" t="str">
        <f t="shared" si="2"/>
        <v/>
      </c>
      <c r="X57" s="562"/>
    </row>
    <row r="58" spans="4:24" s="10" customFormat="1" x14ac:dyDescent="0.25">
      <c r="D58" s="447">
        <v>33</v>
      </c>
      <c r="E58" s="658"/>
      <c r="F58" s="658"/>
      <c r="G58" s="562"/>
      <c r="H58" s="562"/>
      <c r="I58" s="562"/>
      <c r="J58" s="562"/>
      <c r="K58" s="562"/>
      <c r="L58" s="570" t="str">
        <f t="shared" si="0"/>
        <v/>
      </c>
      <c r="M58" s="562"/>
      <c r="N58" s="562"/>
      <c r="O58" s="562"/>
      <c r="P58" s="562"/>
      <c r="Q58" s="562"/>
      <c r="R58" s="570" t="str">
        <f t="shared" si="1"/>
        <v/>
      </c>
      <c r="S58" s="562"/>
      <c r="T58" s="562"/>
      <c r="U58" s="562"/>
      <c r="V58" s="562"/>
      <c r="W58" s="570" t="str">
        <f t="shared" si="2"/>
        <v/>
      </c>
      <c r="X58" s="562"/>
    </row>
    <row r="59" spans="4:24" s="10" customFormat="1" x14ac:dyDescent="0.25">
      <c r="D59" s="447">
        <v>34</v>
      </c>
      <c r="E59" s="658"/>
      <c r="F59" s="658"/>
      <c r="G59" s="562"/>
      <c r="H59" s="562"/>
      <c r="I59" s="562"/>
      <c r="J59" s="562"/>
      <c r="K59" s="562"/>
      <c r="L59" s="570" t="str">
        <f t="shared" si="0"/>
        <v/>
      </c>
      <c r="M59" s="562"/>
      <c r="N59" s="562"/>
      <c r="O59" s="562"/>
      <c r="P59" s="562"/>
      <c r="Q59" s="562"/>
      <c r="R59" s="570" t="str">
        <f t="shared" si="1"/>
        <v/>
      </c>
      <c r="S59" s="562"/>
      <c r="T59" s="562"/>
      <c r="U59" s="562"/>
      <c r="V59" s="562"/>
      <c r="W59" s="570" t="str">
        <f t="shared" si="2"/>
        <v/>
      </c>
      <c r="X59" s="562"/>
    </row>
    <row r="60" spans="4:24" s="10" customFormat="1" x14ac:dyDescent="0.25">
      <c r="D60" s="447">
        <v>35</v>
      </c>
      <c r="E60" s="658"/>
      <c r="F60" s="658"/>
      <c r="G60" s="562"/>
      <c r="H60" s="562"/>
      <c r="I60" s="562"/>
      <c r="J60" s="562"/>
      <c r="K60" s="562"/>
      <c r="L60" s="570" t="str">
        <f t="shared" si="0"/>
        <v/>
      </c>
      <c r="M60" s="562"/>
      <c r="N60" s="562"/>
      <c r="O60" s="562"/>
      <c r="P60" s="562"/>
      <c r="Q60" s="562"/>
      <c r="R60" s="570" t="str">
        <f t="shared" si="1"/>
        <v/>
      </c>
      <c r="S60" s="562"/>
      <c r="T60" s="562"/>
      <c r="U60" s="562"/>
      <c r="V60" s="562"/>
      <c r="W60" s="570" t="str">
        <f t="shared" si="2"/>
        <v/>
      </c>
      <c r="X60" s="562"/>
    </row>
    <row r="61" spans="4:24" s="10" customFormat="1" x14ac:dyDescent="0.25">
      <c r="D61" s="447">
        <v>36</v>
      </c>
      <c r="E61" s="658"/>
      <c r="F61" s="658"/>
      <c r="G61" s="562"/>
      <c r="H61" s="562"/>
      <c r="I61" s="562"/>
      <c r="J61" s="562"/>
      <c r="K61" s="562"/>
      <c r="L61" s="570" t="str">
        <f t="shared" si="0"/>
        <v/>
      </c>
      <c r="M61" s="562"/>
      <c r="N61" s="562"/>
      <c r="O61" s="562"/>
      <c r="P61" s="562"/>
      <c r="Q61" s="562"/>
      <c r="R61" s="570" t="str">
        <f t="shared" si="1"/>
        <v/>
      </c>
      <c r="S61" s="562"/>
      <c r="T61" s="562"/>
      <c r="U61" s="562"/>
      <c r="V61" s="562"/>
      <c r="W61" s="570" t="str">
        <f t="shared" si="2"/>
        <v/>
      </c>
      <c r="X61" s="562"/>
    </row>
    <row r="62" spans="4:24" s="10" customFormat="1" x14ac:dyDescent="0.25">
      <c r="D62" s="447">
        <v>37</v>
      </c>
      <c r="E62" s="658"/>
      <c r="F62" s="658"/>
      <c r="G62" s="562"/>
      <c r="H62" s="562"/>
      <c r="I62" s="562"/>
      <c r="J62" s="562"/>
      <c r="K62" s="562"/>
      <c r="L62" s="570" t="str">
        <f t="shared" si="0"/>
        <v/>
      </c>
      <c r="M62" s="562"/>
      <c r="N62" s="562"/>
      <c r="O62" s="562"/>
      <c r="P62" s="562"/>
      <c r="Q62" s="562"/>
      <c r="R62" s="570" t="str">
        <f t="shared" si="1"/>
        <v/>
      </c>
      <c r="S62" s="562"/>
      <c r="T62" s="562"/>
      <c r="U62" s="562"/>
      <c r="V62" s="562"/>
      <c r="W62" s="570" t="str">
        <f t="shared" si="2"/>
        <v/>
      </c>
      <c r="X62" s="562"/>
    </row>
    <row r="63" spans="4:24" s="10" customFormat="1" x14ac:dyDescent="0.25">
      <c r="D63" s="447">
        <v>38</v>
      </c>
      <c r="E63" s="658"/>
      <c r="F63" s="658"/>
      <c r="G63" s="562"/>
      <c r="H63" s="562"/>
      <c r="I63" s="562"/>
      <c r="J63" s="562"/>
      <c r="K63" s="562"/>
      <c r="L63" s="570" t="str">
        <f t="shared" si="0"/>
        <v/>
      </c>
      <c r="M63" s="562"/>
      <c r="N63" s="562"/>
      <c r="O63" s="562"/>
      <c r="P63" s="562"/>
      <c r="Q63" s="562"/>
      <c r="R63" s="570" t="str">
        <f t="shared" si="1"/>
        <v/>
      </c>
      <c r="S63" s="562"/>
      <c r="T63" s="562"/>
      <c r="U63" s="562"/>
      <c r="V63" s="562"/>
      <c r="W63" s="570" t="str">
        <f t="shared" si="2"/>
        <v/>
      </c>
      <c r="X63" s="562"/>
    </row>
    <row r="64" spans="4:24" s="10" customFormat="1" x14ac:dyDescent="0.25">
      <c r="D64" s="447">
        <v>39</v>
      </c>
      <c r="E64" s="658"/>
      <c r="F64" s="658"/>
      <c r="G64" s="562"/>
      <c r="H64" s="562"/>
      <c r="I64" s="562"/>
      <c r="J64" s="562"/>
      <c r="K64" s="562"/>
      <c r="L64" s="570" t="str">
        <f t="shared" si="0"/>
        <v/>
      </c>
      <c r="M64" s="562"/>
      <c r="N64" s="562"/>
      <c r="O64" s="562"/>
      <c r="P64" s="562"/>
      <c r="Q64" s="562"/>
      <c r="R64" s="570" t="str">
        <f t="shared" si="1"/>
        <v/>
      </c>
      <c r="S64" s="562"/>
      <c r="T64" s="562"/>
      <c r="U64" s="562"/>
      <c r="V64" s="562"/>
      <c r="W64" s="570" t="str">
        <f t="shared" si="2"/>
        <v/>
      </c>
      <c r="X64" s="562"/>
    </row>
    <row r="65" spans="3:24" s="10" customFormat="1" x14ac:dyDescent="0.25">
      <c r="D65" s="447">
        <v>40</v>
      </c>
      <c r="E65" s="658"/>
      <c r="F65" s="658"/>
      <c r="G65" s="562"/>
      <c r="H65" s="562"/>
      <c r="I65" s="562"/>
      <c r="J65" s="562"/>
      <c r="K65" s="562"/>
      <c r="L65" s="570" t="str">
        <f t="shared" si="0"/>
        <v/>
      </c>
      <c r="M65" s="562"/>
      <c r="N65" s="562"/>
      <c r="O65" s="562"/>
      <c r="P65" s="562"/>
      <c r="Q65" s="562"/>
      <c r="R65" s="570" t="str">
        <f t="shared" si="1"/>
        <v/>
      </c>
      <c r="S65" s="562"/>
      <c r="T65" s="562"/>
      <c r="U65" s="562"/>
      <c r="V65" s="562"/>
      <c r="W65" s="570" t="str">
        <f t="shared" si="2"/>
        <v/>
      </c>
      <c r="X65" s="562"/>
    </row>
    <row r="66" spans="3:24" s="10" customFormat="1" x14ac:dyDescent="0.25">
      <c r="D66" s="447">
        <v>41</v>
      </c>
      <c r="E66" s="658"/>
      <c r="F66" s="658"/>
      <c r="G66" s="562"/>
      <c r="H66" s="562"/>
      <c r="I66" s="562"/>
      <c r="J66" s="562"/>
      <c r="K66" s="562"/>
      <c r="L66" s="570" t="str">
        <f t="shared" si="0"/>
        <v/>
      </c>
      <c r="M66" s="562"/>
      <c r="N66" s="562"/>
      <c r="O66" s="562"/>
      <c r="P66" s="562"/>
      <c r="Q66" s="562"/>
      <c r="R66" s="570" t="str">
        <f t="shared" si="1"/>
        <v/>
      </c>
      <c r="S66" s="562"/>
      <c r="T66" s="562"/>
      <c r="U66" s="562"/>
      <c r="V66" s="562"/>
      <c r="W66" s="570" t="str">
        <f t="shared" si="2"/>
        <v/>
      </c>
      <c r="X66" s="562"/>
    </row>
    <row r="67" spans="3:24" s="10" customFormat="1" x14ac:dyDescent="0.25">
      <c r="D67" s="447">
        <v>42</v>
      </c>
      <c r="E67" s="658"/>
      <c r="F67" s="658"/>
      <c r="G67" s="562"/>
      <c r="H67" s="562"/>
      <c r="I67" s="562"/>
      <c r="J67" s="562"/>
      <c r="K67" s="562"/>
      <c r="L67" s="570" t="str">
        <f t="shared" si="0"/>
        <v/>
      </c>
      <c r="M67" s="562"/>
      <c r="N67" s="562"/>
      <c r="O67" s="562"/>
      <c r="P67" s="562"/>
      <c r="Q67" s="562"/>
      <c r="R67" s="570" t="str">
        <f t="shared" si="1"/>
        <v/>
      </c>
      <c r="S67" s="562"/>
      <c r="T67" s="562"/>
      <c r="U67" s="562"/>
      <c r="V67" s="562"/>
      <c r="W67" s="570" t="str">
        <f t="shared" si="2"/>
        <v/>
      </c>
      <c r="X67" s="562"/>
    </row>
    <row r="68" spans="3:24" s="10" customFormat="1" x14ac:dyDescent="0.25">
      <c r="D68" s="447">
        <v>43</v>
      </c>
      <c r="E68" s="658"/>
      <c r="F68" s="658"/>
      <c r="G68" s="562"/>
      <c r="H68" s="562"/>
      <c r="I68" s="562"/>
      <c r="J68" s="562"/>
      <c r="K68" s="562"/>
      <c r="L68" s="570" t="str">
        <f t="shared" si="0"/>
        <v/>
      </c>
      <c r="M68" s="562"/>
      <c r="N68" s="562"/>
      <c r="O68" s="562"/>
      <c r="P68" s="562"/>
      <c r="Q68" s="562"/>
      <c r="R68" s="570" t="str">
        <f t="shared" si="1"/>
        <v/>
      </c>
      <c r="S68" s="562"/>
      <c r="T68" s="562"/>
      <c r="U68" s="562"/>
      <c r="V68" s="562"/>
      <c r="W68" s="570" t="str">
        <f t="shared" si="2"/>
        <v/>
      </c>
      <c r="X68" s="562"/>
    </row>
    <row r="69" spans="3:24" s="10" customFormat="1" x14ac:dyDescent="0.25">
      <c r="D69" s="447">
        <v>44</v>
      </c>
      <c r="E69" s="658"/>
      <c r="F69" s="658"/>
      <c r="G69" s="562"/>
      <c r="H69" s="562"/>
      <c r="I69" s="562"/>
      <c r="J69" s="562"/>
      <c r="K69" s="562"/>
      <c r="L69" s="570" t="str">
        <f t="shared" si="0"/>
        <v/>
      </c>
      <c r="M69" s="562"/>
      <c r="N69" s="562"/>
      <c r="O69" s="562"/>
      <c r="P69" s="562"/>
      <c r="Q69" s="562"/>
      <c r="R69" s="570" t="str">
        <f t="shared" si="1"/>
        <v/>
      </c>
      <c r="S69" s="562"/>
      <c r="T69" s="562"/>
      <c r="U69" s="562"/>
      <c r="V69" s="562"/>
      <c r="W69" s="570" t="str">
        <f t="shared" si="2"/>
        <v/>
      </c>
      <c r="X69" s="562"/>
    </row>
    <row r="70" spans="3:24" s="10" customFormat="1" x14ac:dyDescent="0.25">
      <c r="C70" s="22"/>
      <c r="D70" s="447">
        <v>45</v>
      </c>
      <c r="E70" s="658"/>
      <c r="F70" s="658"/>
      <c r="G70" s="562"/>
      <c r="H70" s="562"/>
      <c r="I70" s="562"/>
      <c r="J70" s="562"/>
      <c r="K70" s="562"/>
      <c r="L70" s="570" t="str">
        <f t="shared" si="0"/>
        <v/>
      </c>
      <c r="M70" s="562"/>
      <c r="N70" s="562"/>
      <c r="O70" s="562"/>
      <c r="P70" s="562"/>
      <c r="Q70" s="562"/>
      <c r="R70" s="570" t="str">
        <f t="shared" si="1"/>
        <v/>
      </c>
      <c r="S70" s="562"/>
      <c r="T70" s="562"/>
      <c r="U70" s="562"/>
      <c r="V70" s="562"/>
      <c r="W70" s="570" t="str">
        <f t="shared" si="2"/>
        <v/>
      </c>
      <c r="X70" s="562"/>
    </row>
    <row r="71" spans="3:24" s="10" customFormat="1" x14ac:dyDescent="0.25">
      <c r="C71" s="22"/>
      <c r="D71" s="447">
        <v>46</v>
      </c>
      <c r="E71" s="658"/>
      <c r="F71" s="658"/>
      <c r="G71" s="562"/>
      <c r="H71" s="562"/>
      <c r="I71" s="562"/>
      <c r="J71" s="562"/>
      <c r="K71" s="562"/>
      <c r="L71" s="570" t="str">
        <f t="shared" si="0"/>
        <v/>
      </c>
      <c r="M71" s="562"/>
      <c r="N71" s="562"/>
      <c r="O71" s="562"/>
      <c r="P71" s="562"/>
      <c r="Q71" s="562"/>
      <c r="R71" s="570" t="str">
        <f t="shared" si="1"/>
        <v/>
      </c>
      <c r="S71" s="562"/>
      <c r="T71" s="562"/>
      <c r="U71" s="562"/>
      <c r="V71" s="562"/>
      <c r="W71" s="570" t="str">
        <f t="shared" si="2"/>
        <v/>
      </c>
      <c r="X71" s="562"/>
    </row>
    <row r="72" spans="3:24" s="10" customFormat="1" x14ac:dyDescent="0.25">
      <c r="C72" s="22"/>
      <c r="D72" s="447">
        <v>47</v>
      </c>
      <c r="E72" s="658"/>
      <c r="F72" s="658"/>
      <c r="G72" s="562"/>
      <c r="H72" s="562"/>
      <c r="I72" s="562"/>
      <c r="J72" s="562"/>
      <c r="K72" s="562"/>
      <c r="L72" s="570" t="str">
        <f t="shared" si="0"/>
        <v/>
      </c>
      <c r="M72" s="562"/>
      <c r="N72" s="562"/>
      <c r="O72" s="562"/>
      <c r="P72" s="562"/>
      <c r="Q72" s="562"/>
      <c r="R72" s="570" t="str">
        <f t="shared" si="1"/>
        <v/>
      </c>
      <c r="S72" s="562"/>
      <c r="T72" s="562"/>
      <c r="U72" s="562"/>
      <c r="V72" s="562"/>
      <c r="W72" s="570" t="str">
        <f t="shared" si="2"/>
        <v/>
      </c>
      <c r="X72" s="562"/>
    </row>
    <row r="73" spans="3:24" s="10" customFormat="1" x14ac:dyDescent="0.25">
      <c r="C73" s="22"/>
      <c r="D73" s="447">
        <v>48</v>
      </c>
      <c r="E73" s="658"/>
      <c r="F73" s="658"/>
      <c r="G73" s="562"/>
      <c r="H73" s="562"/>
      <c r="I73" s="562"/>
      <c r="J73" s="562"/>
      <c r="K73" s="562"/>
      <c r="L73" s="570" t="str">
        <f t="shared" si="0"/>
        <v/>
      </c>
      <c r="M73" s="562"/>
      <c r="N73" s="562"/>
      <c r="O73" s="562"/>
      <c r="P73" s="562"/>
      <c r="Q73" s="562"/>
      <c r="R73" s="570" t="str">
        <f t="shared" si="1"/>
        <v/>
      </c>
      <c r="S73" s="562"/>
      <c r="T73" s="562"/>
      <c r="U73" s="562"/>
      <c r="V73" s="562"/>
      <c r="W73" s="570" t="str">
        <f t="shared" si="2"/>
        <v/>
      </c>
      <c r="X73" s="562"/>
    </row>
    <row r="74" spans="3:24" s="10" customFormat="1" x14ac:dyDescent="0.25">
      <c r="C74" s="22"/>
      <c r="D74" s="447">
        <v>49</v>
      </c>
      <c r="E74" s="658"/>
      <c r="F74" s="658"/>
      <c r="G74" s="562"/>
      <c r="H74" s="562"/>
      <c r="I74" s="562"/>
      <c r="J74" s="562"/>
      <c r="K74" s="562"/>
      <c r="L74" s="570" t="str">
        <f t="shared" si="0"/>
        <v/>
      </c>
      <c r="M74" s="562"/>
      <c r="N74" s="562"/>
      <c r="O74" s="562"/>
      <c r="P74" s="562"/>
      <c r="Q74" s="562"/>
      <c r="R74" s="570" t="str">
        <f t="shared" si="1"/>
        <v/>
      </c>
      <c r="S74" s="562"/>
      <c r="T74" s="562"/>
      <c r="U74" s="562"/>
      <c r="V74" s="562"/>
      <c r="W74" s="570" t="str">
        <f t="shared" si="2"/>
        <v/>
      </c>
      <c r="X74" s="562"/>
    </row>
    <row r="75" spans="3:24" s="10" customFormat="1" x14ac:dyDescent="0.25">
      <c r="C75" s="22"/>
      <c r="D75" s="447">
        <v>50</v>
      </c>
      <c r="E75" s="658"/>
      <c r="F75" s="658"/>
      <c r="G75" s="562"/>
      <c r="H75" s="562"/>
      <c r="I75" s="562"/>
      <c r="J75" s="562"/>
      <c r="K75" s="562"/>
      <c r="L75" s="570" t="str">
        <f t="shared" si="0"/>
        <v/>
      </c>
      <c r="M75" s="562"/>
      <c r="N75" s="562"/>
      <c r="O75" s="562"/>
      <c r="P75" s="562"/>
      <c r="Q75" s="562"/>
      <c r="R75" s="570" t="str">
        <f t="shared" si="1"/>
        <v/>
      </c>
      <c r="S75" s="562"/>
      <c r="T75" s="562"/>
      <c r="U75" s="562"/>
      <c r="V75" s="562"/>
      <c r="W75" s="570" t="str">
        <f t="shared" si="2"/>
        <v/>
      </c>
      <c r="X75" s="562"/>
    </row>
    <row r="76" spans="3:24" s="10" customFormat="1" x14ac:dyDescent="0.25">
      <c r="C76" s="22"/>
      <c r="D76" s="447">
        <v>51</v>
      </c>
      <c r="E76" s="658"/>
      <c r="F76" s="658"/>
      <c r="G76" s="562"/>
      <c r="H76" s="562"/>
      <c r="I76" s="562"/>
      <c r="J76" s="562"/>
      <c r="K76" s="562"/>
      <c r="L76" s="570" t="str">
        <f t="shared" si="0"/>
        <v/>
      </c>
      <c r="M76" s="562"/>
      <c r="N76" s="562"/>
      <c r="O76" s="562"/>
      <c r="P76" s="562"/>
      <c r="Q76" s="562"/>
      <c r="R76" s="570" t="str">
        <f t="shared" si="1"/>
        <v/>
      </c>
      <c r="S76" s="562"/>
      <c r="T76" s="562"/>
      <c r="U76" s="562"/>
      <c r="V76" s="562"/>
      <c r="W76" s="570" t="str">
        <f t="shared" si="2"/>
        <v/>
      </c>
      <c r="X76" s="562"/>
    </row>
    <row r="77" spans="3:24" s="10" customFormat="1" x14ac:dyDescent="0.25">
      <c r="C77" s="22"/>
      <c r="D77" s="447">
        <v>52</v>
      </c>
      <c r="E77" s="658"/>
      <c r="F77" s="658"/>
      <c r="G77" s="562"/>
      <c r="H77" s="562"/>
      <c r="I77" s="562"/>
      <c r="J77" s="562"/>
      <c r="K77" s="562"/>
      <c r="L77" s="570" t="str">
        <f t="shared" si="0"/>
        <v/>
      </c>
      <c r="M77" s="562"/>
      <c r="N77" s="562"/>
      <c r="O77" s="562"/>
      <c r="P77" s="562"/>
      <c r="Q77" s="562"/>
      <c r="R77" s="570" t="str">
        <f t="shared" si="1"/>
        <v/>
      </c>
      <c r="S77" s="562"/>
      <c r="T77" s="562"/>
      <c r="U77" s="562"/>
      <c r="V77" s="562"/>
      <c r="W77" s="570" t="str">
        <f t="shared" si="2"/>
        <v/>
      </c>
      <c r="X77" s="562"/>
    </row>
    <row r="78" spans="3:24" s="10" customFormat="1" x14ac:dyDescent="0.25">
      <c r="C78" s="22"/>
      <c r="D78" s="447">
        <v>53</v>
      </c>
      <c r="E78" s="658"/>
      <c r="F78" s="658"/>
      <c r="G78" s="562"/>
      <c r="H78" s="562"/>
      <c r="I78" s="562"/>
      <c r="J78" s="562"/>
      <c r="K78" s="562"/>
      <c r="L78" s="570" t="str">
        <f t="shared" si="0"/>
        <v/>
      </c>
      <c r="M78" s="562"/>
      <c r="N78" s="562"/>
      <c r="O78" s="562"/>
      <c r="P78" s="562"/>
      <c r="Q78" s="562"/>
      <c r="R78" s="570" t="str">
        <f t="shared" si="1"/>
        <v/>
      </c>
      <c r="S78" s="562"/>
      <c r="T78" s="562"/>
      <c r="U78" s="562"/>
      <c r="V78" s="562"/>
      <c r="W78" s="570" t="str">
        <f t="shared" si="2"/>
        <v/>
      </c>
      <c r="X78" s="562"/>
    </row>
    <row r="79" spans="3:24" s="10" customFormat="1" x14ac:dyDescent="0.25">
      <c r="C79" s="22"/>
      <c r="D79" s="447">
        <v>54</v>
      </c>
      <c r="E79" s="658"/>
      <c r="F79" s="658"/>
      <c r="G79" s="562"/>
      <c r="H79" s="562"/>
      <c r="I79" s="562"/>
      <c r="J79" s="562"/>
      <c r="K79" s="562"/>
      <c r="L79" s="570" t="str">
        <f t="shared" si="0"/>
        <v/>
      </c>
      <c r="M79" s="562"/>
      <c r="N79" s="562"/>
      <c r="O79" s="562"/>
      <c r="P79" s="562"/>
      <c r="Q79" s="562"/>
      <c r="R79" s="570" t="str">
        <f t="shared" si="1"/>
        <v/>
      </c>
      <c r="S79" s="562"/>
      <c r="T79" s="562"/>
      <c r="U79" s="562"/>
      <c r="V79" s="562"/>
      <c r="W79" s="570" t="str">
        <f t="shared" si="2"/>
        <v/>
      </c>
      <c r="X79" s="562"/>
    </row>
    <row r="80" spans="3:24" s="10" customFormat="1" x14ac:dyDescent="0.25">
      <c r="C80" s="22"/>
      <c r="D80" s="447">
        <v>55</v>
      </c>
      <c r="E80" s="658"/>
      <c r="F80" s="658"/>
      <c r="G80" s="562"/>
      <c r="H80" s="562"/>
      <c r="I80" s="562"/>
      <c r="J80" s="562"/>
      <c r="K80" s="562"/>
      <c r="L80" s="570" t="str">
        <f t="shared" si="0"/>
        <v/>
      </c>
      <c r="M80" s="562"/>
      <c r="N80" s="562"/>
      <c r="O80" s="562"/>
      <c r="P80" s="562"/>
      <c r="Q80" s="562"/>
      <c r="R80" s="570" t="str">
        <f t="shared" si="1"/>
        <v/>
      </c>
      <c r="S80" s="562"/>
      <c r="T80" s="562"/>
      <c r="U80" s="562"/>
      <c r="V80" s="562"/>
      <c r="W80" s="570" t="str">
        <f t="shared" si="2"/>
        <v/>
      </c>
      <c r="X80" s="562"/>
    </row>
    <row r="81" spans="3:24" s="10" customFormat="1" x14ac:dyDescent="0.25">
      <c r="C81" s="22"/>
      <c r="D81" s="447">
        <v>56</v>
      </c>
      <c r="E81" s="658"/>
      <c r="F81" s="658"/>
      <c r="G81" s="562"/>
      <c r="H81" s="562"/>
      <c r="I81" s="562"/>
      <c r="J81" s="562"/>
      <c r="K81" s="562"/>
      <c r="L81" s="570" t="str">
        <f t="shared" si="0"/>
        <v/>
      </c>
      <c r="M81" s="562"/>
      <c r="N81" s="562"/>
      <c r="O81" s="562"/>
      <c r="P81" s="562"/>
      <c r="Q81" s="562"/>
      <c r="R81" s="570" t="str">
        <f t="shared" si="1"/>
        <v/>
      </c>
      <c r="S81" s="562"/>
      <c r="T81" s="562"/>
      <c r="U81" s="562"/>
      <c r="V81" s="562"/>
      <c r="W81" s="570" t="str">
        <f t="shared" si="2"/>
        <v/>
      </c>
      <c r="X81" s="562"/>
    </row>
    <row r="82" spans="3:24" s="10" customFormat="1" x14ac:dyDescent="0.25">
      <c r="C82" s="22"/>
      <c r="D82" s="447">
        <v>57</v>
      </c>
      <c r="E82" s="658"/>
      <c r="F82" s="658"/>
      <c r="G82" s="562"/>
      <c r="H82" s="562"/>
      <c r="I82" s="562"/>
      <c r="J82" s="562"/>
      <c r="K82" s="562"/>
      <c r="L82" s="570" t="str">
        <f t="shared" si="0"/>
        <v/>
      </c>
      <c r="M82" s="562"/>
      <c r="N82" s="562"/>
      <c r="O82" s="562"/>
      <c r="P82" s="562"/>
      <c r="Q82" s="562"/>
      <c r="R82" s="570" t="str">
        <f t="shared" si="1"/>
        <v/>
      </c>
      <c r="S82" s="562"/>
      <c r="T82" s="562"/>
      <c r="U82" s="562"/>
      <c r="V82" s="562"/>
      <c r="W82" s="570" t="str">
        <f t="shared" si="2"/>
        <v/>
      </c>
      <c r="X82" s="562"/>
    </row>
    <row r="83" spans="3:24" s="10" customFormat="1" x14ac:dyDescent="0.25">
      <c r="C83" s="22"/>
      <c r="D83" s="447">
        <v>58</v>
      </c>
      <c r="E83" s="658"/>
      <c r="F83" s="658"/>
      <c r="G83" s="562"/>
      <c r="H83" s="562"/>
      <c r="I83" s="562"/>
      <c r="J83" s="562"/>
      <c r="K83" s="562"/>
      <c r="L83" s="570" t="str">
        <f t="shared" si="0"/>
        <v/>
      </c>
      <c r="M83" s="562"/>
      <c r="N83" s="562"/>
      <c r="O83" s="562"/>
      <c r="P83" s="562"/>
      <c r="Q83" s="562"/>
      <c r="R83" s="570" t="str">
        <f t="shared" si="1"/>
        <v/>
      </c>
      <c r="S83" s="562"/>
      <c r="T83" s="562"/>
      <c r="U83" s="562"/>
      <c r="V83" s="562"/>
      <c r="W83" s="570" t="str">
        <f t="shared" si="2"/>
        <v/>
      </c>
      <c r="X83" s="562"/>
    </row>
    <row r="84" spans="3:24" s="10" customFormat="1" x14ac:dyDescent="0.25">
      <c r="C84" s="22"/>
      <c r="D84" s="447">
        <v>59</v>
      </c>
      <c r="E84" s="658"/>
      <c r="F84" s="658"/>
      <c r="G84" s="562"/>
      <c r="H84" s="562"/>
      <c r="I84" s="562"/>
      <c r="J84" s="562"/>
      <c r="K84" s="562"/>
      <c r="L84" s="570" t="str">
        <f t="shared" si="0"/>
        <v/>
      </c>
      <c r="M84" s="562"/>
      <c r="N84" s="562"/>
      <c r="O84" s="562"/>
      <c r="P84" s="562"/>
      <c r="Q84" s="562"/>
      <c r="R84" s="570" t="str">
        <f t="shared" si="1"/>
        <v/>
      </c>
      <c r="S84" s="562"/>
      <c r="T84" s="562"/>
      <c r="U84" s="562"/>
      <c r="V84" s="562"/>
      <c r="W84" s="570" t="str">
        <f t="shared" si="2"/>
        <v/>
      </c>
      <c r="X84" s="562"/>
    </row>
    <row r="85" spans="3:24" s="10" customFormat="1" x14ac:dyDescent="0.25">
      <c r="C85" s="22"/>
      <c r="D85" s="447">
        <v>60</v>
      </c>
      <c r="E85" s="658"/>
      <c r="F85" s="658"/>
      <c r="G85" s="562"/>
      <c r="H85" s="562"/>
      <c r="I85" s="562"/>
      <c r="J85" s="562"/>
      <c r="K85" s="562"/>
      <c r="L85" s="570" t="str">
        <f t="shared" si="0"/>
        <v/>
      </c>
      <c r="M85" s="562"/>
      <c r="N85" s="562"/>
      <c r="O85" s="562"/>
      <c r="P85" s="562"/>
      <c r="Q85" s="562"/>
      <c r="R85" s="570" t="str">
        <f t="shared" si="1"/>
        <v/>
      </c>
      <c r="S85" s="562"/>
      <c r="T85" s="562"/>
      <c r="U85" s="562"/>
      <c r="V85" s="562"/>
      <c r="W85" s="570" t="str">
        <f t="shared" si="2"/>
        <v/>
      </c>
      <c r="X85" s="562"/>
    </row>
    <row r="86" spans="3:24" s="10" customFormat="1" x14ac:dyDescent="0.25">
      <c r="D86" s="447">
        <v>61</v>
      </c>
      <c r="E86" s="658"/>
      <c r="F86" s="658"/>
      <c r="G86" s="562"/>
      <c r="H86" s="562"/>
      <c r="I86" s="562"/>
      <c r="J86" s="562"/>
      <c r="K86" s="562"/>
      <c r="L86" s="570" t="str">
        <f t="shared" si="0"/>
        <v/>
      </c>
      <c r="M86" s="562"/>
      <c r="N86" s="562"/>
      <c r="O86" s="562"/>
      <c r="P86" s="562"/>
      <c r="Q86" s="562"/>
      <c r="R86" s="570" t="str">
        <f t="shared" si="1"/>
        <v/>
      </c>
      <c r="S86" s="562"/>
      <c r="T86" s="562"/>
      <c r="U86" s="562"/>
      <c r="V86" s="562"/>
      <c r="W86" s="570" t="str">
        <f t="shared" si="2"/>
        <v/>
      </c>
      <c r="X86" s="562"/>
    </row>
    <row r="87" spans="3:24" s="10" customFormat="1" x14ac:dyDescent="0.25">
      <c r="D87" s="447">
        <v>62</v>
      </c>
      <c r="E87" s="658"/>
      <c r="F87" s="658"/>
      <c r="G87" s="562"/>
      <c r="H87" s="562"/>
      <c r="I87" s="562"/>
      <c r="J87" s="562"/>
      <c r="K87" s="562"/>
      <c r="L87" s="570" t="str">
        <f t="shared" si="0"/>
        <v/>
      </c>
      <c r="M87" s="562"/>
      <c r="N87" s="562"/>
      <c r="O87" s="562"/>
      <c r="P87" s="562"/>
      <c r="Q87" s="562"/>
      <c r="R87" s="570" t="str">
        <f t="shared" si="1"/>
        <v/>
      </c>
      <c r="S87" s="562"/>
      <c r="T87" s="562"/>
      <c r="U87" s="562"/>
      <c r="V87" s="562"/>
      <c r="W87" s="570" t="str">
        <f t="shared" si="2"/>
        <v/>
      </c>
      <c r="X87" s="562"/>
    </row>
    <row r="88" spans="3:24" s="10" customFormat="1" x14ac:dyDescent="0.25">
      <c r="D88" s="447">
        <v>63</v>
      </c>
      <c r="E88" s="658"/>
      <c r="F88" s="658"/>
      <c r="G88" s="562"/>
      <c r="H88" s="562"/>
      <c r="I88" s="562"/>
      <c r="J88" s="562"/>
      <c r="K88" s="562"/>
      <c r="L88" s="570" t="str">
        <f t="shared" si="0"/>
        <v/>
      </c>
      <c r="M88" s="562"/>
      <c r="N88" s="562"/>
      <c r="O88" s="562"/>
      <c r="P88" s="562"/>
      <c r="Q88" s="562"/>
      <c r="R88" s="570" t="str">
        <f t="shared" si="1"/>
        <v/>
      </c>
      <c r="S88" s="562"/>
      <c r="T88" s="562"/>
      <c r="U88" s="562"/>
      <c r="V88" s="562"/>
      <c r="W88" s="570" t="str">
        <f t="shared" si="2"/>
        <v/>
      </c>
      <c r="X88" s="562"/>
    </row>
    <row r="89" spans="3:24" s="10" customFormat="1" x14ac:dyDescent="0.25">
      <c r="D89" s="447">
        <v>64</v>
      </c>
      <c r="E89" s="658"/>
      <c r="F89" s="658"/>
      <c r="G89" s="562"/>
      <c r="H89" s="562"/>
      <c r="I89" s="562"/>
      <c r="J89" s="562"/>
      <c r="K89" s="562"/>
      <c r="L89" s="570" t="str">
        <f t="shared" si="0"/>
        <v/>
      </c>
      <c r="M89" s="562"/>
      <c r="N89" s="562"/>
      <c r="O89" s="562"/>
      <c r="P89" s="562"/>
      <c r="Q89" s="562"/>
      <c r="R89" s="570" t="str">
        <f t="shared" si="1"/>
        <v/>
      </c>
      <c r="S89" s="562"/>
      <c r="T89" s="562"/>
      <c r="U89" s="562"/>
      <c r="V89" s="562"/>
      <c r="W89" s="570" t="str">
        <f t="shared" si="2"/>
        <v/>
      </c>
      <c r="X89" s="562"/>
    </row>
    <row r="90" spans="3:24" s="10" customFormat="1" x14ac:dyDescent="0.25">
      <c r="D90" s="447">
        <v>65</v>
      </c>
      <c r="E90" s="658"/>
      <c r="F90" s="658"/>
      <c r="G90" s="562"/>
      <c r="H90" s="562"/>
      <c r="I90" s="562"/>
      <c r="J90" s="562"/>
      <c r="K90" s="562"/>
      <c r="L90" s="570" t="str">
        <f t="shared" si="0"/>
        <v/>
      </c>
      <c r="M90" s="562"/>
      <c r="N90" s="562"/>
      <c r="O90" s="562"/>
      <c r="P90" s="562"/>
      <c r="Q90" s="562"/>
      <c r="R90" s="570" t="str">
        <f t="shared" si="1"/>
        <v/>
      </c>
      <c r="S90" s="562"/>
      <c r="T90" s="562"/>
      <c r="U90" s="562"/>
      <c r="V90" s="562"/>
      <c r="W90" s="570" t="str">
        <f t="shared" si="2"/>
        <v/>
      </c>
      <c r="X90" s="562"/>
    </row>
    <row r="91" spans="3:24" s="10" customFormat="1" x14ac:dyDescent="0.25">
      <c r="D91" s="447">
        <v>66</v>
      </c>
      <c r="E91" s="658"/>
      <c r="F91" s="658"/>
      <c r="G91" s="562"/>
      <c r="H91" s="562"/>
      <c r="I91" s="562"/>
      <c r="J91" s="562"/>
      <c r="K91" s="562"/>
      <c r="L91" s="570" t="str">
        <f t="shared" si="0"/>
        <v/>
      </c>
      <c r="M91" s="562"/>
      <c r="N91" s="562"/>
      <c r="O91" s="562"/>
      <c r="P91" s="562"/>
      <c r="Q91" s="562"/>
      <c r="R91" s="570" t="str">
        <f t="shared" si="1"/>
        <v/>
      </c>
      <c r="S91" s="562"/>
      <c r="T91" s="562"/>
      <c r="U91" s="562"/>
      <c r="V91" s="562"/>
      <c r="W91" s="570" t="str">
        <f t="shared" si="2"/>
        <v/>
      </c>
      <c r="X91" s="562"/>
    </row>
    <row r="92" spans="3:24" s="10" customFormat="1" x14ac:dyDescent="0.25">
      <c r="D92" s="447">
        <v>67</v>
      </c>
      <c r="E92" s="658"/>
      <c r="F92" s="658"/>
      <c r="G92" s="562"/>
      <c r="H92" s="562"/>
      <c r="I92" s="562"/>
      <c r="J92" s="562"/>
      <c r="K92" s="562"/>
      <c r="L92" s="570" t="str">
        <f t="shared" ref="L92:L155" si="3">IF(E92="","",SUM(G92:K92))</f>
        <v/>
      </c>
      <c r="M92" s="562"/>
      <c r="N92" s="562"/>
      <c r="O92" s="562"/>
      <c r="P92" s="562"/>
      <c r="Q92" s="562"/>
      <c r="R92" s="570" t="str">
        <f t="shared" ref="R92:R155" si="4">IF(E92="","",SUM(M92:Q92))</f>
        <v/>
      </c>
      <c r="S92" s="562"/>
      <c r="T92" s="562"/>
      <c r="U92" s="562"/>
      <c r="V92" s="562"/>
      <c r="W92" s="570" t="str">
        <f t="shared" ref="W92:W155" si="5">IF(E92="","",SUM(S92:V92))</f>
        <v/>
      </c>
      <c r="X92" s="562"/>
    </row>
    <row r="93" spans="3:24" s="10" customFormat="1" x14ac:dyDescent="0.25">
      <c r="D93" s="447">
        <v>68</v>
      </c>
      <c r="E93" s="658"/>
      <c r="F93" s="658"/>
      <c r="G93" s="562"/>
      <c r="H93" s="562"/>
      <c r="I93" s="562"/>
      <c r="J93" s="562"/>
      <c r="K93" s="562"/>
      <c r="L93" s="570" t="str">
        <f t="shared" si="3"/>
        <v/>
      </c>
      <c r="M93" s="562"/>
      <c r="N93" s="562"/>
      <c r="O93" s="562"/>
      <c r="P93" s="562"/>
      <c r="Q93" s="562"/>
      <c r="R93" s="570" t="str">
        <f t="shared" si="4"/>
        <v/>
      </c>
      <c r="S93" s="562"/>
      <c r="T93" s="562"/>
      <c r="U93" s="562"/>
      <c r="V93" s="562"/>
      <c r="W93" s="570" t="str">
        <f t="shared" si="5"/>
        <v/>
      </c>
      <c r="X93" s="562"/>
    </row>
    <row r="94" spans="3:24" s="10" customFormat="1" x14ac:dyDescent="0.25">
      <c r="D94" s="447">
        <v>69</v>
      </c>
      <c r="E94" s="658"/>
      <c r="F94" s="658"/>
      <c r="G94" s="562"/>
      <c r="H94" s="562"/>
      <c r="I94" s="562"/>
      <c r="J94" s="562"/>
      <c r="K94" s="562"/>
      <c r="L94" s="570" t="str">
        <f t="shared" si="3"/>
        <v/>
      </c>
      <c r="M94" s="562"/>
      <c r="N94" s="562"/>
      <c r="O94" s="562"/>
      <c r="P94" s="562"/>
      <c r="Q94" s="562"/>
      <c r="R94" s="570" t="str">
        <f t="shared" si="4"/>
        <v/>
      </c>
      <c r="S94" s="562"/>
      <c r="T94" s="562"/>
      <c r="U94" s="562"/>
      <c r="V94" s="562"/>
      <c r="W94" s="570" t="str">
        <f t="shared" si="5"/>
        <v/>
      </c>
      <c r="X94" s="562"/>
    </row>
    <row r="95" spans="3:24" s="10" customFormat="1" x14ac:dyDescent="0.25">
      <c r="D95" s="447">
        <v>70</v>
      </c>
      <c r="E95" s="658"/>
      <c r="F95" s="658"/>
      <c r="G95" s="562"/>
      <c r="H95" s="562"/>
      <c r="I95" s="562"/>
      <c r="J95" s="562"/>
      <c r="K95" s="562"/>
      <c r="L95" s="570" t="str">
        <f t="shared" si="3"/>
        <v/>
      </c>
      <c r="M95" s="562"/>
      <c r="N95" s="562"/>
      <c r="O95" s="562"/>
      <c r="P95" s="562"/>
      <c r="Q95" s="562"/>
      <c r="R95" s="570" t="str">
        <f t="shared" si="4"/>
        <v/>
      </c>
      <c r="S95" s="562"/>
      <c r="T95" s="562"/>
      <c r="U95" s="562"/>
      <c r="V95" s="562"/>
      <c r="W95" s="570" t="str">
        <f t="shared" si="5"/>
        <v/>
      </c>
      <c r="X95" s="562"/>
    </row>
    <row r="96" spans="3:24" s="10" customFormat="1" x14ac:dyDescent="0.25">
      <c r="D96" s="447">
        <v>71</v>
      </c>
      <c r="E96" s="658"/>
      <c r="F96" s="658"/>
      <c r="G96" s="562"/>
      <c r="H96" s="562"/>
      <c r="I96" s="562"/>
      <c r="J96" s="562"/>
      <c r="K96" s="562"/>
      <c r="L96" s="570" t="str">
        <f t="shared" si="3"/>
        <v/>
      </c>
      <c r="M96" s="562"/>
      <c r="N96" s="562"/>
      <c r="O96" s="562"/>
      <c r="P96" s="562"/>
      <c r="Q96" s="562"/>
      <c r="R96" s="570" t="str">
        <f t="shared" si="4"/>
        <v/>
      </c>
      <c r="S96" s="562"/>
      <c r="T96" s="562"/>
      <c r="U96" s="562"/>
      <c r="V96" s="562"/>
      <c r="W96" s="570" t="str">
        <f t="shared" si="5"/>
        <v/>
      </c>
      <c r="X96" s="562"/>
    </row>
    <row r="97" spans="4:24" s="10" customFormat="1" x14ac:dyDescent="0.25">
      <c r="D97" s="447">
        <v>72</v>
      </c>
      <c r="E97" s="658"/>
      <c r="F97" s="658"/>
      <c r="G97" s="562"/>
      <c r="H97" s="562"/>
      <c r="I97" s="562"/>
      <c r="J97" s="562"/>
      <c r="K97" s="562"/>
      <c r="L97" s="570" t="str">
        <f t="shared" si="3"/>
        <v/>
      </c>
      <c r="M97" s="562"/>
      <c r="N97" s="562"/>
      <c r="O97" s="562"/>
      <c r="P97" s="562"/>
      <c r="Q97" s="562"/>
      <c r="R97" s="570" t="str">
        <f t="shared" si="4"/>
        <v/>
      </c>
      <c r="S97" s="562"/>
      <c r="T97" s="562"/>
      <c r="U97" s="562"/>
      <c r="V97" s="562"/>
      <c r="W97" s="570" t="str">
        <f t="shared" si="5"/>
        <v/>
      </c>
      <c r="X97" s="562"/>
    </row>
    <row r="98" spans="4:24" s="10" customFormat="1" x14ac:dyDescent="0.25">
      <c r="D98" s="447">
        <v>73</v>
      </c>
      <c r="E98" s="658"/>
      <c r="F98" s="658"/>
      <c r="G98" s="562"/>
      <c r="H98" s="562"/>
      <c r="I98" s="562"/>
      <c r="J98" s="562"/>
      <c r="K98" s="562"/>
      <c r="L98" s="570" t="str">
        <f t="shared" si="3"/>
        <v/>
      </c>
      <c r="M98" s="562"/>
      <c r="N98" s="562"/>
      <c r="O98" s="562"/>
      <c r="P98" s="562"/>
      <c r="Q98" s="562"/>
      <c r="R98" s="570" t="str">
        <f t="shared" si="4"/>
        <v/>
      </c>
      <c r="S98" s="562"/>
      <c r="T98" s="562"/>
      <c r="U98" s="562"/>
      <c r="V98" s="562"/>
      <c r="W98" s="570" t="str">
        <f t="shared" si="5"/>
        <v/>
      </c>
      <c r="X98" s="562"/>
    </row>
    <row r="99" spans="4:24" s="10" customFormat="1" x14ac:dyDescent="0.25">
      <c r="D99" s="447">
        <v>74</v>
      </c>
      <c r="E99" s="658"/>
      <c r="F99" s="658"/>
      <c r="G99" s="562"/>
      <c r="H99" s="562"/>
      <c r="I99" s="562"/>
      <c r="J99" s="562"/>
      <c r="K99" s="562"/>
      <c r="L99" s="570" t="str">
        <f t="shared" si="3"/>
        <v/>
      </c>
      <c r="M99" s="562"/>
      <c r="N99" s="562"/>
      <c r="O99" s="562"/>
      <c r="P99" s="562"/>
      <c r="Q99" s="562"/>
      <c r="R99" s="570" t="str">
        <f t="shared" si="4"/>
        <v/>
      </c>
      <c r="S99" s="562"/>
      <c r="T99" s="562"/>
      <c r="U99" s="562"/>
      <c r="V99" s="562"/>
      <c r="W99" s="570" t="str">
        <f t="shared" si="5"/>
        <v/>
      </c>
      <c r="X99" s="562"/>
    </row>
    <row r="100" spans="4:24" s="10" customFormat="1" x14ac:dyDescent="0.25">
      <c r="D100" s="447">
        <v>75</v>
      </c>
      <c r="E100" s="658"/>
      <c r="F100" s="658"/>
      <c r="G100" s="562"/>
      <c r="H100" s="562"/>
      <c r="I100" s="562"/>
      <c r="J100" s="562"/>
      <c r="K100" s="562"/>
      <c r="L100" s="570" t="str">
        <f t="shared" si="3"/>
        <v/>
      </c>
      <c r="M100" s="562"/>
      <c r="N100" s="562"/>
      <c r="O100" s="562"/>
      <c r="P100" s="562"/>
      <c r="Q100" s="562"/>
      <c r="R100" s="570" t="str">
        <f t="shared" si="4"/>
        <v/>
      </c>
      <c r="S100" s="562"/>
      <c r="T100" s="562"/>
      <c r="U100" s="562"/>
      <c r="V100" s="562"/>
      <c r="W100" s="570" t="str">
        <f t="shared" si="5"/>
        <v/>
      </c>
      <c r="X100" s="562"/>
    </row>
    <row r="101" spans="4:24" s="10" customFormat="1" x14ac:dyDescent="0.25">
      <c r="D101" s="447">
        <v>76</v>
      </c>
      <c r="E101" s="658"/>
      <c r="F101" s="658"/>
      <c r="G101" s="562"/>
      <c r="H101" s="562"/>
      <c r="I101" s="562"/>
      <c r="J101" s="562"/>
      <c r="K101" s="562"/>
      <c r="L101" s="570" t="str">
        <f t="shared" si="3"/>
        <v/>
      </c>
      <c r="M101" s="562"/>
      <c r="N101" s="562"/>
      <c r="O101" s="562"/>
      <c r="P101" s="562"/>
      <c r="Q101" s="562"/>
      <c r="R101" s="570" t="str">
        <f t="shared" si="4"/>
        <v/>
      </c>
      <c r="S101" s="562"/>
      <c r="T101" s="562"/>
      <c r="U101" s="562"/>
      <c r="V101" s="562"/>
      <c r="W101" s="570" t="str">
        <f t="shared" si="5"/>
        <v/>
      </c>
      <c r="X101" s="562"/>
    </row>
    <row r="102" spans="4:24" s="10" customFormat="1" x14ac:dyDescent="0.25">
      <c r="D102" s="447">
        <v>77</v>
      </c>
      <c r="E102" s="658"/>
      <c r="F102" s="658"/>
      <c r="G102" s="562"/>
      <c r="H102" s="562"/>
      <c r="I102" s="562"/>
      <c r="J102" s="562"/>
      <c r="K102" s="562"/>
      <c r="L102" s="570" t="str">
        <f t="shared" si="3"/>
        <v/>
      </c>
      <c r="M102" s="562"/>
      <c r="N102" s="562"/>
      <c r="O102" s="562"/>
      <c r="P102" s="562"/>
      <c r="Q102" s="562"/>
      <c r="R102" s="570" t="str">
        <f t="shared" si="4"/>
        <v/>
      </c>
      <c r="S102" s="562"/>
      <c r="T102" s="562"/>
      <c r="U102" s="562"/>
      <c r="V102" s="562"/>
      <c r="W102" s="570" t="str">
        <f t="shared" si="5"/>
        <v/>
      </c>
      <c r="X102" s="562"/>
    </row>
    <row r="103" spans="4:24" s="10" customFormat="1" x14ac:dyDescent="0.25">
      <c r="D103" s="447">
        <v>78</v>
      </c>
      <c r="E103" s="658"/>
      <c r="F103" s="658"/>
      <c r="G103" s="562"/>
      <c r="H103" s="562"/>
      <c r="I103" s="562"/>
      <c r="J103" s="562"/>
      <c r="K103" s="562"/>
      <c r="L103" s="570" t="str">
        <f t="shared" si="3"/>
        <v/>
      </c>
      <c r="M103" s="562"/>
      <c r="N103" s="562"/>
      <c r="O103" s="562"/>
      <c r="P103" s="562"/>
      <c r="Q103" s="562"/>
      <c r="R103" s="570" t="str">
        <f t="shared" si="4"/>
        <v/>
      </c>
      <c r="S103" s="562"/>
      <c r="T103" s="562"/>
      <c r="U103" s="562"/>
      <c r="V103" s="562"/>
      <c r="W103" s="570" t="str">
        <f t="shared" si="5"/>
        <v/>
      </c>
      <c r="X103" s="562"/>
    </row>
    <row r="104" spans="4:24" s="10" customFormat="1" x14ac:dyDescent="0.25">
      <c r="D104" s="447">
        <v>79</v>
      </c>
      <c r="E104" s="658"/>
      <c r="F104" s="658"/>
      <c r="G104" s="562"/>
      <c r="H104" s="562"/>
      <c r="I104" s="562"/>
      <c r="J104" s="562"/>
      <c r="K104" s="562"/>
      <c r="L104" s="570" t="str">
        <f t="shared" si="3"/>
        <v/>
      </c>
      <c r="M104" s="562"/>
      <c r="N104" s="562"/>
      <c r="O104" s="562"/>
      <c r="P104" s="562"/>
      <c r="Q104" s="562"/>
      <c r="R104" s="570" t="str">
        <f t="shared" si="4"/>
        <v/>
      </c>
      <c r="S104" s="562"/>
      <c r="T104" s="562"/>
      <c r="U104" s="562"/>
      <c r="V104" s="562"/>
      <c r="W104" s="570" t="str">
        <f t="shared" si="5"/>
        <v/>
      </c>
      <c r="X104" s="562"/>
    </row>
    <row r="105" spans="4:24" s="10" customFormat="1" x14ac:dyDescent="0.25">
      <c r="D105" s="447">
        <v>80</v>
      </c>
      <c r="E105" s="658"/>
      <c r="F105" s="658"/>
      <c r="G105" s="562"/>
      <c r="H105" s="562"/>
      <c r="I105" s="562"/>
      <c r="J105" s="562"/>
      <c r="K105" s="562"/>
      <c r="L105" s="570" t="str">
        <f t="shared" si="3"/>
        <v/>
      </c>
      <c r="M105" s="562"/>
      <c r="N105" s="562"/>
      <c r="O105" s="562"/>
      <c r="P105" s="562"/>
      <c r="Q105" s="562"/>
      <c r="R105" s="570" t="str">
        <f t="shared" si="4"/>
        <v/>
      </c>
      <c r="S105" s="562"/>
      <c r="T105" s="562"/>
      <c r="U105" s="562"/>
      <c r="V105" s="562"/>
      <c r="W105" s="570" t="str">
        <f t="shared" si="5"/>
        <v/>
      </c>
      <c r="X105" s="562"/>
    </row>
    <row r="106" spans="4:24" s="10" customFormat="1" x14ac:dyDescent="0.25">
      <c r="D106" s="447">
        <v>81</v>
      </c>
      <c r="E106" s="658"/>
      <c r="F106" s="658"/>
      <c r="G106" s="562"/>
      <c r="H106" s="562"/>
      <c r="I106" s="562"/>
      <c r="J106" s="562"/>
      <c r="K106" s="562"/>
      <c r="L106" s="570" t="str">
        <f t="shared" si="3"/>
        <v/>
      </c>
      <c r="M106" s="562"/>
      <c r="N106" s="562"/>
      <c r="O106" s="562"/>
      <c r="P106" s="562"/>
      <c r="Q106" s="562"/>
      <c r="R106" s="570" t="str">
        <f t="shared" si="4"/>
        <v/>
      </c>
      <c r="S106" s="562"/>
      <c r="T106" s="562"/>
      <c r="U106" s="562"/>
      <c r="V106" s="562"/>
      <c r="W106" s="570" t="str">
        <f t="shared" si="5"/>
        <v/>
      </c>
      <c r="X106" s="562"/>
    </row>
    <row r="107" spans="4:24" s="10" customFormat="1" x14ac:dyDescent="0.25">
      <c r="D107" s="447">
        <v>82</v>
      </c>
      <c r="E107" s="658"/>
      <c r="F107" s="658"/>
      <c r="G107" s="562"/>
      <c r="H107" s="562"/>
      <c r="I107" s="562"/>
      <c r="J107" s="562"/>
      <c r="K107" s="562"/>
      <c r="L107" s="570" t="str">
        <f t="shared" si="3"/>
        <v/>
      </c>
      <c r="M107" s="562"/>
      <c r="N107" s="562"/>
      <c r="O107" s="562"/>
      <c r="P107" s="562"/>
      <c r="Q107" s="562"/>
      <c r="R107" s="570" t="str">
        <f t="shared" si="4"/>
        <v/>
      </c>
      <c r="S107" s="562"/>
      <c r="T107" s="562"/>
      <c r="U107" s="562"/>
      <c r="V107" s="562"/>
      <c r="W107" s="570" t="str">
        <f t="shared" si="5"/>
        <v/>
      </c>
      <c r="X107" s="562"/>
    </row>
    <row r="108" spans="4:24" s="10" customFormat="1" x14ac:dyDescent="0.25">
      <c r="D108" s="447">
        <v>83</v>
      </c>
      <c r="E108" s="658"/>
      <c r="F108" s="658"/>
      <c r="G108" s="562"/>
      <c r="H108" s="562"/>
      <c r="I108" s="562"/>
      <c r="J108" s="562"/>
      <c r="K108" s="562"/>
      <c r="L108" s="570" t="str">
        <f t="shared" si="3"/>
        <v/>
      </c>
      <c r="M108" s="562"/>
      <c r="N108" s="562"/>
      <c r="O108" s="562"/>
      <c r="P108" s="562"/>
      <c r="Q108" s="562"/>
      <c r="R108" s="570" t="str">
        <f t="shared" si="4"/>
        <v/>
      </c>
      <c r="S108" s="562"/>
      <c r="T108" s="562"/>
      <c r="U108" s="562"/>
      <c r="V108" s="562"/>
      <c r="W108" s="570" t="str">
        <f t="shared" si="5"/>
        <v/>
      </c>
      <c r="X108" s="562"/>
    </row>
    <row r="109" spans="4:24" s="10" customFormat="1" x14ac:dyDescent="0.25">
      <c r="D109" s="447">
        <v>84</v>
      </c>
      <c r="E109" s="658"/>
      <c r="F109" s="658"/>
      <c r="G109" s="562"/>
      <c r="H109" s="562"/>
      <c r="I109" s="562"/>
      <c r="J109" s="562"/>
      <c r="K109" s="562"/>
      <c r="L109" s="570" t="str">
        <f t="shared" si="3"/>
        <v/>
      </c>
      <c r="M109" s="562"/>
      <c r="N109" s="562"/>
      <c r="O109" s="562"/>
      <c r="P109" s="562"/>
      <c r="Q109" s="562"/>
      <c r="R109" s="570" t="str">
        <f t="shared" si="4"/>
        <v/>
      </c>
      <c r="S109" s="562"/>
      <c r="T109" s="562"/>
      <c r="U109" s="562"/>
      <c r="V109" s="562"/>
      <c r="W109" s="570" t="str">
        <f t="shared" si="5"/>
        <v/>
      </c>
      <c r="X109" s="562"/>
    </row>
    <row r="110" spans="4:24" s="10" customFormat="1" x14ac:dyDescent="0.25">
      <c r="D110" s="447">
        <v>85</v>
      </c>
      <c r="E110" s="658"/>
      <c r="F110" s="658"/>
      <c r="G110" s="562"/>
      <c r="H110" s="562"/>
      <c r="I110" s="562"/>
      <c r="J110" s="562"/>
      <c r="K110" s="562"/>
      <c r="L110" s="570" t="str">
        <f t="shared" si="3"/>
        <v/>
      </c>
      <c r="M110" s="562"/>
      <c r="N110" s="562"/>
      <c r="O110" s="562"/>
      <c r="P110" s="562"/>
      <c r="Q110" s="562"/>
      <c r="R110" s="570" t="str">
        <f t="shared" si="4"/>
        <v/>
      </c>
      <c r="S110" s="562"/>
      <c r="T110" s="562"/>
      <c r="U110" s="562"/>
      <c r="V110" s="562"/>
      <c r="W110" s="570" t="str">
        <f t="shared" si="5"/>
        <v/>
      </c>
      <c r="X110" s="562"/>
    </row>
    <row r="111" spans="4:24" s="10" customFormat="1" x14ac:dyDescent="0.25">
      <c r="D111" s="447">
        <v>86</v>
      </c>
      <c r="E111" s="658"/>
      <c r="F111" s="658"/>
      <c r="G111" s="562"/>
      <c r="H111" s="562"/>
      <c r="I111" s="562"/>
      <c r="J111" s="562"/>
      <c r="K111" s="562"/>
      <c r="L111" s="570" t="str">
        <f t="shared" si="3"/>
        <v/>
      </c>
      <c r="M111" s="562"/>
      <c r="N111" s="562"/>
      <c r="O111" s="562"/>
      <c r="P111" s="562"/>
      <c r="Q111" s="562"/>
      <c r="R111" s="570" t="str">
        <f t="shared" si="4"/>
        <v/>
      </c>
      <c r="S111" s="562"/>
      <c r="T111" s="562"/>
      <c r="U111" s="562"/>
      <c r="V111" s="562"/>
      <c r="W111" s="570" t="str">
        <f t="shared" si="5"/>
        <v/>
      </c>
      <c r="X111" s="562"/>
    </row>
    <row r="112" spans="4:24" s="10" customFormat="1" x14ac:dyDescent="0.25">
      <c r="D112" s="447">
        <v>87</v>
      </c>
      <c r="E112" s="658"/>
      <c r="F112" s="658"/>
      <c r="G112" s="562"/>
      <c r="H112" s="562"/>
      <c r="I112" s="562"/>
      <c r="J112" s="562"/>
      <c r="K112" s="562"/>
      <c r="L112" s="570" t="str">
        <f t="shared" si="3"/>
        <v/>
      </c>
      <c r="M112" s="562"/>
      <c r="N112" s="562"/>
      <c r="O112" s="562"/>
      <c r="P112" s="562"/>
      <c r="Q112" s="562"/>
      <c r="R112" s="570" t="str">
        <f t="shared" si="4"/>
        <v/>
      </c>
      <c r="S112" s="562"/>
      <c r="T112" s="562"/>
      <c r="U112" s="562"/>
      <c r="V112" s="562"/>
      <c r="W112" s="570" t="str">
        <f t="shared" si="5"/>
        <v/>
      </c>
      <c r="X112" s="562"/>
    </row>
    <row r="113" spans="4:24" s="10" customFormat="1" x14ac:dyDescent="0.25">
      <c r="D113" s="447">
        <v>88</v>
      </c>
      <c r="E113" s="658"/>
      <c r="F113" s="658"/>
      <c r="G113" s="562"/>
      <c r="H113" s="562"/>
      <c r="I113" s="562"/>
      <c r="J113" s="562"/>
      <c r="K113" s="562"/>
      <c r="L113" s="570" t="str">
        <f t="shared" si="3"/>
        <v/>
      </c>
      <c r="M113" s="562"/>
      <c r="N113" s="562"/>
      <c r="O113" s="562"/>
      <c r="P113" s="562"/>
      <c r="Q113" s="562"/>
      <c r="R113" s="570" t="str">
        <f t="shared" si="4"/>
        <v/>
      </c>
      <c r="S113" s="562"/>
      <c r="T113" s="562"/>
      <c r="U113" s="562"/>
      <c r="V113" s="562"/>
      <c r="W113" s="570" t="str">
        <f t="shared" si="5"/>
        <v/>
      </c>
      <c r="X113" s="562"/>
    </row>
    <row r="114" spans="4:24" s="10" customFormat="1" x14ac:dyDescent="0.25">
      <c r="D114" s="447">
        <v>89</v>
      </c>
      <c r="E114" s="658"/>
      <c r="F114" s="658"/>
      <c r="G114" s="562"/>
      <c r="H114" s="562"/>
      <c r="I114" s="562"/>
      <c r="J114" s="562"/>
      <c r="K114" s="562"/>
      <c r="L114" s="570" t="str">
        <f t="shared" si="3"/>
        <v/>
      </c>
      <c r="M114" s="562"/>
      <c r="N114" s="562"/>
      <c r="O114" s="562"/>
      <c r="P114" s="562"/>
      <c r="Q114" s="562"/>
      <c r="R114" s="570" t="str">
        <f t="shared" si="4"/>
        <v/>
      </c>
      <c r="S114" s="562"/>
      <c r="T114" s="562"/>
      <c r="U114" s="562"/>
      <c r="V114" s="562"/>
      <c r="W114" s="570" t="str">
        <f t="shared" si="5"/>
        <v/>
      </c>
      <c r="X114" s="562"/>
    </row>
    <row r="115" spans="4:24" s="10" customFormat="1" x14ac:dyDescent="0.25">
      <c r="D115" s="447">
        <v>90</v>
      </c>
      <c r="E115" s="658"/>
      <c r="F115" s="658"/>
      <c r="G115" s="562"/>
      <c r="H115" s="562"/>
      <c r="I115" s="562"/>
      <c r="J115" s="562"/>
      <c r="K115" s="562"/>
      <c r="L115" s="570" t="str">
        <f t="shared" si="3"/>
        <v/>
      </c>
      <c r="M115" s="562"/>
      <c r="N115" s="562"/>
      <c r="O115" s="562"/>
      <c r="P115" s="562"/>
      <c r="Q115" s="562"/>
      <c r="R115" s="570" t="str">
        <f t="shared" si="4"/>
        <v/>
      </c>
      <c r="S115" s="562"/>
      <c r="T115" s="562"/>
      <c r="U115" s="562"/>
      <c r="V115" s="562"/>
      <c r="W115" s="570" t="str">
        <f t="shared" si="5"/>
        <v/>
      </c>
      <c r="X115" s="562"/>
    </row>
    <row r="116" spans="4:24" s="10" customFormat="1" x14ac:dyDescent="0.25">
      <c r="D116" s="447">
        <v>91</v>
      </c>
      <c r="E116" s="658"/>
      <c r="F116" s="658"/>
      <c r="G116" s="562"/>
      <c r="H116" s="562"/>
      <c r="I116" s="562"/>
      <c r="J116" s="562"/>
      <c r="K116" s="562"/>
      <c r="L116" s="570" t="str">
        <f t="shared" si="3"/>
        <v/>
      </c>
      <c r="M116" s="562"/>
      <c r="N116" s="562"/>
      <c r="O116" s="562"/>
      <c r="P116" s="562"/>
      <c r="Q116" s="562"/>
      <c r="R116" s="570" t="str">
        <f t="shared" si="4"/>
        <v/>
      </c>
      <c r="S116" s="562"/>
      <c r="T116" s="562"/>
      <c r="U116" s="562"/>
      <c r="V116" s="562"/>
      <c r="W116" s="570" t="str">
        <f t="shared" si="5"/>
        <v/>
      </c>
      <c r="X116" s="562"/>
    </row>
    <row r="117" spans="4:24" s="10" customFormat="1" x14ac:dyDescent="0.25">
      <c r="D117" s="447">
        <v>92</v>
      </c>
      <c r="E117" s="658"/>
      <c r="F117" s="658"/>
      <c r="G117" s="562"/>
      <c r="H117" s="562"/>
      <c r="I117" s="562"/>
      <c r="J117" s="562"/>
      <c r="K117" s="562"/>
      <c r="L117" s="570" t="str">
        <f t="shared" si="3"/>
        <v/>
      </c>
      <c r="M117" s="562"/>
      <c r="N117" s="562"/>
      <c r="O117" s="562"/>
      <c r="P117" s="562"/>
      <c r="Q117" s="562"/>
      <c r="R117" s="570" t="str">
        <f t="shared" si="4"/>
        <v/>
      </c>
      <c r="S117" s="562"/>
      <c r="T117" s="562"/>
      <c r="U117" s="562"/>
      <c r="V117" s="562"/>
      <c r="W117" s="570" t="str">
        <f t="shared" si="5"/>
        <v/>
      </c>
      <c r="X117" s="562"/>
    </row>
    <row r="118" spans="4:24" s="10" customFormat="1" x14ac:dyDescent="0.25">
      <c r="D118" s="447">
        <v>93</v>
      </c>
      <c r="E118" s="658"/>
      <c r="F118" s="658"/>
      <c r="G118" s="562"/>
      <c r="H118" s="562"/>
      <c r="I118" s="562"/>
      <c r="J118" s="562"/>
      <c r="K118" s="562"/>
      <c r="L118" s="570" t="str">
        <f t="shared" si="3"/>
        <v/>
      </c>
      <c r="M118" s="562"/>
      <c r="N118" s="562"/>
      <c r="O118" s="562"/>
      <c r="P118" s="562"/>
      <c r="Q118" s="562"/>
      <c r="R118" s="570" t="str">
        <f t="shared" si="4"/>
        <v/>
      </c>
      <c r="S118" s="562"/>
      <c r="T118" s="562"/>
      <c r="U118" s="562"/>
      <c r="V118" s="562"/>
      <c r="W118" s="570" t="str">
        <f t="shared" si="5"/>
        <v/>
      </c>
      <c r="X118" s="562"/>
    </row>
    <row r="119" spans="4:24" s="10" customFormat="1" x14ac:dyDescent="0.25">
      <c r="D119" s="447">
        <v>94</v>
      </c>
      <c r="E119" s="658"/>
      <c r="F119" s="658"/>
      <c r="G119" s="562"/>
      <c r="H119" s="562"/>
      <c r="I119" s="562"/>
      <c r="J119" s="562"/>
      <c r="K119" s="562"/>
      <c r="L119" s="570" t="str">
        <f t="shared" si="3"/>
        <v/>
      </c>
      <c r="M119" s="562"/>
      <c r="N119" s="562"/>
      <c r="O119" s="562"/>
      <c r="P119" s="562"/>
      <c r="Q119" s="562"/>
      <c r="R119" s="570" t="str">
        <f t="shared" si="4"/>
        <v/>
      </c>
      <c r="S119" s="562"/>
      <c r="T119" s="562"/>
      <c r="U119" s="562"/>
      <c r="V119" s="562"/>
      <c r="W119" s="570" t="str">
        <f t="shared" si="5"/>
        <v/>
      </c>
      <c r="X119" s="562"/>
    </row>
    <row r="120" spans="4:24" s="10" customFormat="1" x14ac:dyDescent="0.25">
      <c r="D120" s="447">
        <v>95</v>
      </c>
      <c r="E120" s="658"/>
      <c r="F120" s="658"/>
      <c r="G120" s="562"/>
      <c r="H120" s="562"/>
      <c r="I120" s="562"/>
      <c r="J120" s="562"/>
      <c r="K120" s="562"/>
      <c r="L120" s="570" t="str">
        <f t="shared" si="3"/>
        <v/>
      </c>
      <c r="M120" s="562"/>
      <c r="N120" s="562"/>
      <c r="O120" s="562"/>
      <c r="P120" s="562"/>
      <c r="Q120" s="562"/>
      <c r="R120" s="570" t="str">
        <f t="shared" si="4"/>
        <v/>
      </c>
      <c r="S120" s="562"/>
      <c r="T120" s="562"/>
      <c r="U120" s="562"/>
      <c r="V120" s="562"/>
      <c r="W120" s="570" t="str">
        <f t="shared" si="5"/>
        <v/>
      </c>
      <c r="X120" s="562"/>
    </row>
    <row r="121" spans="4:24" s="10" customFormat="1" x14ac:dyDescent="0.25">
      <c r="D121" s="447">
        <v>96</v>
      </c>
      <c r="E121" s="658"/>
      <c r="F121" s="658"/>
      <c r="G121" s="562"/>
      <c r="H121" s="562"/>
      <c r="I121" s="562"/>
      <c r="J121" s="562"/>
      <c r="K121" s="562"/>
      <c r="L121" s="570" t="str">
        <f t="shared" si="3"/>
        <v/>
      </c>
      <c r="M121" s="562"/>
      <c r="N121" s="562"/>
      <c r="O121" s="562"/>
      <c r="P121" s="562"/>
      <c r="Q121" s="562"/>
      <c r="R121" s="570" t="str">
        <f t="shared" si="4"/>
        <v/>
      </c>
      <c r="S121" s="562"/>
      <c r="T121" s="562"/>
      <c r="U121" s="562"/>
      <c r="V121" s="562"/>
      <c r="W121" s="570" t="str">
        <f t="shared" si="5"/>
        <v/>
      </c>
      <c r="X121" s="562"/>
    </row>
    <row r="122" spans="4:24" s="10" customFormat="1" x14ac:dyDescent="0.25">
      <c r="D122" s="447">
        <v>97</v>
      </c>
      <c r="E122" s="658"/>
      <c r="F122" s="658"/>
      <c r="G122" s="562"/>
      <c r="H122" s="562"/>
      <c r="I122" s="562"/>
      <c r="J122" s="562"/>
      <c r="K122" s="562"/>
      <c r="L122" s="570" t="str">
        <f t="shared" si="3"/>
        <v/>
      </c>
      <c r="M122" s="562"/>
      <c r="N122" s="562"/>
      <c r="O122" s="562"/>
      <c r="P122" s="562"/>
      <c r="Q122" s="562"/>
      <c r="R122" s="570" t="str">
        <f t="shared" si="4"/>
        <v/>
      </c>
      <c r="S122" s="562"/>
      <c r="T122" s="562"/>
      <c r="U122" s="562"/>
      <c r="V122" s="562"/>
      <c r="W122" s="570" t="str">
        <f t="shared" si="5"/>
        <v/>
      </c>
      <c r="X122" s="562"/>
    </row>
    <row r="123" spans="4:24" s="10" customFormat="1" x14ac:dyDescent="0.25">
      <c r="D123" s="447">
        <v>98</v>
      </c>
      <c r="E123" s="658"/>
      <c r="F123" s="658"/>
      <c r="G123" s="562"/>
      <c r="H123" s="562"/>
      <c r="I123" s="562"/>
      <c r="J123" s="562"/>
      <c r="K123" s="562"/>
      <c r="L123" s="570" t="str">
        <f t="shared" si="3"/>
        <v/>
      </c>
      <c r="M123" s="562"/>
      <c r="N123" s="562"/>
      <c r="O123" s="562"/>
      <c r="P123" s="562"/>
      <c r="Q123" s="562"/>
      <c r="R123" s="570" t="str">
        <f t="shared" si="4"/>
        <v/>
      </c>
      <c r="S123" s="562"/>
      <c r="T123" s="562"/>
      <c r="U123" s="562"/>
      <c r="V123" s="562"/>
      <c r="W123" s="570" t="str">
        <f t="shared" si="5"/>
        <v/>
      </c>
      <c r="X123" s="562"/>
    </row>
    <row r="124" spans="4:24" s="10" customFormat="1" x14ac:dyDescent="0.25">
      <c r="D124" s="447">
        <v>99</v>
      </c>
      <c r="E124" s="658"/>
      <c r="F124" s="658"/>
      <c r="G124" s="562"/>
      <c r="H124" s="562"/>
      <c r="I124" s="562"/>
      <c r="J124" s="562"/>
      <c r="K124" s="562"/>
      <c r="L124" s="570" t="str">
        <f t="shared" si="3"/>
        <v/>
      </c>
      <c r="M124" s="562"/>
      <c r="N124" s="562"/>
      <c r="O124" s="562"/>
      <c r="P124" s="562"/>
      <c r="Q124" s="562"/>
      <c r="R124" s="570" t="str">
        <f t="shared" si="4"/>
        <v/>
      </c>
      <c r="S124" s="562"/>
      <c r="T124" s="562"/>
      <c r="U124" s="562"/>
      <c r="V124" s="562"/>
      <c r="W124" s="570" t="str">
        <f t="shared" si="5"/>
        <v/>
      </c>
      <c r="X124" s="562"/>
    </row>
    <row r="125" spans="4:24" s="10" customFormat="1" x14ac:dyDescent="0.25">
      <c r="D125" s="447">
        <v>100</v>
      </c>
      <c r="E125" s="658"/>
      <c r="F125" s="658"/>
      <c r="G125" s="562"/>
      <c r="H125" s="562"/>
      <c r="I125" s="562"/>
      <c r="J125" s="562"/>
      <c r="K125" s="562"/>
      <c r="L125" s="570" t="str">
        <f t="shared" si="3"/>
        <v/>
      </c>
      <c r="M125" s="562"/>
      <c r="N125" s="562"/>
      <c r="O125" s="562"/>
      <c r="P125" s="562"/>
      <c r="Q125" s="562"/>
      <c r="R125" s="570" t="str">
        <f t="shared" si="4"/>
        <v/>
      </c>
      <c r="S125" s="562"/>
      <c r="T125" s="562"/>
      <c r="U125" s="562"/>
      <c r="V125" s="562"/>
      <c r="W125" s="570" t="str">
        <f t="shared" si="5"/>
        <v/>
      </c>
      <c r="X125" s="562"/>
    </row>
    <row r="126" spans="4:24" s="10" customFormat="1" x14ac:dyDescent="0.25">
      <c r="D126" s="447">
        <v>101</v>
      </c>
      <c r="E126" s="658"/>
      <c r="F126" s="658"/>
      <c r="G126" s="562"/>
      <c r="H126" s="562"/>
      <c r="I126" s="562"/>
      <c r="J126" s="562"/>
      <c r="K126" s="562"/>
      <c r="L126" s="570" t="str">
        <f t="shared" si="3"/>
        <v/>
      </c>
      <c r="M126" s="562"/>
      <c r="N126" s="562"/>
      <c r="O126" s="562"/>
      <c r="P126" s="562"/>
      <c r="Q126" s="562"/>
      <c r="R126" s="570" t="str">
        <f t="shared" si="4"/>
        <v/>
      </c>
      <c r="S126" s="562"/>
      <c r="T126" s="562"/>
      <c r="U126" s="562"/>
      <c r="V126" s="562"/>
      <c r="W126" s="570" t="str">
        <f t="shared" si="5"/>
        <v/>
      </c>
      <c r="X126" s="562"/>
    </row>
    <row r="127" spans="4:24" s="10" customFormat="1" x14ac:dyDescent="0.25">
      <c r="D127" s="447">
        <v>102</v>
      </c>
      <c r="E127" s="658"/>
      <c r="F127" s="658"/>
      <c r="G127" s="562"/>
      <c r="H127" s="562"/>
      <c r="I127" s="562"/>
      <c r="J127" s="562"/>
      <c r="K127" s="562"/>
      <c r="L127" s="570" t="str">
        <f t="shared" si="3"/>
        <v/>
      </c>
      <c r="M127" s="562"/>
      <c r="N127" s="562"/>
      <c r="O127" s="562"/>
      <c r="P127" s="562"/>
      <c r="Q127" s="562"/>
      <c r="R127" s="570" t="str">
        <f t="shared" si="4"/>
        <v/>
      </c>
      <c r="S127" s="562"/>
      <c r="T127" s="562"/>
      <c r="U127" s="562"/>
      <c r="V127" s="562"/>
      <c r="W127" s="570" t="str">
        <f t="shared" si="5"/>
        <v/>
      </c>
      <c r="X127" s="562"/>
    </row>
    <row r="128" spans="4:24" s="10" customFormat="1" x14ac:dyDescent="0.25">
      <c r="D128" s="447">
        <v>103</v>
      </c>
      <c r="E128" s="658"/>
      <c r="F128" s="658"/>
      <c r="G128" s="562"/>
      <c r="H128" s="562"/>
      <c r="I128" s="562"/>
      <c r="J128" s="562"/>
      <c r="K128" s="562"/>
      <c r="L128" s="570" t="str">
        <f t="shared" si="3"/>
        <v/>
      </c>
      <c r="M128" s="562"/>
      <c r="N128" s="562"/>
      <c r="O128" s="562"/>
      <c r="P128" s="562"/>
      <c r="Q128" s="562"/>
      <c r="R128" s="570" t="str">
        <f t="shared" si="4"/>
        <v/>
      </c>
      <c r="S128" s="562"/>
      <c r="T128" s="562"/>
      <c r="U128" s="562"/>
      <c r="V128" s="562"/>
      <c r="W128" s="570" t="str">
        <f t="shared" si="5"/>
        <v/>
      </c>
      <c r="X128" s="562"/>
    </row>
    <row r="129" spans="4:24" s="10" customFormat="1" x14ac:dyDescent="0.25">
      <c r="D129" s="447">
        <v>104</v>
      </c>
      <c r="E129" s="658"/>
      <c r="F129" s="658"/>
      <c r="G129" s="562"/>
      <c r="H129" s="562"/>
      <c r="I129" s="562"/>
      <c r="J129" s="562"/>
      <c r="K129" s="562"/>
      <c r="L129" s="570" t="str">
        <f t="shared" si="3"/>
        <v/>
      </c>
      <c r="M129" s="562"/>
      <c r="N129" s="562"/>
      <c r="O129" s="562"/>
      <c r="P129" s="562"/>
      <c r="Q129" s="562"/>
      <c r="R129" s="570" t="str">
        <f t="shared" si="4"/>
        <v/>
      </c>
      <c r="S129" s="562"/>
      <c r="T129" s="562"/>
      <c r="U129" s="562"/>
      <c r="V129" s="562"/>
      <c r="W129" s="570" t="str">
        <f t="shared" si="5"/>
        <v/>
      </c>
      <c r="X129" s="562"/>
    </row>
    <row r="130" spans="4:24" s="10" customFormat="1" x14ac:dyDescent="0.25">
      <c r="D130" s="447">
        <v>105</v>
      </c>
      <c r="E130" s="658"/>
      <c r="F130" s="658"/>
      <c r="G130" s="562"/>
      <c r="H130" s="562"/>
      <c r="I130" s="562"/>
      <c r="J130" s="562"/>
      <c r="K130" s="562"/>
      <c r="L130" s="570" t="str">
        <f t="shared" si="3"/>
        <v/>
      </c>
      <c r="M130" s="562"/>
      <c r="N130" s="562"/>
      <c r="O130" s="562"/>
      <c r="P130" s="562"/>
      <c r="Q130" s="562"/>
      <c r="R130" s="570" t="str">
        <f t="shared" si="4"/>
        <v/>
      </c>
      <c r="S130" s="562"/>
      <c r="T130" s="562"/>
      <c r="U130" s="562"/>
      <c r="V130" s="562"/>
      <c r="W130" s="570" t="str">
        <f t="shared" si="5"/>
        <v/>
      </c>
      <c r="X130" s="562"/>
    </row>
    <row r="131" spans="4:24" s="10" customFormat="1" x14ac:dyDescent="0.25">
      <c r="D131" s="447">
        <v>106</v>
      </c>
      <c r="E131" s="658"/>
      <c r="F131" s="658"/>
      <c r="G131" s="562"/>
      <c r="H131" s="562"/>
      <c r="I131" s="562"/>
      <c r="J131" s="562"/>
      <c r="K131" s="562"/>
      <c r="L131" s="570" t="str">
        <f t="shared" si="3"/>
        <v/>
      </c>
      <c r="M131" s="562"/>
      <c r="N131" s="562"/>
      <c r="O131" s="562"/>
      <c r="P131" s="562"/>
      <c r="Q131" s="562"/>
      <c r="R131" s="570" t="str">
        <f t="shared" si="4"/>
        <v/>
      </c>
      <c r="S131" s="562"/>
      <c r="T131" s="562"/>
      <c r="U131" s="562"/>
      <c r="V131" s="562"/>
      <c r="W131" s="570" t="str">
        <f t="shared" si="5"/>
        <v/>
      </c>
      <c r="X131" s="562"/>
    </row>
    <row r="132" spans="4:24" s="10" customFormat="1" x14ac:dyDescent="0.25">
      <c r="D132" s="447">
        <v>107</v>
      </c>
      <c r="E132" s="658"/>
      <c r="F132" s="658"/>
      <c r="G132" s="562"/>
      <c r="H132" s="562"/>
      <c r="I132" s="562"/>
      <c r="J132" s="562"/>
      <c r="K132" s="562"/>
      <c r="L132" s="570" t="str">
        <f t="shared" si="3"/>
        <v/>
      </c>
      <c r="M132" s="562"/>
      <c r="N132" s="562"/>
      <c r="O132" s="562"/>
      <c r="P132" s="562"/>
      <c r="Q132" s="562"/>
      <c r="R132" s="570" t="str">
        <f t="shared" si="4"/>
        <v/>
      </c>
      <c r="S132" s="562"/>
      <c r="T132" s="562"/>
      <c r="U132" s="562"/>
      <c r="V132" s="562"/>
      <c r="W132" s="570" t="str">
        <f t="shared" si="5"/>
        <v/>
      </c>
      <c r="X132" s="562"/>
    </row>
    <row r="133" spans="4:24" s="10" customFormat="1" x14ac:dyDescent="0.25">
      <c r="D133" s="447">
        <v>108</v>
      </c>
      <c r="E133" s="658"/>
      <c r="F133" s="658"/>
      <c r="G133" s="562"/>
      <c r="H133" s="562"/>
      <c r="I133" s="562"/>
      <c r="J133" s="562"/>
      <c r="K133" s="562"/>
      <c r="L133" s="570" t="str">
        <f t="shared" si="3"/>
        <v/>
      </c>
      <c r="M133" s="562"/>
      <c r="N133" s="562"/>
      <c r="O133" s="562"/>
      <c r="P133" s="562"/>
      <c r="Q133" s="562"/>
      <c r="R133" s="570" t="str">
        <f t="shared" si="4"/>
        <v/>
      </c>
      <c r="S133" s="562"/>
      <c r="T133" s="562"/>
      <c r="U133" s="562"/>
      <c r="V133" s="562"/>
      <c r="W133" s="570" t="str">
        <f t="shared" si="5"/>
        <v/>
      </c>
      <c r="X133" s="562"/>
    </row>
    <row r="134" spans="4:24" s="10" customFormat="1" x14ac:dyDescent="0.25">
      <c r="D134" s="447">
        <v>109</v>
      </c>
      <c r="E134" s="658"/>
      <c r="F134" s="658"/>
      <c r="G134" s="562"/>
      <c r="H134" s="562"/>
      <c r="I134" s="562"/>
      <c r="J134" s="562"/>
      <c r="K134" s="562"/>
      <c r="L134" s="570" t="str">
        <f t="shared" si="3"/>
        <v/>
      </c>
      <c r="M134" s="562"/>
      <c r="N134" s="562"/>
      <c r="O134" s="562"/>
      <c r="P134" s="562"/>
      <c r="Q134" s="562"/>
      <c r="R134" s="570" t="str">
        <f t="shared" si="4"/>
        <v/>
      </c>
      <c r="S134" s="562"/>
      <c r="T134" s="562"/>
      <c r="U134" s="562"/>
      <c r="V134" s="562"/>
      <c r="W134" s="570" t="str">
        <f t="shared" si="5"/>
        <v/>
      </c>
      <c r="X134" s="562"/>
    </row>
    <row r="135" spans="4:24" s="10" customFormat="1" x14ac:dyDescent="0.25">
      <c r="D135" s="447">
        <v>110</v>
      </c>
      <c r="E135" s="658"/>
      <c r="F135" s="658"/>
      <c r="G135" s="562"/>
      <c r="H135" s="562"/>
      <c r="I135" s="562"/>
      <c r="J135" s="562"/>
      <c r="K135" s="562"/>
      <c r="L135" s="570" t="str">
        <f t="shared" si="3"/>
        <v/>
      </c>
      <c r="M135" s="562"/>
      <c r="N135" s="562"/>
      <c r="O135" s="562"/>
      <c r="P135" s="562"/>
      <c r="Q135" s="562"/>
      <c r="R135" s="570" t="str">
        <f t="shared" si="4"/>
        <v/>
      </c>
      <c r="S135" s="562"/>
      <c r="T135" s="562"/>
      <c r="U135" s="562"/>
      <c r="V135" s="562"/>
      <c r="W135" s="570" t="str">
        <f t="shared" si="5"/>
        <v/>
      </c>
      <c r="X135" s="562"/>
    </row>
    <row r="136" spans="4:24" s="10" customFormat="1" x14ac:dyDescent="0.25">
      <c r="D136" s="447">
        <v>111</v>
      </c>
      <c r="E136" s="658"/>
      <c r="F136" s="658"/>
      <c r="G136" s="562"/>
      <c r="H136" s="562"/>
      <c r="I136" s="562"/>
      <c r="J136" s="562"/>
      <c r="K136" s="562"/>
      <c r="L136" s="570" t="str">
        <f t="shared" si="3"/>
        <v/>
      </c>
      <c r="M136" s="562"/>
      <c r="N136" s="562"/>
      <c r="O136" s="562"/>
      <c r="P136" s="562"/>
      <c r="Q136" s="562"/>
      <c r="R136" s="570" t="str">
        <f t="shared" si="4"/>
        <v/>
      </c>
      <c r="S136" s="562"/>
      <c r="T136" s="562"/>
      <c r="U136" s="562"/>
      <c r="V136" s="562"/>
      <c r="W136" s="570" t="str">
        <f t="shared" si="5"/>
        <v/>
      </c>
      <c r="X136" s="562"/>
    </row>
    <row r="137" spans="4:24" s="10" customFormat="1" x14ac:dyDescent="0.25">
      <c r="D137" s="447">
        <v>112</v>
      </c>
      <c r="E137" s="658"/>
      <c r="F137" s="658"/>
      <c r="G137" s="562"/>
      <c r="H137" s="562"/>
      <c r="I137" s="562"/>
      <c r="J137" s="562"/>
      <c r="K137" s="562"/>
      <c r="L137" s="570" t="str">
        <f t="shared" si="3"/>
        <v/>
      </c>
      <c r="M137" s="562"/>
      <c r="N137" s="562"/>
      <c r="O137" s="562"/>
      <c r="P137" s="562"/>
      <c r="Q137" s="562"/>
      <c r="R137" s="570" t="str">
        <f t="shared" si="4"/>
        <v/>
      </c>
      <c r="S137" s="562"/>
      <c r="T137" s="562"/>
      <c r="U137" s="562"/>
      <c r="V137" s="562"/>
      <c r="W137" s="570" t="str">
        <f t="shared" si="5"/>
        <v/>
      </c>
      <c r="X137" s="562"/>
    </row>
    <row r="138" spans="4:24" s="10" customFormat="1" x14ac:dyDescent="0.25">
      <c r="D138" s="447">
        <v>113</v>
      </c>
      <c r="E138" s="658"/>
      <c r="F138" s="658"/>
      <c r="G138" s="562"/>
      <c r="H138" s="562"/>
      <c r="I138" s="562"/>
      <c r="J138" s="562"/>
      <c r="K138" s="562"/>
      <c r="L138" s="570" t="str">
        <f t="shared" si="3"/>
        <v/>
      </c>
      <c r="M138" s="562"/>
      <c r="N138" s="562"/>
      <c r="O138" s="562"/>
      <c r="P138" s="562"/>
      <c r="Q138" s="562"/>
      <c r="R138" s="570" t="str">
        <f t="shared" si="4"/>
        <v/>
      </c>
      <c r="S138" s="562"/>
      <c r="T138" s="562"/>
      <c r="U138" s="562"/>
      <c r="V138" s="562"/>
      <c r="W138" s="570" t="str">
        <f t="shared" si="5"/>
        <v/>
      </c>
      <c r="X138" s="562"/>
    </row>
    <row r="139" spans="4:24" s="10" customFormat="1" x14ac:dyDescent="0.25">
      <c r="D139" s="447">
        <v>114</v>
      </c>
      <c r="E139" s="658"/>
      <c r="F139" s="658"/>
      <c r="G139" s="562"/>
      <c r="H139" s="562"/>
      <c r="I139" s="562"/>
      <c r="J139" s="562"/>
      <c r="K139" s="562"/>
      <c r="L139" s="570" t="str">
        <f t="shared" si="3"/>
        <v/>
      </c>
      <c r="M139" s="562"/>
      <c r="N139" s="562"/>
      <c r="O139" s="562"/>
      <c r="P139" s="562"/>
      <c r="Q139" s="562"/>
      <c r="R139" s="570" t="str">
        <f t="shared" si="4"/>
        <v/>
      </c>
      <c r="S139" s="562"/>
      <c r="T139" s="562"/>
      <c r="U139" s="562"/>
      <c r="V139" s="562"/>
      <c r="W139" s="570" t="str">
        <f t="shared" si="5"/>
        <v/>
      </c>
      <c r="X139" s="562"/>
    </row>
    <row r="140" spans="4:24" s="10" customFormat="1" x14ac:dyDescent="0.25">
      <c r="D140" s="447">
        <v>115</v>
      </c>
      <c r="E140" s="658"/>
      <c r="F140" s="658"/>
      <c r="G140" s="562"/>
      <c r="H140" s="562"/>
      <c r="I140" s="562"/>
      <c r="J140" s="562"/>
      <c r="K140" s="562"/>
      <c r="L140" s="570" t="str">
        <f t="shared" si="3"/>
        <v/>
      </c>
      <c r="M140" s="562"/>
      <c r="N140" s="562"/>
      <c r="O140" s="562"/>
      <c r="P140" s="562"/>
      <c r="Q140" s="562"/>
      <c r="R140" s="570" t="str">
        <f t="shared" si="4"/>
        <v/>
      </c>
      <c r="S140" s="562"/>
      <c r="T140" s="562"/>
      <c r="U140" s="562"/>
      <c r="V140" s="562"/>
      <c r="W140" s="570" t="str">
        <f t="shared" si="5"/>
        <v/>
      </c>
      <c r="X140" s="562"/>
    </row>
    <row r="141" spans="4:24" s="10" customFormat="1" x14ac:dyDescent="0.25">
      <c r="D141" s="447">
        <v>116</v>
      </c>
      <c r="E141" s="658"/>
      <c r="F141" s="658"/>
      <c r="G141" s="562"/>
      <c r="H141" s="562"/>
      <c r="I141" s="562"/>
      <c r="J141" s="562"/>
      <c r="K141" s="562"/>
      <c r="L141" s="570" t="str">
        <f t="shared" si="3"/>
        <v/>
      </c>
      <c r="M141" s="562"/>
      <c r="N141" s="562"/>
      <c r="O141" s="562"/>
      <c r="P141" s="562"/>
      <c r="Q141" s="562"/>
      <c r="R141" s="570" t="str">
        <f t="shared" si="4"/>
        <v/>
      </c>
      <c r="S141" s="562"/>
      <c r="T141" s="562"/>
      <c r="U141" s="562"/>
      <c r="V141" s="562"/>
      <c r="W141" s="570" t="str">
        <f t="shared" si="5"/>
        <v/>
      </c>
      <c r="X141" s="562"/>
    </row>
    <row r="142" spans="4:24" s="10" customFormat="1" x14ac:dyDescent="0.25">
      <c r="D142" s="447">
        <v>117</v>
      </c>
      <c r="E142" s="658"/>
      <c r="F142" s="658"/>
      <c r="G142" s="562"/>
      <c r="H142" s="562"/>
      <c r="I142" s="562"/>
      <c r="J142" s="562"/>
      <c r="K142" s="562"/>
      <c r="L142" s="570" t="str">
        <f t="shared" si="3"/>
        <v/>
      </c>
      <c r="M142" s="562"/>
      <c r="N142" s="562"/>
      <c r="O142" s="562"/>
      <c r="P142" s="562"/>
      <c r="Q142" s="562"/>
      <c r="R142" s="570" t="str">
        <f t="shared" si="4"/>
        <v/>
      </c>
      <c r="S142" s="562"/>
      <c r="T142" s="562"/>
      <c r="U142" s="562"/>
      <c r="V142" s="562"/>
      <c r="W142" s="570" t="str">
        <f t="shared" si="5"/>
        <v/>
      </c>
      <c r="X142" s="562"/>
    </row>
    <row r="143" spans="4:24" s="10" customFormat="1" x14ac:dyDescent="0.25">
      <c r="D143" s="447">
        <v>118</v>
      </c>
      <c r="E143" s="658"/>
      <c r="F143" s="658"/>
      <c r="G143" s="562"/>
      <c r="H143" s="562"/>
      <c r="I143" s="562"/>
      <c r="J143" s="562"/>
      <c r="K143" s="562"/>
      <c r="L143" s="570" t="str">
        <f t="shared" si="3"/>
        <v/>
      </c>
      <c r="M143" s="562"/>
      <c r="N143" s="562"/>
      <c r="O143" s="562"/>
      <c r="P143" s="562"/>
      <c r="Q143" s="562"/>
      <c r="R143" s="570" t="str">
        <f t="shared" si="4"/>
        <v/>
      </c>
      <c r="S143" s="562"/>
      <c r="T143" s="562"/>
      <c r="U143" s="562"/>
      <c r="V143" s="562"/>
      <c r="W143" s="570" t="str">
        <f t="shared" si="5"/>
        <v/>
      </c>
      <c r="X143" s="562"/>
    </row>
    <row r="144" spans="4:24" s="10" customFormat="1" x14ac:dyDescent="0.25">
      <c r="D144" s="447">
        <v>119</v>
      </c>
      <c r="E144" s="658"/>
      <c r="F144" s="658"/>
      <c r="G144" s="562"/>
      <c r="H144" s="562"/>
      <c r="I144" s="562"/>
      <c r="J144" s="562"/>
      <c r="K144" s="562"/>
      <c r="L144" s="570" t="str">
        <f t="shared" si="3"/>
        <v/>
      </c>
      <c r="M144" s="562"/>
      <c r="N144" s="562"/>
      <c r="O144" s="562"/>
      <c r="P144" s="562"/>
      <c r="Q144" s="562"/>
      <c r="R144" s="570" t="str">
        <f t="shared" si="4"/>
        <v/>
      </c>
      <c r="S144" s="562"/>
      <c r="T144" s="562"/>
      <c r="U144" s="562"/>
      <c r="V144" s="562"/>
      <c r="W144" s="570" t="str">
        <f t="shared" si="5"/>
        <v/>
      </c>
      <c r="X144" s="562"/>
    </row>
    <row r="145" spans="4:24" s="10" customFormat="1" x14ac:dyDescent="0.25">
      <c r="D145" s="447">
        <v>120</v>
      </c>
      <c r="E145" s="658"/>
      <c r="F145" s="658"/>
      <c r="G145" s="562"/>
      <c r="H145" s="562"/>
      <c r="I145" s="562"/>
      <c r="J145" s="562"/>
      <c r="K145" s="562"/>
      <c r="L145" s="570" t="str">
        <f t="shared" si="3"/>
        <v/>
      </c>
      <c r="M145" s="562"/>
      <c r="N145" s="562"/>
      <c r="O145" s="562"/>
      <c r="P145" s="562"/>
      <c r="Q145" s="562"/>
      <c r="R145" s="570" t="str">
        <f t="shared" si="4"/>
        <v/>
      </c>
      <c r="S145" s="562"/>
      <c r="T145" s="562"/>
      <c r="U145" s="562"/>
      <c r="V145" s="562"/>
      <c r="W145" s="570" t="str">
        <f t="shared" si="5"/>
        <v/>
      </c>
      <c r="X145" s="562"/>
    </row>
    <row r="146" spans="4:24" s="10" customFormat="1" x14ac:dyDescent="0.25">
      <c r="D146" s="447">
        <v>121</v>
      </c>
      <c r="E146" s="658"/>
      <c r="F146" s="658"/>
      <c r="G146" s="562"/>
      <c r="H146" s="562"/>
      <c r="I146" s="562"/>
      <c r="J146" s="562"/>
      <c r="K146" s="562"/>
      <c r="L146" s="570" t="str">
        <f t="shared" si="3"/>
        <v/>
      </c>
      <c r="M146" s="562"/>
      <c r="N146" s="562"/>
      <c r="O146" s="562"/>
      <c r="P146" s="562"/>
      <c r="Q146" s="562"/>
      <c r="R146" s="570" t="str">
        <f t="shared" si="4"/>
        <v/>
      </c>
      <c r="S146" s="562"/>
      <c r="T146" s="562"/>
      <c r="U146" s="562"/>
      <c r="V146" s="562"/>
      <c r="W146" s="570" t="str">
        <f t="shared" si="5"/>
        <v/>
      </c>
      <c r="X146" s="562"/>
    </row>
    <row r="147" spans="4:24" s="10" customFormat="1" x14ac:dyDescent="0.25">
      <c r="D147" s="447">
        <v>122</v>
      </c>
      <c r="E147" s="658"/>
      <c r="F147" s="658"/>
      <c r="G147" s="562"/>
      <c r="H147" s="562"/>
      <c r="I147" s="562"/>
      <c r="J147" s="562"/>
      <c r="K147" s="562"/>
      <c r="L147" s="570" t="str">
        <f t="shared" si="3"/>
        <v/>
      </c>
      <c r="M147" s="562"/>
      <c r="N147" s="562"/>
      <c r="O147" s="562"/>
      <c r="P147" s="562"/>
      <c r="Q147" s="562"/>
      <c r="R147" s="570" t="str">
        <f t="shared" si="4"/>
        <v/>
      </c>
      <c r="S147" s="562"/>
      <c r="T147" s="562"/>
      <c r="U147" s="562"/>
      <c r="V147" s="562"/>
      <c r="W147" s="570" t="str">
        <f t="shared" si="5"/>
        <v/>
      </c>
      <c r="X147" s="562"/>
    </row>
    <row r="148" spans="4:24" s="10" customFormat="1" x14ac:dyDescent="0.25">
      <c r="D148" s="447">
        <v>123</v>
      </c>
      <c r="E148" s="658"/>
      <c r="F148" s="658"/>
      <c r="G148" s="562"/>
      <c r="H148" s="562"/>
      <c r="I148" s="562"/>
      <c r="J148" s="562"/>
      <c r="K148" s="562"/>
      <c r="L148" s="570" t="str">
        <f t="shared" si="3"/>
        <v/>
      </c>
      <c r="M148" s="562"/>
      <c r="N148" s="562"/>
      <c r="O148" s="562"/>
      <c r="P148" s="562"/>
      <c r="Q148" s="562"/>
      <c r="R148" s="570" t="str">
        <f t="shared" si="4"/>
        <v/>
      </c>
      <c r="S148" s="562"/>
      <c r="T148" s="562"/>
      <c r="U148" s="562"/>
      <c r="V148" s="562"/>
      <c r="W148" s="570" t="str">
        <f t="shared" si="5"/>
        <v/>
      </c>
      <c r="X148" s="562"/>
    </row>
    <row r="149" spans="4:24" s="10" customFormat="1" x14ac:dyDescent="0.25">
      <c r="D149" s="447">
        <v>124</v>
      </c>
      <c r="E149" s="658"/>
      <c r="F149" s="658"/>
      <c r="G149" s="562"/>
      <c r="H149" s="562"/>
      <c r="I149" s="562"/>
      <c r="J149" s="562"/>
      <c r="K149" s="562"/>
      <c r="L149" s="570" t="str">
        <f t="shared" si="3"/>
        <v/>
      </c>
      <c r="M149" s="562"/>
      <c r="N149" s="562"/>
      <c r="O149" s="562"/>
      <c r="P149" s="562"/>
      <c r="Q149" s="562"/>
      <c r="R149" s="570" t="str">
        <f t="shared" si="4"/>
        <v/>
      </c>
      <c r="S149" s="562"/>
      <c r="T149" s="562"/>
      <c r="U149" s="562"/>
      <c r="V149" s="562"/>
      <c r="W149" s="570" t="str">
        <f t="shared" si="5"/>
        <v/>
      </c>
      <c r="X149" s="562"/>
    </row>
    <row r="150" spans="4:24" s="10" customFormat="1" x14ac:dyDescent="0.25">
      <c r="D150" s="447">
        <v>125</v>
      </c>
      <c r="E150" s="658"/>
      <c r="F150" s="658"/>
      <c r="G150" s="562"/>
      <c r="H150" s="562"/>
      <c r="I150" s="562"/>
      <c r="J150" s="562"/>
      <c r="K150" s="562"/>
      <c r="L150" s="570" t="str">
        <f t="shared" si="3"/>
        <v/>
      </c>
      <c r="M150" s="562"/>
      <c r="N150" s="562"/>
      <c r="O150" s="562"/>
      <c r="P150" s="562"/>
      <c r="Q150" s="562"/>
      <c r="R150" s="570" t="str">
        <f t="shared" si="4"/>
        <v/>
      </c>
      <c r="S150" s="562"/>
      <c r="T150" s="562"/>
      <c r="U150" s="562"/>
      <c r="V150" s="562"/>
      <c r="W150" s="570" t="str">
        <f t="shared" si="5"/>
        <v/>
      </c>
      <c r="X150" s="562"/>
    </row>
    <row r="151" spans="4:24" s="10" customFormat="1" x14ac:dyDescent="0.25">
      <c r="D151" s="447">
        <v>126</v>
      </c>
      <c r="E151" s="658"/>
      <c r="F151" s="658"/>
      <c r="G151" s="562"/>
      <c r="H151" s="562"/>
      <c r="I151" s="562"/>
      <c r="J151" s="562"/>
      <c r="K151" s="562"/>
      <c r="L151" s="570" t="str">
        <f t="shared" si="3"/>
        <v/>
      </c>
      <c r="M151" s="562"/>
      <c r="N151" s="562"/>
      <c r="O151" s="562"/>
      <c r="P151" s="562"/>
      <c r="Q151" s="562"/>
      <c r="R151" s="570" t="str">
        <f t="shared" si="4"/>
        <v/>
      </c>
      <c r="S151" s="562"/>
      <c r="T151" s="562"/>
      <c r="U151" s="562"/>
      <c r="V151" s="562"/>
      <c r="W151" s="570" t="str">
        <f t="shared" si="5"/>
        <v/>
      </c>
      <c r="X151" s="562"/>
    </row>
    <row r="152" spans="4:24" s="10" customFormat="1" x14ac:dyDescent="0.25">
      <c r="D152" s="447">
        <v>127</v>
      </c>
      <c r="E152" s="658"/>
      <c r="F152" s="658"/>
      <c r="G152" s="562"/>
      <c r="H152" s="562"/>
      <c r="I152" s="562"/>
      <c r="J152" s="562"/>
      <c r="K152" s="562"/>
      <c r="L152" s="570" t="str">
        <f t="shared" si="3"/>
        <v/>
      </c>
      <c r="M152" s="562"/>
      <c r="N152" s="562"/>
      <c r="O152" s="562"/>
      <c r="P152" s="562"/>
      <c r="Q152" s="562"/>
      <c r="R152" s="570" t="str">
        <f t="shared" si="4"/>
        <v/>
      </c>
      <c r="S152" s="562"/>
      <c r="T152" s="562"/>
      <c r="U152" s="562"/>
      <c r="V152" s="562"/>
      <c r="W152" s="570" t="str">
        <f t="shared" si="5"/>
        <v/>
      </c>
      <c r="X152" s="562"/>
    </row>
    <row r="153" spans="4:24" s="10" customFormat="1" x14ac:dyDescent="0.25">
      <c r="D153" s="447">
        <v>128</v>
      </c>
      <c r="E153" s="658"/>
      <c r="F153" s="658"/>
      <c r="G153" s="562"/>
      <c r="H153" s="562"/>
      <c r="I153" s="562"/>
      <c r="J153" s="562"/>
      <c r="K153" s="562"/>
      <c r="L153" s="570" t="str">
        <f t="shared" si="3"/>
        <v/>
      </c>
      <c r="M153" s="562"/>
      <c r="N153" s="562"/>
      <c r="O153" s="562"/>
      <c r="P153" s="562"/>
      <c r="Q153" s="562"/>
      <c r="R153" s="570" t="str">
        <f t="shared" si="4"/>
        <v/>
      </c>
      <c r="S153" s="562"/>
      <c r="T153" s="562"/>
      <c r="U153" s="562"/>
      <c r="V153" s="562"/>
      <c r="W153" s="570" t="str">
        <f t="shared" si="5"/>
        <v/>
      </c>
      <c r="X153" s="562"/>
    </row>
    <row r="154" spans="4:24" s="10" customFormat="1" x14ac:dyDescent="0.25">
      <c r="D154" s="447">
        <v>129</v>
      </c>
      <c r="E154" s="658"/>
      <c r="F154" s="658"/>
      <c r="G154" s="562"/>
      <c r="H154" s="562"/>
      <c r="I154" s="562"/>
      <c r="J154" s="562"/>
      <c r="K154" s="562"/>
      <c r="L154" s="570" t="str">
        <f t="shared" si="3"/>
        <v/>
      </c>
      <c r="M154" s="562"/>
      <c r="N154" s="562"/>
      <c r="O154" s="562"/>
      <c r="P154" s="562"/>
      <c r="Q154" s="562"/>
      <c r="R154" s="570" t="str">
        <f t="shared" si="4"/>
        <v/>
      </c>
      <c r="S154" s="562"/>
      <c r="T154" s="562"/>
      <c r="U154" s="562"/>
      <c r="V154" s="562"/>
      <c r="W154" s="570" t="str">
        <f t="shared" si="5"/>
        <v/>
      </c>
      <c r="X154" s="562"/>
    </row>
    <row r="155" spans="4:24" s="10" customFormat="1" x14ac:dyDescent="0.25">
      <c r="D155" s="447">
        <v>130</v>
      </c>
      <c r="E155" s="658"/>
      <c r="F155" s="658"/>
      <c r="G155" s="562"/>
      <c r="H155" s="562"/>
      <c r="I155" s="562"/>
      <c r="J155" s="562"/>
      <c r="K155" s="562"/>
      <c r="L155" s="570" t="str">
        <f t="shared" si="3"/>
        <v/>
      </c>
      <c r="M155" s="562"/>
      <c r="N155" s="562"/>
      <c r="O155" s="562"/>
      <c r="P155" s="562"/>
      <c r="Q155" s="562"/>
      <c r="R155" s="570" t="str">
        <f t="shared" si="4"/>
        <v/>
      </c>
      <c r="S155" s="562"/>
      <c r="T155" s="562"/>
      <c r="U155" s="562"/>
      <c r="V155" s="562"/>
      <c r="W155" s="570" t="str">
        <f t="shared" si="5"/>
        <v/>
      </c>
      <c r="X155" s="562"/>
    </row>
    <row r="156" spans="4:24" s="10" customFormat="1" x14ac:dyDescent="0.25">
      <c r="D156" s="447">
        <v>131</v>
      </c>
      <c r="E156" s="658"/>
      <c r="F156" s="658"/>
      <c r="G156" s="562"/>
      <c r="H156" s="562"/>
      <c r="I156" s="562"/>
      <c r="J156" s="562"/>
      <c r="K156" s="562"/>
      <c r="L156" s="570" t="str">
        <f t="shared" ref="L156:L219" si="6">IF(E156="","",SUM(G156:K156))</f>
        <v/>
      </c>
      <c r="M156" s="562"/>
      <c r="N156" s="562"/>
      <c r="O156" s="562"/>
      <c r="P156" s="562"/>
      <c r="Q156" s="562"/>
      <c r="R156" s="570" t="str">
        <f t="shared" ref="R156:R219" si="7">IF(E156="","",SUM(M156:Q156))</f>
        <v/>
      </c>
      <c r="S156" s="562"/>
      <c r="T156" s="562"/>
      <c r="U156" s="562"/>
      <c r="V156" s="562"/>
      <c r="W156" s="570" t="str">
        <f t="shared" ref="W156:W219" si="8">IF(E156="","",SUM(S156:V156))</f>
        <v/>
      </c>
      <c r="X156" s="562"/>
    </row>
    <row r="157" spans="4:24" s="10" customFormat="1" x14ac:dyDescent="0.25">
      <c r="D157" s="447">
        <v>132</v>
      </c>
      <c r="E157" s="658"/>
      <c r="F157" s="658"/>
      <c r="G157" s="562"/>
      <c r="H157" s="562"/>
      <c r="I157" s="562"/>
      <c r="J157" s="562"/>
      <c r="K157" s="562"/>
      <c r="L157" s="570" t="str">
        <f t="shared" si="6"/>
        <v/>
      </c>
      <c r="M157" s="562"/>
      <c r="N157" s="562"/>
      <c r="O157" s="562"/>
      <c r="P157" s="562"/>
      <c r="Q157" s="562"/>
      <c r="R157" s="570" t="str">
        <f t="shared" si="7"/>
        <v/>
      </c>
      <c r="S157" s="562"/>
      <c r="T157" s="562"/>
      <c r="U157" s="562"/>
      <c r="V157" s="562"/>
      <c r="W157" s="570" t="str">
        <f t="shared" si="8"/>
        <v/>
      </c>
      <c r="X157" s="562"/>
    </row>
    <row r="158" spans="4:24" s="10" customFormat="1" x14ac:dyDescent="0.25">
      <c r="D158" s="447">
        <v>133</v>
      </c>
      <c r="E158" s="658"/>
      <c r="F158" s="658"/>
      <c r="G158" s="562"/>
      <c r="H158" s="562"/>
      <c r="I158" s="562"/>
      <c r="J158" s="562"/>
      <c r="K158" s="562"/>
      <c r="L158" s="570" t="str">
        <f t="shared" si="6"/>
        <v/>
      </c>
      <c r="M158" s="562"/>
      <c r="N158" s="562"/>
      <c r="O158" s="562"/>
      <c r="P158" s="562"/>
      <c r="Q158" s="562"/>
      <c r="R158" s="570" t="str">
        <f t="shared" si="7"/>
        <v/>
      </c>
      <c r="S158" s="562"/>
      <c r="T158" s="562"/>
      <c r="U158" s="562"/>
      <c r="V158" s="562"/>
      <c r="W158" s="570" t="str">
        <f t="shared" si="8"/>
        <v/>
      </c>
      <c r="X158" s="562"/>
    </row>
    <row r="159" spans="4:24" s="10" customFormat="1" x14ac:dyDescent="0.25">
      <c r="D159" s="447">
        <v>134</v>
      </c>
      <c r="E159" s="658"/>
      <c r="F159" s="658"/>
      <c r="G159" s="562"/>
      <c r="H159" s="562"/>
      <c r="I159" s="562"/>
      <c r="J159" s="562"/>
      <c r="K159" s="562"/>
      <c r="L159" s="570" t="str">
        <f t="shared" si="6"/>
        <v/>
      </c>
      <c r="M159" s="562"/>
      <c r="N159" s="562"/>
      <c r="O159" s="562"/>
      <c r="P159" s="562"/>
      <c r="Q159" s="562"/>
      <c r="R159" s="570" t="str">
        <f t="shared" si="7"/>
        <v/>
      </c>
      <c r="S159" s="562"/>
      <c r="T159" s="562"/>
      <c r="U159" s="562"/>
      <c r="V159" s="562"/>
      <c r="W159" s="570" t="str">
        <f t="shared" si="8"/>
        <v/>
      </c>
      <c r="X159" s="562"/>
    </row>
    <row r="160" spans="4:24" s="10" customFormat="1" x14ac:dyDescent="0.25">
      <c r="D160" s="447">
        <v>135</v>
      </c>
      <c r="E160" s="658"/>
      <c r="F160" s="658"/>
      <c r="G160" s="562"/>
      <c r="H160" s="562"/>
      <c r="I160" s="562"/>
      <c r="J160" s="562"/>
      <c r="K160" s="562"/>
      <c r="L160" s="570" t="str">
        <f t="shared" si="6"/>
        <v/>
      </c>
      <c r="M160" s="562"/>
      <c r="N160" s="562"/>
      <c r="O160" s="562"/>
      <c r="P160" s="562"/>
      <c r="Q160" s="562"/>
      <c r="R160" s="570" t="str">
        <f t="shared" si="7"/>
        <v/>
      </c>
      <c r="S160" s="562"/>
      <c r="T160" s="562"/>
      <c r="U160" s="562"/>
      <c r="V160" s="562"/>
      <c r="W160" s="570" t="str">
        <f t="shared" si="8"/>
        <v/>
      </c>
      <c r="X160" s="562"/>
    </row>
    <row r="161" spans="4:24" s="10" customFormat="1" x14ac:dyDescent="0.25">
      <c r="D161" s="447">
        <v>136</v>
      </c>
      <c r="E161" s="658"/>
      <c r="F161" s="658"/>
      <c r="G161" s="562"/>
      <c r="H161" s="562"/>
      <c r="I161" s="562"/>
      <c r="J161" s="562"/>
      <c r="K161" s="562"/>
      <c r="L161" s="570" t="str">
        <f t="shared" si="6"/>
        <v/>
      </c>
      <c r="M161" s="562"/>
      <c r="N161" s="562"/>
      <c r="O161" s="562"/>
      <c r="P161" s="562"/>
      <c r="Q161" s="562"/>
      <c r="R161" s="570" t="str">
        <f t="shared" si="7"/>
        <v/>
      </c>
      <c r="S161" s="562"/>
      <c r="T161" s="562"/>
      <c r="U161" s="562"/>
      <c r="V161" s="562"/>
      <c r="W161" s="570" t="str">
        <f t="shared" si="8"/>
        <v/>
      </c>
      <c r="X161" s="562"/>
    </row>
    <row r="162" spans="4:24" s="10" customFormat="1" x14ac:dyDescent="0.25">
      <c r="D162" s="447">
        <v>137</v>
      </c>
      <c r="E162" s="658"/>
      <c r="F162" s="658"/>
      <c r="G162" s="562"/>
      <c r="H162" s="562"/>
      <c r="I162" s="562"/>
      <c r="J162" s="562"/>
      <c r="K162" s="562"/>
      <c r="L162" s="570" t="str">
        <f t="shared" si="6"/>
        <v/>
      </c>
      <c r="M162" s="562"/>
      <c r="N162" s="562"/>
      <c r="O162" s="562"/>
      <c r="P162" s="562"/>
      <c r="Q162" s="562"/>
      <c r="R162" s="570" t="str">
        <f t="shared" si="7"/>
        <v/>
      </c>
      <c r="S162" s="562"/>
      <c r="T162" s="562"/>
      <c r="U162" s="562"/>
      <c r="V162" s="562"/>
      <c r="W162" s="570" t="str">
        <f t="shared" si="8"/>
        <v/>
      </c>
      <c r="X162" s="562"/>
    </row>
    <row r="163" spans="4:24" s="10" customFormat="1" x14ac:dyDescent="0.25">
      <c r="D163" s="447">
        <v>138</v>
      </c>
      <c r="E163" s="658"/>
      <c r="F163" s="658"/>
      <c r="G163" s="562"/>
      <c r="H163" s="562"/>
      <c r="I163" s="562"/>
      <c r="J163" s="562"/>
      <c r="K163" s="562"/>
      <c r="L163" s="570" t="str">
        <f t="shared" si="6"/>
        <v/>
      </c>
      <c r="M163" s="562"/>
      <c r="N163" s="562"/>
      <c r="O163" s="562"/>
      <c r="P163" s="562"/>
      <c r="Q163" s="562"/>
      <c r="R163" s="570" t="str">
        <f t="shared" si="7"/>
        <v/>
      </c>
      <c r="S163" s="562"/>
      <c r="T163" s="562"/>
      <c r="U163" s="562"/>
      <c r="V163" s="562"/>
      <c r="W163" s="570" t="str">
        <f t="shared" si="8"/>
        <v/>
      </c>
      <c r="X163" s="562"/>
    </row>
    <row r="164" spans="4:24" s="10" customFormat="1" x14ac:dyDescent="0.25">
      <c r="D164" s="447">
        <v>139</v>
      </c>
      <c r="E164" s="658"/>
      <c r="F164" s="658"/>
      <c r="G164" s="562"/>
      <c r="H164" s="562"/>
      <c r="I164" s="562"/>
      <c r="J164" s="562"/>
      <c r="K164" s="562"/>
      <c r="L164" s="570" t="str">
        <f t="shared" si="6"/>
        <v/>
      </c>
      <c r="M164" s="562"/>
      <c r="N164" s="562"/>
      <c r="O164" s="562"/>
      <c r="P164" s="562"/>
      <c r="Q164" s="562"/>
      <c r="R164" s="570" t="str">
        <f t="shared" si="7"/>
        <v/>
      </c>
      <c r="S164" s="562"/>
      <c r="T164" s="562"/>
      <c r="U164" s="562"/>
      <c r="V164" s="562"/>
      <c r="W164" s="570" t="str">
        <f t="shared" si="8"/>
        <v/>
      </c>
      <c r="X164" s="562"/>
    </row>
    <row r="165" spans="4:24" s="10" customFormat="1" x14ac:dyDescent="0.25">
      <c r="D165" s="447">
        <v>140</v>
      </c>
      <c r="E165" s="658"/>
      <c r="F165" s="658"/>
      <c r="G165" s="562"/>
      <c r="H165" s="562"/>
      <c r="I165" s="562"/>
      <c r="J165" s="562"/>
      <c r="K165" s="562"/>
      <c r="L165" s="570" t="str">
        <f t="shared" si="6"/>
        <v/>
      </c>
      <c r="M165" s="562"/>
      <c r="N165" s="562"/>
      <c r="O165" s="562"/>
      <c r="P165" s="562"/>
      <c r="Q165" s="562"/>
      <c r="R165" s="570" t="str">
        <f t="shared" si="7"/>
        <v/>
      </c>
      <c r="S165" s="562"/>
      <c r="T165" s="562"/>
      <c r="U165" s="562"/>
      <c r="V165" s="562"/>
      <c r="W165" s="570" t="str">
        <f t="shared" si="8"/>
        <v/>
      </c>
      <c r="X165" s="562"/>
    </row>
    <row r="166" spans="4:24" s="10" customFormat="1" x14ac:dyDescent="0.25">
      <c r="D166" s="447">
        <v>141</v>
      </c>
      <c r="E166" s="658"/>
      <c r="F166" s="658"/>
      <c r="G166" s="562"/>
      <c r="H166" s="562"/>
      <c r="I166" s="562"/>
      <c r="J166" s="562"/>
      <c r="K166" s="562"/>
      <c r="L166" s="570" t="str">
        <f t="shared" si="6"/>
        <v/>
      </c>
      <c r="M166" s="562"/>
      <c r="N166" s="562"/>
      <c r="O166" s="562"/>
      <c r="P166" s="562"/>
      <c r="Q166" s="562"/>
      <c r="R166" s="570" t="str">
        <f t="shared" si="7"/>
        <v/>
      </c>
      <c r="S166" s="562"/>
      <c r="T166" s="562"/>
      <c r="U166" s="562"/>
      <c r="V166" s="562"/>
      <c r="W166" s="570" t="str">
        <f t="shared" si="8"/>
        <v/>
      </c>
      <c r="X166" s="562"/>
    </row>
    <row r="167" spans="4:24" s="10" customFormat="1" x14ac:dyDescent="0.25">
      <c r="D167" s="447">
        <v>142</v>
      </c>
      <c r="E167" s="658"/>
      <c r="F167" s="658"/>
      <c r="G167" s="562"/>
      <c r="H167" s="562"/>
      <c r="I167" s="562"/>
      <c r="J167" s="562"/>
      <c r="K167" s="562"/>
      <c r="L167" s="570" t="str">
        <f t="shared" si="6"/>
        <v/>
      </c>
      <c r="M167" s="562"/>
      <c r="N167" s="562"/>
      <c r="O167" s="562"/>
      <c r="P167" s="562"/>
      <c r="Q167" s="562"/>
      <c r="R167" s="570" t="str">
        <f t="shared" si="7"/>
        <v/>
      </c>
      <c r="S167" s="562"/>
      <c r="T167" s="562"/>
      <c r="U167" s="562"/>
      <c r="V167" s="562"/>
      <c r="W167" s="570" t="str">
        <f t="shared" si="8"/>
        <v/>
      </c>
      <c r="X167" s="562"/>
    </row>
    <row r="168" spans="4:24" s="10" customFormat="1" x14ac:dyDescent="0.25">
      <c r="D168" s="447">
        <v>143</v>
      </c>
      <c r="E168" s="658"/>
      <c r="F168" s="658"/>
      <c r="G168" s="562"/>
      <c r="H168" s="562"/>
      <c r="I168" s="562"/>
      <c r="J168" s="562"/>
      <c r="K168" s="562"/>
      <c r="L168" s="570" t="str">
        <f t="shared" si="6"/>
        <v/>
      </c>
      <c r="M168" s="562"/>
      <c r="N168" s="562"/>
      <c r="O168" s="562"/>
      <c r="P168" s="562"/>
      <c r="Q168" s="562"/>
      <c r="R168" s="570" t="str">
        <f t="shared" si="7"/>
        <v/>
      </c>
      <c r="S168" s="562"/>
      <c r="T168" s="562"/>
      <c r="U168" s="562"/>
      <c r="V168" s="562"/>
      <c r="W168" s="570" t="str">
        <f t="shared" si="8"/>
        <v/>
      </c>
      <c r="X168" s="562"/>
    </row>
    <row r="169" spans="4:24" s="10" customFormat="1" x14ac:dyDescent="0.25">
      <c r="D169" s="447">
        <v>144</v>
      </c>
      <c r="E169" s="658"/>
      <c r="F169" s="658"/>
      <c r="G169" s="562"/>
      <c r="H169" s="562"/>
      <c r="I169" s="562"/>
      <c r="J169" s="562"/>
      <c r="K169" s="562"/>
      <c r="L169" s="570" t="str">
        <f t="shared" si="6"/>
        <v/>
      </c>
      <c r="M169" s="562"/>
      <c r="N169" s="562"/>
      <c r="O169" s="562"/>
      <c r="P169" s="562"/>
      <c r="Q169" s="562"/>
      <c r="R169" s="570" t="str">
        <f t="shared" si="7"/>
        <v/>
      </c>
      <c r="S169" s="562"/>
      <c r="T169" s="562"/>
      <c r="U169" s="562"/>
      <c r="V169" s="562"/>
      <c r="W169" s="570" t="str">
        <f t="shared" si="8"/>
        <v/>
      </c>
      <c r="X169" s="562"/>
    </row>
    <row r="170" spans="4:24" s="10" customFormat="1" x14ac:dyDescent="0.25">
      <c r="D170" s="447">
        <v>145</v>
      </c>
      <c r="E170" s="658"/>
      <c r="F170" s="658"/>
      <c r="G170" s="562"/>
      <c r="H170" s="562"/>
      <c r="I170" s="562"/>
      <c r="J170" s="562"/>
      <c r="K170" s="562"/>
      <c r="L170" s="570" t="str">
        <f t="shared" si="6"/>
        <v/>
      </c>
      <c r="M170" s="562"/>
      <c r="N170" s="562"/>
      <c r="O170" s="562"/>
      <c r="P170" s="562"/>
      <c r="Q170" s="562"/>
      <c r="R170" s="570" t="str">
        <f t="shared" si="7"/>
        <v/>
      </c>
      <c r="S170" s="562"/>
      <c r="T170" s="562"/>
      <c r="U170" s="562"/>
      <c r="V170" s="562"/>
      <c r="W170" s="570" t="str">
        <f t="shared" si="8"/>
        <v/>
      </c>
      <c r="X170" s="562"/>
    </row>
    <row r="171" spans="4:24" s="10" customFormat="1" x14ac:dyDescent="0.25">
      <c r="D171" s="447">
        <v>146</v>
      </c>
      <c r="E171" s="658"/>
      <c r="F171" s="658"/>
      <c r="G171" s="562"/>
      <c r="H171" s="562"/>
      <c r="I171" s="562"/>
      <c r="J171" s="562"/>
      <c r="K171" s="562"/>
      <c r="L171" s="570" t="str">
        <f t="shared" si="6"/>
        <v/>
      </c>
      <c r="M171" s="562"/>
      <c r="N171" s="562"/>
      <c r="O171" s="562"/>
      <c r="P171" s="562"/>
      <c r="Q171" s="562"/>
      <c r="R171" s="570" t="str">
        <f t="shared" si="7"/>
        <v/>
      </c>
      <c r="S171" s="562"/>
      <c r="T171" s="562"/>
      <c r="U171" s="562"/>
      <c r="V171" s="562"/>
      <c r="W171" s="570" t="str">
        <f t="shared" si="8"/>
        <v/>
      </c>
      <c r="X171" s="562"/>
    </row>
    <row r="172" spans="4:24" s="10" customFormat="1" x14ac:dyDescent="0.25">
      <c r="D172" s="447">
        <v>147</v>
      </c>
      <c r="E172" s="658"/>
      <c r="F172" s="658"/>
      <c r="G172" s="562"/>
      <c r="H172" s="562"/>
      <c r="I172" s="562"/>
      <c r="J172" s="562"/>
      <c r="K172" s="562"/>
      <c r="L172" s="570" t="str">
        <f t="shared" si="6"/>
        <v/>
      </c>
      <c r="M172" s="562"/>
      <c r="N172" s="562"/>
      <c r="O172" s="562"/>
      <c r="P172" s="562"/>
      <c r="Q172" s="562"/>
      <c r="R172" s="570" t="str">
        <f t="shared" si="7"/>
        <v/>
      </c>
      <c r="S172" s="562"/>
      <c r="T172" s="562"/>
      <c r="U172" s="562"/>
      <c r="V172" s="562"/>
      <c r="W172" s="570" t="str">
        <f t="shared" si="8"/>
        <v/>
      </c>
      <c r="X172" s="562"/>
    </row>
    <row r="173" spans="4:24" s="10" customFormat="1" x14ac:dyDescent="0.25">
      <c r="D173" s="447">
        <v>148</v>
      </c>
      <c r="E173" s="658"/>
      <c r="F173" s="658"/>
      <c r="G173" s="562"/>
      <c r="H173" s="562"/>
      <c r="I173" s="562"/>
      <c r="J173" s="562"/>
      <c r="K173" s="562"/>
      <c r="L173" s="570" t="str">
        <f t="shared" si="6"/>
        <v/>
      </c>
      <c r="M173" s="562"/>
      <c r="N173" s="562"/>
      <c r="O173" s="562"/>
      <c r="P173" s="562"/>
      <c r="Q173" s="562"/>
      <c r="R173" s="570" t="str">
        <f t="shared" si="7"/>
        <v/>
      </c>
      <c r="S173" s="562"/>
      <c r="T173" s="562"/>
      <c r="U173" s="562"/>
      <c r="V173" s="562"/>
      <c r="W173" s="570" t="str">
        <f t="shared" si="8"/>
        <v/>
      </c>
      <c r="X173" s="562"/>
    </row>
    <row r="174" spans="4:24" s="10" customFormat="1" x14ac:dyDescent="0.25">
      <c r="D174" s="447">
        <v>149</v>
      </c>
      <c r="E174" s="658"/>
      <c r="F174" s="658"/>
      <c r="G174" s="562"/>
      <c r="H174" s="562"/>
      <c r="I174" s="562"/>
      <c r="J174" s="562"/>
      <c r="K174" s="562"/>
      <c r="L174" s="570" t="str">
        <f t="shared" si="6"/>
        <v/>
      </c>
      <c r="M174" s="562"/>
      <c r="N174" s="562"/>
      <c r="O174" s="562"/>
      <c r="P174" s="562"/>
      <c r="Q174" s="562"/>
      <c r="R174" s="570" t="str">
        <f t="shared" si="7"/>
        <v/>
      </c>
      <c r="S174" s="562"/>
      <c r="T174" s="562"/>
      <c r="U174" s="562"/>
      <c r="V174" s="562"/>
      <c r="W174" s="570" t="str">
        <f t="shared" si="8"/>
        <v/>
      </c>
      <c r="X174" s="562"/>
    </row>
    <row r="175" spans="4:24" s="10" customFormat="1" x14ac:dyDescent="0.25">
      <c r="D175" s="447">
        <v>150</v>
      </c>
      <c r="E175" s="658"/>
      <c r="F175" s="658"/>
      <c r="G175" s="562"/>
      <c r="H175" s="562"/>
      <c r="I175" s="562"/>
      <c r="J175" s="562"/>
      <c r="K175" s="562"/>
      <c r="L175" s="570" t="str">
        <f t="shared" si="6"/>
        <v/>
      </c>
      <c r="M175" s="562"/>
      <c r="N175" s="562"/>
      <c r="O175" s="562"/>
      <c r="P175" s="562"/>
      <c r="Q175" s="562"/>
      <c r="R175" s="570" t="str">
        <f t="shared" si="7"/>
        <v/>
      </c>
      <c r="S175" s="562"/>
      <c r="T175" s="562"/>
      <c r="U175" s="562"/>
      <c r="V175" s="562"/>
      <c r="W175" s="570" t="str">
        <f t="shared" si="8"/>
        <v/>
      </c>
      <c r="X175" s="562"/>
    </row>
    <row r="176" spans="4:24" s="10" customFormat="1" x14ac:dyDescent="0.25">
      <c r="D176" s="447">
        <v>151</v>
      </c>
      <c r="E176" s="658"/>
      <c r="F176" s="658"/>
      <c r="G176" s="562"/>
      <c r="H176" s="562"/>
      <c r="I176" s="562"/>
      <c r="J176" s="562"/>
      <c r="K176" s="562"/>
      <c r="L176" s="570" t="str">
        <f t="shared" si="6"/>
        <v/>
      </c>
      <c r="M176" s="562"/>
      <c r="N176" s="562"/>
      <c r="O176" s="562"/>
      <c r="P176" s="562"/>
      <c r="Q176" s="562"/>
      <c r="R176" s="570" t="str">
        <f t="shared" si="7"/>
        <v/>
      </c>
      <c r="S176" s="562"/>
      <c r="T176" s="562"/>
      <c r="U176" s="562"/>
      <c r="V176" s="562"/>
      <c r="W176" s="570" t="str">
        <f t="shared" si="8"/>
        <v/>
      </c>
      <c r="X176" s="562"/>
    </row>
    <row r="177" spans="4:24" s="10" customFormat="1" x14ac:dyDescent="0.25">
      <c r="D177" s="447">
        <v>152</v>
      </c>
      <c r="E177" s="658"/>
      <c r="F177" s="658"/>
      <c r="G177" s="562"/>
      <c r="H177" s="562"/>
      <c r="I177" s="562"/>
      <c r="J177" s="562"/>
      <c r="K177" s="562"/>
      <c r="L177" s="570" t="str">
        <f t="shared" si="6"/>
        <v/>
      </c>
      <c r="M177" s="562"/>
      <c r="N177" s="562"/>
      <c r="O177" s="562"/>
      <c r="P177" s="562"/>
      <c r="Q177" s="562"/>
      <c r="R177" s="570" t="str">
        <f t="shared" si="7"/>
        <v/>
      </c>
      <c r="S177" s="562"/>
      <c r="T177" s="562"/>
      <c r="U177" s="562"/>
      <c r="V177" s="562"/>
      <c r="W177" s="570" t="str">
        <f t="shared" si="8"/>
        <v/>
      </c>
      <c r="X177" s="562"/>
    </row>
    <row r="178" spans="4:24" s="10" customFormat="1" x14ac:dyDescent="0.25">
      <c r="D178" s="447">
        <v>153</v>
      </c>
      <c r="E178" s="658"/>
      <c r="F178" s="658"/>
      <c r="G178" s="562"/>
      <c r="H178" s="562"/>
      <c r="I178" s="562"/>
      <c r="J178" s="562"/>
      <c r="K178" s="562"/>
      <c r="L178" s="570" t="str">
        <f t="shared" si="6"/>
        <v/>
      </c>
      <c r="M178" s="562"/>
      <c r="N178" s="562"/>
      <c r="O178" s="562"/>
      <c r="P178" s="562"/>
      <c r="Q178" s="562"/>
      <c r="R178" s="570" t="str">
        <f t="shared" si="7"/>
        <v/>
      </c>
      <c r="S178" s="562"/>
      <c r="T178" s="562"/>
      <c r="U178" s="562"/>
      <c r="V178" s="562"/>
      <c r="W178" s="570" t="str">
        <f t="shared" si="8"/>
        <v/>
      </c>
      <c r="X178" s="562"/>
    </row>
    <row r="179" spans="4:24" s="10" customFormat="1" x14ac:dyDescent="0.25">
      <c r="D179" s="447">
        <v>154</v>
      </c>
      <c r="E179" s="658"/>
      <c r="F179" s="658"/>
      <c r="G179" s="562"/>
      <c r="H179" s="562"/>
      <c r="I179" s="562"/>
      <c r="J179" s="562"/>
      <c r="K179" s="562"/>
      <c r="L179" s="570" t="str">
        <f t="shared" si="6"/>
        <v/>
      </c>
      <c r="M179" s="562"/>
      <c r="N179" s="562"/>
      <c r="O179" s="562"/>
      <c r="P179" s="562"/>
      <c r="Q179" s="562"/>
      <c r="R179" s="570" t="str">
        <f t="shared" si="7"/>
        <v/>
      </c>
      <c r="S179" s="562"/>
      <c r="T179" s="562"/>
      <c r="U179" s="562"/>
      <c r="V179" s="562"/>
      <c r="W179" s="570" t="str">
        <f t="shared" si="8"/>
        <v/>
      </c>
      <c r="X179" s="562"/>
    </row>
    <row r="180" spans="4:24" s="10" customFormat="1" x14ac:dyDescent="0.25">
      <c r="D180" s="447">
        <v>155</v>
      </c>
      <c r="E180" s="658"/>
      <c r="F180" s="658"/>
      <c r="G180" s="562"/>
      <c r="H180" s="562"/>
      <c r="I180" s="562"/>
      <c r="J180" s="562"/>
      <c r="K180" s="562"/>
      <c r="L180" s="570" t="str">
        <f t="shared" si="6"/>
        <v/>
      </c>
      <c r="M180" s="562"/>
      <c r="N180" s="562"/>
      <c r="O180" s="562"/>
      <c r="P180" s="562"/>
      <c r="Q180" s="562"/>
      <c r="R180" s="570" t="str">
        <f t="shared" si="7"/>
        <v/>
      </c>
      <c r="S180" s="562"/>
      <c r="T180" s="562"/>
      <c r="U180" s="562"/>
      <c r="V180" s="562"/>
      <c r="W180" s="570" t="str">
        <f t="shared" si="8"/>
        <v/>
      </c>
      <c r="X180" s="562"/>
    </row>
    <row r="181" spans="4:24" s="10" customFormat="1" x14ac:dyDescent="0.25">
      <c r="D181" s="447">
        <v>156</v>
      </c>
      <c r="E181" s="658"/>
      <c r="F181" s="658"/>
      <c r="G181" s="562"/>
      <c r="H181" s="562"/>
      <c r="I181" s="562"/>
      <c r="J181" s="562"/>
      <c r="K181" s="562"/>
      <c r="L181" s="570" t="str">
        <f t="shared" si="6"/>
        <v/>
      </c>
      <c r="M181" s="562"/>
      <c r="N181" s="562"/>
      <c r="O181" s="562"/>
      <c r="P181" s="562"/>
      <c r="Q181" s="562"/>
      <c r="R181" s="570" t="str">
        <f t="shared" si="7"/>
        <v/>
      </c>
      <c r="S181" s="562"/>
      <c r="T181" s="562"/>
      <c r="U181" s="562"/>
      <c r="V181" s="562"/>
      <c r="W181" s="570" t="str">
        <f t="shared" si="8"/>
        <v/>
      </c>
      <c r="X181" s="562"/>
    </row>
    <row r="182" spans="4:24" s="10" customFormat="1" x14ac:dyDescent="0.25">
      <c r="D182" s="447">
        <v>157</v>
      </c>
      <c r="E182" s="658"/>
      <c r="F182" s="658"/>
      <c r="G182" s="562"/>
      <c r="H182" s="562"/>
      <c r="I182" s="562"/>
      <c r="J182" s="562"/>
      <c r="K182" s="562"/>
      <c r="L182" s="570" t="str">
        <f t="shared" si="6"/>
        <v/>
      </c>
      <c r="M182" s="562"/>
      <c r="N182" s="562"/>
      <c r="O182" s="562"/>
      <c r="P182" s="562"/>
      <c r="Q182" s="562"/>
      <c r="R182" s="570" t="str">
        <f t="shared" si="7"/>
        <v/>
      </c>
      <c r="S182" s="562"/>
      <c r="T182" s="562"/>
      <c r="U182" s="562"/>
      <c r="V182" s="562"/>
      <c r="W182" s="570" t="str">
        <f t="shared" si="8"/>
        <v/>
      </c>
      <c r="X182" s="562"/>
    </row>
    <row r="183" spans="4:24" s="10" customFormat="1" x14ac:dyDescent="0.25">
      <c r="D183" s="447">
        <v>158</v>
      </c>
      <c r="E183" s="658"/>
      <c r="F183" s="658"/>
      <c r="G183" s="562"/>
      <c r="H183" s="562"/>
      <c r="I183" s="562"/>
      <c r="J183" s="562"/>
      <c r="K183" s="562"/>
      <c r="L183" s="570" t="str">
        <f t="shared" si="6"/>
        <v/>
      </c>
      <c r="M183" s="562"/>
      <c r="N183" s="562"/>
      <c r="O183" s="562"/>
      <c r="P183" s="562"/>
      <c r="Q183" s="562"/>
      <c r="R183" s="570" t="str">
        <f t="shared" si="7"/>
        <v/>
      </c>
      <c r="S183" s="562"/>
      <c r="T183" s="562"/>
      <c r="U183" s="562"/>
      <c r="V183" s="562"/>
      <c r="W183" s="570" t="str">
        <f t="shared" si="8"/>
        <v/>
      </c>
      <c r="X183" s="562"/>
    </row>
    <row r="184" spans="4:24" s="10" customFormat="1" x14ac:dyDescent="0.25">
      <c r="D184" s="447">
        <v>159</v>
      </c>
      <c r="E184" s="658"/>
      <c r="F184" s="658"/>
      <c r="G184" s="562"/>
      <c r="H184" s="562"/>
      <c r="I184" s="562"/>
      <c r="J184" s="562"/>
      <c r="K184" s="562"/>
      <c r="L184" s="570" t="str">
        <f t="shared" si="6"/>
        <v/>
      </c>
      <c r="M184" s="562"/>
      <c r="N184" s="562"/>
      <c r="O184" s="562"/>
      <c r="P184" s="562"/>
      <c r="Q184" s="562"/>
      <c r="R184" s="570" t="str">
        <f t="shared" si="7"/>
        <v/>
      </c>
      <c r="S184" s="562"/>
      <c r="T184" s="562"/>
      <c r="U184" s="562"/>
      <c r="V184" s="562"/>
      <c r="W184" s="570" t="str">
        <f t="shared" si="8"/>
        <v/>
      </c>
      <c r="X184" s="562"/>
    </row>
    <row r="185" spans="4:24" s="10" customFormat="1" x14ac:dyDescent="0.25">
      <c r="D185" s="447">
        <v>160</v>
      </c>
      <c r="E185" s="658"/>
      <c r="F185" s="658"/>
      <c r="G185" s="562"/>
      <c r="H185" s="562"/>
      <c r="I185" s="562"/>
      <c r="J185" s="562"/>
      <c r="K185" s="562"/>
      <c r="L185" s="570" t="str">
        <f t="shared" si="6"/>
        <v/>
      </c>
      <c r="M185" s="562"/>
      <c r="N185" s="562"/>
      <c r="O185" s="562"/>
      <c r="P185" s="562"/>
      <c r="Q185" s="562"/>
      <c r="R185" s="570" t="str">
        <f t="shared" si="7"/>
        <v/>
      </c>
      <c r="S185" s="562"/>
      <c r="T185" s="562"/>
      <c r="U185" s="562"/>
      <c r="V185" s="562"/>
      <c r="W185" s="570" t="str">
        <f t="shared" si="8"/>
        <v/>
      </c>
      <c r="X185" s="562"/>
    </row>
    <row r="186" spans="4:24" s="10" customFormat="1" x14ac:dyDescent="0.25">
      <c r="D186" s="447">
        <v>161</v>
      </c>
      <c r="E186" s="658"/>
      <c r="F186" s="658"/>
      <c r="G186" s="562"/>
      <c r="H186" s="562"/>
      <c r="I186" s="562"/>
      <c r="J186" s="562"/>
      <c r="K186" s="562"/>
      <c r="L186" s="570" t="str">
        <f t="shared" si="6"/>
        <v/>
      </c>
      <c r="M186" s="562"/>
      <c r="N186" s="562"/>
      <c r="O186" s="562"/>
      <c r="P186" s="562"/>
      <c r="Q186" s="562"/>
      <c r="R186" s="570" t="str">
        <f t="shared" si="7"/>
        <v/>
      </c>
      <c r="S186" s="562"/>
      <c r="T186" s="562"/>
      <c r="U186" s="562"/>
      <c r="V186" s="562"/>
      <c r="W186" s="570" t="str">
        <f t="shared" si="8"/>
        <v/>
      </c>
      <c r="X186" s="562"/>
    </row>
    <row r="187" spans="4:24" s="10" customFormat="1" x14ac:dyDescent="0.25">
      <c r="D187" s="447">
        <v>162</v>
      </c>
      <c r="E187" s="658"/>
      <c r="F187" s="658"/>
      <c r="G187" s="562"/>
      <c r="H187" s="562"/>
      <c r="I187" s="562"/>
      <c r="J187" s="562"/>
      <c r="K187" s="562"/>
      <c r="L187" s="570" t="str">
        <f t="shared" si="6"/>
        <v/>
      </c>
      <c r="M187" s="562"/>
      <c r="N187" s="562"/>
      <c r="O187" s="562"/>
      <c r="P187" s="562"/>
      <c r="Q187" s="562"/>
      <c r="R187" s="570" t="str">
        <f t="shared" si="7"/>
        <v/>
      </c>
      <c r="S187" s="562"/>
      <c r="T187" s="562"/>
      <c r="U187" s="562"/>
      <c r="V187" s="562"/>
      <c r="W187" s="570" t="str">
        <f t="shared" si="8"/>
        <v/>
      </c>
      <c r="X187" s="562"/>
    </row>
    <row r="188" spans="4:24" s="10" customFormat="1" x14ac:dyDescent="0.25">
      <c r="D188" s="447">
        <v>163</v>
      </c>
      <c r="E188" s="658"/>
      <c r="F188" s="658"/>
      <c r="G188" s="562"/>
      <c r="H188" s="562"/>
      <c r="I188" s="562"/>
      <c r="J188" s="562"/>
      <c r="K188" s="562"/>
      <c r="L188" s="570" t="str">
        <f t="shared" si="6"/>
        <v/>
      </c>
      <c r="M188" s="562"/>
      <c r="N188" s="562"/>
      <c r="O188" s="562"/>
      <c r="P188" s="562"/>
      <c r="Q188" s="562"/>
      <c r="R188" s="570" t="str">
        <f t="shared" si="7"/>
        <v/>
      </c>
      <c r="S188" s="562"/>
      <c r="T188" s="562"/>
      <c r="U188" s="562"/>
      <c r="V188" s="562"/>
      <c r="W188" s="570" t="str">
        <f t="shared" si="8"/>
        <v/>
      </c>
      <c r="X188" s="562"/>
    </row>
    <row r="189" spans="4:24" s="10" customFormat="1" x14ac:dyDescent="0.25">
      <c r="D189" s="447">
        <v>164</v>
      </c>
      <c r="E189" s="658"/>
      <c r="F189" s="658"/>
      <c r="G189" s="562"/>
      <c r="H189" s="562"/>
      <c r="I189" s="562"/>
      <c r="J189" s="562"/>
      <c r="K189" s="562"/>
      <c r="L189" s="570" t="str">
        <f t="shared" si="6"/>
        <v/>
      </c>
      <c r="M189" s="562"/>
      <c r="N189" s="562"/>
      <c r="O189" s="562"/>
      <c r="P189" s="562"/>
      <c r="Q189" s="562"/>
      <c r="R189" s="570" t="str">
        <f t="shared" si="7"/>
        <v/>
      </c>
      <c r="S189" s="562"/>
      <c r="T189" s="562"/>
      <c r="U189" s="562"/>
      <c r="V189" s="562"/>
      <c r="W189" s="570" t="str">
        <f t="shared" si="8"/>
        <v/>
      </c>
      <c r="X189" s="562"/>
    </row>
    <row r="190" spans="4:24" s="10" customFormat="1" x14ac:dyDescent="0.25">
      <c r="D190" s="447">
        <v>165</v>
      </c>
      <c r="E190" s="658"/>
      <c r="F190" s="658"/>
      <c r="G190" s="562"/>
      <c r="H190" s="562"/>
      <c r="I190" s="562"/>
      <c r="J190" s="562"/>
      <c r="K190" s="562"/>
      <c r="L190" s="570" t="str">
        <f t="shared" si="6"/>
        <v/>
      </c>
      <c r="M190" s="562"/>
      <c r="N190" s="562"/>
      <c r="O190" s="562"/>
      <c r="P190" s="562"/>
      <c r="Q190" s="562"/>
      <c r="R190" s="570" t="str">
        <f t="shared" si="7"/>
        <v/>
      </c>
      <c r="S190" s="562"/>
      <c r="T190" s="562"/>
      <c r="U190" s="562"/>
      <c r="V190" s="562"/>
      <c r="W190" s="570" t="str">
        <f t="shared" si="8"/>
        <v/>
      </c>
      <c r="X190" s="562"/>
    </row>
    <row r="191" spans="4:24" s="10" customFormat="1" x14ac:dyDescent="0.25">
      <c r="D191" s="447">
        <v>166</v>
      </c>
      <c r="E191" s="658"/>
      <c r="F191" s="658"/>
      <c r="G191" s="562"/>
      <c r="H191" s="562"/>
      <c r="I191" s="562"/>
      <c r="J191" s="562"/>
      <c r="K191" s="562"/>
      <c r="L191" s="570" t="str">
        <f t="shared" si="6"/>
        <v/>
      </c>
      <c r="M191" s="562"/>
      <c r="N191" s="562"/>
      <c r="O191" s="562"/>
      <c r="P191" s="562"/>
      <c r="Q191" s="562"/>
      <c r="R191" s="570" t="str">
        <f t="shared" si="7"/>
        <v/>
      </c>
      <c r="S191" s="562"/>
      <c r="T191" s="562"/>
      <c r="U191" s="562"/>
      <c r="V191" s="562"/>
      <c r="W191" s="570" t="str">
        <f t="shared" si="8"/>
        <v/>
      </c>
      <c r="X191" s="562"/>
    </row>
    <row r="192" spans="4:24" s="10" customFormat="1" x14ac:dyDescent="0.25">
      <c r="D192" s="447">
        <v>167</v>
      </c>
      <c r="E192" s="658"/>
      <c r="F192" s="658"/>
      <c r="G192" s="562"/>
      <c r="H192" s="562"/>
      <c r="I192" s="562"/>
      <c r="J192" s="562"/>
      <c r="K192" s="562"/>
      <c r="L192" s="570" t="str">
        <f t="shared" si="6"/>
        <v/>
      </c>
      <c r="M192" s="562"/>
      <c r="N192" s="562"/>
      <c r="O192" s="562"/>
      <c r="P192" s="562"/>
      <c r="Q192" s="562"/>
      <c r="R192" s="570" t="str">
        <f t="shared" si="7"/>
        <v/>
      </c>
      <c r="S192" s="562"/>
      <c r="T192" s="562"/>
      <c r="U192" s="562"/>
      <c r="V192" s="562"/>
      <c r="W192" s="570" t="str">
        <f t="shared" si="8"/>
        <v/>
      </c>
      <c r="X192" s="562"/>
    </row>
    <row r="193" spans="4:24" s="10" customFormat="1" x14ac:dyDescent="0.25">
      <c r="D193" s="447">
        <v>168</v>
      </c>
      <c r="E193" s="658"/>
      <c r="F193" s="658"/>
      <c r="G193" s="562"/>
      <c r="H193" s="562"/>
      <c r="I193" s="562"/>
      <c r="J193" s="562"/>
      <c r="K193" s="562"/>
      <c r="L193" s="570" t="str">
        <f t="shared" si="6"/>
        <v/>
      </c>
      <c r="M193" s="562"/>
      <c r="N193" s="562"/>
      <c r="O193" s="562"/>
      <c r="P193" s="562"/>
      <c r="Q193" s="562"/>
      <c r="R193" s="570" t="str">
        <f t="shared" si="7"/>
        <v/>
      </c>
      <c r="S193" s="562"/>
      <c r="T193" s="562"/>
      <c r="U193" s="562"/>
      <c r="V193" s="562"/>
      <c r="W193" s="570" t="str">
        <f t="shared" si="8"/>
        <v/>
      </c>
      <c r="X193" s="562"/>
    </row>
    <row r="194" spans="4:24" s="10" customFormat="1" x14ac:dyDescent="0.25">
      <c r="D194" s="447">
        <v>169</v>
      </c>
      <c r="E194" s="658"/>
      <c r="F194" s="658"/>
      <c r="G194" s="562"/>
      <c r="H194" s="562"/>
      <c r="I194" s="562"/>
      <c r="J194" s="562"/>
      <c r="K194" s="562"/>
      <c r="L194" s="570" t="str">
        <f t="shared" si="6"/>
        <v/>
      </c>
      <c r="M194" s="562"/>
      <c r="N194" s="562"/>
      <c r="O194" s="562"/>
      <c r="P194" s="562"/>
      <c r="Q194" s="562"/>
      <c r="R194" s="570" t="str">
        <f t="shared" si="7"/>
        <v/>
      </c>
      <c r="S194" s="562"/>
      <c r="T194" s="562"/>
      <c r="U194" s="562"/>
      <c r="V194" s="562"/>
      <c r="W194" s="570" t="str">
        <f t="shared" si="8"/>
        <v/>
      </c>
      <c r="X194" s="562"/>
    </row>
    <row r="195" spans="4:24" s="10" customFormat="1" x14ac:dyDescent="0.25">
      <c r="D195" s="447">
        <v>170</v>
      </c>
      <c r="E195" s="658"/>
      <c r="F195" s="658"/>
      <c r="G195" s="562"/>
      <c r="H195" s="562"/>
      <c r="I195" s="562"/>
      <c r="J195" s="562"/>
      <c r="K195" s="562"/>
      <c r="L195" s="570" t="str">
        <f t="shared" si="6"/>
        <v/>
      </c>
      <c r="M195" s="562"/>
      <c r="N195" s="562"/>
      <c r="O195" s="562"/>
      <c r="P195" s="562"/>
      <c r="Q195" s="562"/>
      <c r="R195" s="570" t="str">
        <f t="shared" si="7"/>
        <v/>
      </c>
      <c r="S195" s="562"/>
      <c r="T195" s="562"/>
      <c r="U195" s="562"/>
      <c r="V195" s="562"/>
      <c r="W195" s="570" t="str">
        <f t="shared" si="8"/>
        <v/>
      </c>
      <c r="X195" s="562"/>
    </row>
    <row r="196" spans="4:24" s="10" customFormat="1" x14ac:dyDescent="0.25">
      <c r="D196" s="447">
        <v>171</v>
      </c>
      <c r="E196" s="658"/>
      <c r="F196" s="658"/>
      <c r="G196" s="562"/>
      <c r="H196" s="562"/>
      <c r="I196" s="562"/>
      <c r="J196" s="562"/>
      <c r="K196" s="562"/>
      <c r="L196" s="570" t="str">
        <f t="shared" si="6"/>
        <v/>
      </c>
      <c r="M196" s="562"/>
      <c r="N196" s="562"/>
      <c r="O196" s="562"/>
      <c r="P196" s="562"/>
      <c r="Q196" s="562"/>
      <c r="R196" s="570" t="str">
        <f t="shared" si="7"/>
        <v/>
      </c>
      <c r="S196" s="562"/>
      <c r="T196" s="562"/>
      <c r="U196" s="562"/>
      <c r="V196" s="562"/>
      <c r="W196" s="570" t="str">
        <f t="shared" si="8"/>
        <v/>
      </c>
      <c r="X196" s="562"/>
    </row>
    <row r="197" spans="4:24" s="10" customFormat="1" x14ac:dyDescent="0.25">
      <c r="D197" s="447">
        <v>172</v>
      </c>
      <c r="E197" s="658"/>
      <c r="F197" s="658"/>
      <c r="G197" s="562"/>
      <c r="H197" s="562"/>
      <c r="I197" s="562"/>
      <c r="J197" s="562"/>
      <c r="K197" s="562"/>
      <c r="L197" s="570" t="str">
        <f t="shared" si="6"/>
        <v/>
      </c>
      <c r="M197" s="562"/>
      <c r="N197" s="562"/>
      <c r="O197" s="562"/>
      <c r="P197" s="562"/>
      <c r="Q197" s="562"/>
      <c r="R197" s="570" t="str">
        <f t="shared" si="7"/>
        <v/>
      </c>
      <c r="S197" s="562"/>
      <c r="T197" s="562"/>
      <c r="U197" s="562"/>
      <c r="V197" s="562"/>
      <c r="W197" s="570" t="str">
        <f t="shared" si="8"/>
        <v/>
      </c>
      <c r="X197" s="562"/>
    </row>
    <row r="198" spans="4:24" s="10" customFormat="1" x14ac:dyDescent="0.25">
      <c r="D198" s="447">
        <v>173</v>
      </c>
      <c r="E198" s="658"/>
      <c r="F198" s="658"/>
      <c r="G198" s="562"/>
      <c r="H198" s="562"/>
      <c r="I198" s="562"/>
      <c r="J198" s="562"/>
      <c r="K198" s="562"/>
      <c r="L198" s="570" t="str">
        <f t="shared" si="6"/>
        <v/>
      </c>
      <c r="M198" s="562"/>
      <c r="N198" s="562"/>
      <c r="O198" s="562"/>
      <c r="P198" s="562"/>
      <c r="Q198" s="562"/>
      <c r="R198" s="570" t="str">
        <f t="shared" si="7"/>
        <v/>
      </c>
      <c r="S198" s="562"/>
      <c r="T198" s="562"/>
      <c r="U198" s="562"/>
      <c r="V198" s="562"/>
      <c r="W198" s="570" t="str">
        <f t="shared" si="8"/>
        <v/>
      </c>
      <c r="X198" s="562"/>
    </row>
    <row r="199" spans="4:24" s="10" customFormat="1" x14ac:dyDescent="0.25">
      <c r="D199" s="447">
        <v>174</v>
      </c>
      <c r="E199" s="658"/>
      <c r="F199" s="658"/>
      <c r="G199" s="562"/>
      <c r="H199" s="562"/>
      <c r="I199" s="562"/>
      <c r="J199" s="562"/>
      <c r="K199" s="562"/>
      <c r="L199" s="570" t="str">
        <f t="shared" si="6"/>
        <v/>
      </c>
      <c r="M199" s="562"/>
      <c r="N199" s="562"/>
      <c r="O199" s="562"/>
      <c r="P199" s="562"/>
      <c r="Q199" s="562"/>
      <c r="R199" s="570" t="str">
        <f t="shared" si="7"/>
        <v/>
      </c>
      <c r="S199" s="562"/>
      <c r="T199" s="562"/>
      <c r="U199" s="562"/>
      <c r="V199" s="562"/>
      <c r="W199" s="570" t="str">
        <f t="shared" si="8"/>
        <v/>
      </c>
      <c r="X199" s="562"/>
    </row>
    <row r="200" spans="4:24" s="10" customFormat="1" x14ac:dyDescent="0.25">
      <c r="D200" s="447">
        <v>175</v>
      </c>
      <c r="E200" s="658"/>
      <c r="F200" s="658"/>
      <c r="G200" s="562"/>
      <c r="H200" s="562"/>
      <c r="I200" s="562"/>
      <c r="J200" s="562"/>
      <c r="K200" s="562"/>
      <c r="L200" s="570" t="str">
        <f t="shared" si="6"/>
        <v/>
      </c>
      <c r="M200" s="562"/>
      <c r="N200" s="562"/>
      <c r="O200" s="562"/>
      <c r="P200" s="562"/>
      <c r="Q200" s="562"/>
      <c r="R200" s="570" t="str">
        <f t="shared" si="7"/>
        <v/>
      </c>
      <c r="S200" s="562"/>
      <c r="T200" s="562"/>
      <c r="U200" s="562"/>
      <c r="V200" s="562"/>
      <c r="W200" s="570" t="str">
        <f t="shared" si="8"/>
        <v/>
      </c>
      <c r="X200" s="562"/>
    </row>
    <row r="201" spans="4:24" s="10" customFormat="1" x14ac:dyDescent="0.25">
      <c r="D201" s="447">
        <v>176</v>
      </c>
      <c r="E201" s="658"/>
      <c r="F201" s="658"/>
      <c r="G201" s="562"/>
      <c r="H201" s="562"/>
      <c r="I201" s="562"/>
      <c r="J201" s="562"/>
      <c r="K201" s="562"/>
      <c r="L201" s="570" t="str">
        <f t="shared" si="6"/>
        <v/>
      </c>
      <c r="M201" s="562"/>
      <c r="N201" s="562"/>
      <c r="O201" s="562"/>
      <c r="P201" s="562"/>
      <c r="Q201" s="562"/>
      <c r="R201" s="570" t="str">
        <f t="shared" si="7"/>
        <v/>
      </c>
      <c r="S201" s="562"/>
      <c r="T201" s="562"/>
      <c r="U201" s="562"/>
      <c r="V201" s="562"/>
      <c r="W201" s="570" t="str">
        <f t="shared" si="8"/>
        <v/>
      </c>
      <c r="X201" s="562"/>
    </row>
    <row r="202" spans="4:24" s="10" customFormat="1" x14ac:dyDescent="0.25">
      <c r="D202" s="447">
        <v>177</v>
      </c>
      <c r="E202" s="658"/>
      <c r="F202" s="658"/>
      <c r="G202" s="562"/>
      <c r="H202" s="562"/>
      <c r="I202" s="562"/>
      <c r="J202" s="562"/>
      <c r="K202" s="562"/>
      <c r="L202" s="570" t="str">
        <f t="shared" si="6"/>
        <v/>
      </c>
      <c r="M202" s="562"/>
      <c r="N202" s="562"/>
      <c r="O202" s="562"/>
      <c r="P202" s="562"/>
      <c r="Q202" s="562"/>
      <c r="R202" s="570" t="str">
        <f t="shared" si="7"/>
        <v/>
      </c>
      <c r="S202" s="562"/>
      <c r="T202" s="562"/>
      <c r="U202" s="562"/>
      <c r="V202" s="562"/>
      <c r="W202" s="570" t="str">
        <f t="shared" si="8"/>
        <v/>
      </c>
      <c r="X202" s="562"/>
    </row>
    <row r="203" spans="4:24" s="10" customFormat="1" x14ac:dyDescent="0.25">
      <c r="D203" s="447">
        <v>178</v>
      </c>
      <c r="E203" s="658"/>
      <c r="F203" s="658"/>
      <c r="G203" s="562"/>
      <c r="H203" s="562"/>
      <c r="I203" s="562"/>
      <c r="J203" s="562"/>
      <c r="K203" s="562"/>
      <c r="L203" s="570" t="str">
        <f t="shared" si="6"/>
        <v/>
      </c>
      <c r="M203" s="562"/>
      <c r="N203" s="562"/>
      <c r="O203" s="562"/>
      <c r="P203" s="562"/>
      <c r="Q203" s="562"/>
      <c r="R203" s="570" t="str">
        <f t="shared" si="7"/>
        <v/>
      </c>
      <c r="S203" s="562"/>
      <c r="T203" s="562"/>
      <c r="U203" s="562"/>
      <c r="V203" s="562"/>
      <c r="W203" s="570" t="str">
        <f t="shared" si="8"/>
        <v/>
      </c>
      <c r="X203" s="562"/>
    </row>
    <row r="204" spans="4:24" s="10" customFormat="1" x14ac:dyDescent="0.25">
      <c r="D204" s="447">
        <v>179</v>
      </c>
      <c r="E204" s="658"/>
      <c r="F204" s="658"/>
      <c r="G204" s="562"/>
      <c r="H204" s="562"/>
      <c r="I204" s="562"/>
      <c r="J204" s="562"/>
      <c r="K204" s="562"/>
      <c r="L204" s="570" t="str">
        <f t="shared" si="6"/>
        <v/>
      </c>
      <c r="M204" s="562"/>
      <c r="N204" s="562"/>
      <c r="O204" s="562"/>
      <c r="P204" s="562"/>
      <c r="Q204" s="562"/>
      <c r="R204" s="570" t="str">
        <f t="shared" si="7"/>
        <v/>
      </c>
      <c r="S204" s="562"/>
      <c r="T204" s="562"/>
      <c r="U204" s="562"/>
      <c r="V204" s="562"/>
      <c r="W204" s="570" t="str">
        <f t="shared" si="8"/>
        <v/>
      </c>
      <c r="X204" s="562"/>
    </row>
    <row r="205" spans="4:24" s="10" customFormat="1" x14ac:dyDescent="0.25">
      <c r="D205" s="447">
        <v>180</v>
      </c>
      <c r="E205" s="658"/>
      <c r="F205" s="658"/>
      <c r="G205" s="562"/>
      <c r="H205" s="562"/>
      <c r="I205" s="562"/>
      <c r="J205" s="562"/>
      <c r="K205" s="562"/>
      <c r="L205" s="570" t="str">
        <f t="shared" si="6"/>
        <v/>
      </c>
      <c r="M205" s="562"/>
      <c r="N205" s="562"/>
      <c r="O205" s="562"/>
      <c r="P205" s="562"/>
      <c r="Q205" s="562"/>
      <c r="R205" s="570" t="str">
        <f t="shared" si="7"/>
        <v/>
      </c>
      <c r="S205" s="562"/>
      <c r="T205" s="562"/>
      <c r="U205" s="562"/>
      <c r="V205" s="562"/>
      <c r="W205" s="570" t="str">
        <f t="shared" si="8"/>
        <v/>
      </c>
      <c r="X205" s="562"/>
    </row>
    <row r="206" spans="4:24" s="10" customFormat="1" x14ac:dyDescent="0.25">
      <c r="D206" s="447">
        <v>181</v>
      </c>
      <c r="E206" s="658"/>
      <c r="F206" s="658"/>
      <c r="G206" s="562"/>
      <c r="H206" s="562"/>
      <c r="I206" s="562"/>
      <c r="J206" s="562"/>
      <c r="K206" s="562"/>
      <c r="L206" s="570" t="str">
        <f t="shared" si="6"/>
        <v/>
      </c>
      <c r="M206" s="562"/>
      <c r="N206" s="562"/>
      <c r="O206" s="562"/>
      <c r="P206" s="562"/>
      <c r="Q206" s="562"/>
      <c r="R206" s="570" t="str">
        <f t="shared" si="7"/>
        <v/>
      </c>
      <c r="S206" s="562"/>
      <c r="T206" s="562"/>
      <c r="U206" s="562"/>
      <c r="V206" s="562"/>
      <c r="W206" s="570" t="str">
        <f t="shared" si="8"/>
        <v/>
      </c>
      <c r="X206" s="562"/>
    </row>
    <row r="207" spans="4:24" s="10" customFormat="1" x14ac:dyDescent="0.25">
      <c r="D207" s="447">
        <v>182</v>
      </c>
      <c r="E207" s="658"/>
      <c r="F207" s="658"/>
      <c r="G207" s="562"/>
      <c r="H207" s="562"/>
      <c r="I207" s="562"/>
      <c r="J207" s="562"/>
      <c r="K207" s="562"/>
      <c r="L207" s="570" t="str">
        <f t="shared" si="6"/>
        <v/>
      </c>
      <c r="M207" s="562"/>
      <c r="N207" s="562"/>
      <c r="O207" s="562"/>
      <c r="P207" s="562"/>
      <c r="Q207" s="562"/>
      <c r="R207" s="570" t="str">
        <f t="shared" si="7"/>
        <v/>
      </c>
      <c r="S207" s="562"/>
      <c r="T207" s="562"/>
      <c r="U207" s="562"/>
      <c r="V207" s="562"/>
      <c r="W207" s="570" t="str">
        <f t="shared" si="8"/>
        <v/>
      </c>
      <c r="X207" s="562"/>
    </row>
    <row r="208" spans="4:24" s="10" customFormat="1" x14ac:dyDescent="0.25">
      <c r="D208" s="447">
        <v>183</v>
      </c>
      <c r="E208" s="658"/>
      <c r="F208" s="658"/>
      <c r="G208" s="562"/>
      <c r="H208" s="562"/>
      <c r="I208" s="562"/>
      <c r="J208" s="562"/>
      <c r="K208" s="562"/>
      <c r="L208" s="570" t="str">
        <f t="shared" si="6"/>
        <v/>
      </c>
      <c r="M208" s="562"/>
      <c r="N208" s="562"/>
      <c r="O208" s="562"/>
      <c r="P208" s="562"/>
      <c r="Q208" s="562"/>
      <c r="R208" s="570" t="str">
        <f t="shared" si="7"/>
        <v/>
      </c>
      <c r="S208" s="562"/>
      <c r="T208" s="562"/>
      <c r="U208" s="562"/>
      <c r="V208" s="562"/>
      <c r="W208" s="570" t="str">
        <f t="shared" si="8"/>
        <v/>
      </c>
      <c r="X208" s="562"/>
    </row>
    <row r="209" spans="4:24" s="10" customFormat="1" x14ac:dyDescent="0.25">
      <c r="D209" s="447">
        <v>184</v>
      </c>
      <c r="E209" s="658"/>
      <c r="F209" s="658"/>
      <c r="G209" s="562"/>
      <c r="H209" s="562"/>
      <c r="I209" s="562"/>
      <c r="J209" s="562"/>
      <c r="K209" s="562"/>
      <c r="L209" s="570" t="str">
        <f t="shared" si="6"/>
        <v/>
      </c>
      <c r="M209" s="562"/>
      <c r="N209" s="562"/>
      <c r="O209" s="562"/>
      <c r="P209" s="562"/>
      <c r="Q209" s="562"/>
      <c r="R209" s="570" t="str">
        <f t="shared" si="7"/>
        <v/>
      </c>
      <c r="S209" s="562"/>
      <c r="T209" s="562"/>
      <c r="U209" s="562"/>
      <c r="V209" s="562"/>
      <c r="W209" s="570" t="str">
        <f t="shared" si="8"/>
        <v/>
      </c>
      <c r="X209" s="562"/>
    </row>
    <row r="210" spans="4:24" s="10" customFormat="1" x14ac:dyDescent="0.25">
      <c r="D210" s="447">
        <v>185</v>
      </c>
      <c r="E210" s="658"/>
      <c r="F210" s="658"/>
      <c r="G210" s="562"/>
      <c r="H210" s="562"/>
      <c r="I210" s="562"/>
      <c r="J210" s="562"/>
      <c r="K210" s="562"/>
      <c r="L210" s="570" t="str">
        <f t="shared" si="6"/>
        <v/>
      </c>
      <c r="M210" s="562"/>
      <c r="N210" s="562"/>
      <c r="O210" s="562"/>
      <c r="P210" s="562"/>
      <c r="Q210" s="562"/>
      <c r="R210" s="570" t="str">
        <f t="shared" si="7"/>
        <v/>
      </c>
      <c r="S210" s="562"/>
      <c r="T210" s="562"/>
      <c r="U210" s="562"/>
      <c r="V210" s="562"/>
      <c r="W210" s="570" t="str">
        <f t="shared" si="8"/>
        <v/>
      </c>
      <c r="X210" s="562"/>
    </row>
    <row r="211" spans="4:24" s="10" customFormat="1" x14ac:dyDescent="0.25">
      <c r="D211" s="447">
        <v>186</v>
      </c>
      <c r="E211" s="658"/>
      <c r="F211" s="658"/>
      <c r="G211" s="562"/>
      <c r="H211" s="562"/>
      <c r="I211" s="562"/>
      <c r="J211" s="562"/>
      <c r="K211" s="562"/>
      <c r="L211" s="570" t="str">
        <f t="shared" si="6"/>
        <v/>
      </c>
      <c r="M211" s="562"/>
      <c r="N211" s="562"/>
      <c r="O211" s="562"/>
      <c r="P211" s="562"/>
      <c r="Q211" s="562"/>
      <c r="R211" s="570" t="str">
        <f t="shared" si="7"/>
        <v/>
      </c>
      <c r="S211" s="562"/>
      <c r="T211" s="562"/>
      <c r="U211" s="562"/>
      <c r="V211" s="562"/>
      <c r="W211" s="570" t="str">
        <f t="shared" si="8"/>
        <v/>
      </c>
      <c r="X211" s="562"/>
    </row>
    <row r="212" spans="4:24" s="10" customFormat="1" x14ac:dyDescent="0.25">
      <c r="D212" s="447">
        <v>187</v>
      </c>
      <c r="E212" s="658"/>
      <c r="F212" s="658"/>
      <c r="G212" s="562"/>
      <c r="H212" s="562"/>
      <c r="I212" s="562"/>
      <c r="J212" s="562"/>
      <c r="K212" s="562"/>
      <c r="L212" s="570" t="str">
        <f t="shared" si="6"/>
        <v/>
      </c>
      <c r="M212" s="562"/>
      <c r="N212" s="562"/>
      <c r="O212" s="562"/>
      <c r="P212" s="562"/>
      <c r="Q212" s="562"/>
      <c r="R212" s="570" t="str">
        <f t="shared" si="7"/>
        <v/>
      </c>
      <c r="S212" s="562"/>
      <c r="T212" s="562"/>
      <c r="U212" s="562"/>
      <c r="V212" s="562"/>
      <c r="W212" s="570" t="str">
        <f t="shared" si="8"/>
        <v/>
      </c>
      <c r="X212" s="562"/>
    </row>
    <row r="213" spans="4:24" s="10" customFormat="1" x14ac:dyDescent="0.25">
      <c r="D213" s="447">
        <v>188</v>
      </c>
      <c r="E213" s="658"/>
      <c r="F213" s="658"/>
      <c r="G213" s="562"/>
      <c r="H213" s="562"/>
      <c r="I213" s="562"/>
      <c r="J213" s="562"/>
      <c r="K213" s="562"/>
      <c r="L213" s="570" t="str">
        <f t="shared" si="6"/>
        <v/>
      </c>
      <c r="M213" s="562"/>
      <c r="N213" s="562"/>
      <c r="O213" s="562"/>
      <c r="P213" s="562"/>
      <c r="Q213" s="562"/>
      <c r="R213" s="570" t="str">
        <f t="shared" si="7"/>
        <v/>
      </c>
      <c r="S213" s="562"/>
      <c r="T213" s="562"/>
      <c r="U213" s="562"/>
      <c r="V213" s="562"/>
      <c r="W213" s="570" t="str">
        <f t="shared" si="8"/>
        <v/>
      </c>
      <c r="X213" s="562"/>
    </row>
    <row r="214" spans="4:24" s="10" customFormat="1" x14ac:dyDescent="0.25">
      <c r="D214" s="447">
        <v>189</v>
      </c>
      <c r="E214" s="658"/>
      <c r="F214" s="658"/>
      <c r="G214" s="562"/>
      <c r="H214" s="562"/>
      <c r="I214" s="562"/>
      <c r="J214" s="562"/>
      <c r="K214" s="562"/>
      <c r="L214" s="570" t="str">
        <f t="shared" si="6"/>
        <v/>
      </c>
      <c r="M214" s="562"/>
      <c r="N214" s="562"/>
      <c r="O214" s="562"/>
      <c r="P214" s="562"/>
      <c r="Q214" s="562"/>
      <c r="R214" s="570" t="str">
        <f t="shared" si="7"/>
        <v/>
      </c>
      <c r="S214" s="562"/>
      <c r="T214" s="562"/>
      <c r="U214" s="562"/>
      <c r="V214" s="562"/>
      <c r="W214" s="570" t="str">
        <f t="shared" si="8"/>
        <v/>
      </c>
      <c r="X214" s="562"/>
    </row>
    <row r="215" spans="4:24" s="10" customFormat="1" x14ac:dyDescent="0.25">
      <c r="D215" s="447">
        <v>190</v>
      </c>
      <c r="E215" s="658"/>
      <c r="F215" s="658"/>
      <c r="G215" s="562"/>
      <c r="H215" s="562"/>
      <c r="I215" s="562"/>
      <c r="J215" s="562"/>
      <c r="K215" s="562"/>
      <c r="L215" s="570" t="str">
        <f t="shared" si="6"/>
        <v/>
      </c>
      <c r="M215" s="562"/>
      <c r="N215" s="562"/>
      <c r="O215" s="562"/>
      <c r="P215" s="562"/>
      <c r="Q215" s="562"/>
      <c r="R215" s="570" t="str">
        <f t="shared" si="7"/>
        <v/>
      </c>
      <c r="S215" s="562"/>
      <c r="T215" s="562"/>
      <c r="U215" s="562"/>
      <c r="V215" s="562"/>
      <c r="W215" s="570" t="str">
        <f t="shared" si="8"/>
        <v/>
      </c>
      <c r="X215" s="562"/>
    </row>
    <row r="216" spans="4:24" s="10" customFormat="1" x14ac:dyDescent="0.25">
      <c r="D216" s="447">
        <v>191</v>
      </c>
      <c r="E216" s="658"/>
      <c r="F216" s="658"/>
      <c r="G216" s="562"/>
      <c r="H216" s="562"/>
      <c r="I216" s="562"/>
      <c r="J216" s="562"/>
      <c r="K216" s="562"/>
      <c r="L216" s="570" t="str">
        <f t="shared" si="6"/>
        <v/>
      </c>
      <c r="M216" s="562"/>
      <c r="N216" s="562"/>
      <c r="O216" s="562"/>
      <c r="P216" s="562"/>
      <c r="Q216" s="562"/>
      <c r="R216" s="570" t="str">
        <f t="shared" si="7"/>
        <v/>
      </c>
      <c r="S216" s="562"/>
      <c r="T216" s="562"/>
      <c r="U216" s="562"/>
      <c r="V216" s="562"/>
      <c r="W216" s="570" t="str">
        <f t="shared" si="8"/>
        <v/>
      </c>
      <c r="X216" s="562"/>
    </row>
    <row r="217" spans="4:24" s="10" customFormat="1" x14ac:dyDescent="0.25">
      <c r="D217" s="447">
        <v>192</v>
      </c>
      <c r="E217" s="658"/>
      <c r="F217" s="658"/>
      <c r="G217" s="562"/>
      <c r="H217" s="562"/>
      <c r="I217" s="562"/>
      <c r="J217" s="562"/>
      <c r="K217" s="562"/>
      <c r="L217" s="570" t="str">
        <f t="shared" si="6"/>
        <v/>
      </c>
      <c r="M217" s="562"/>
      <c r="N217" s="562"/>
      <c r="O217" s="562"/>
      <c r="P217" s="562"/>
      <c r="Q217" s="562"/>
      <c r="R217" s="570" t="str">
        <f t="shared" si="7"/>
        <v/>
      </c>
      <c r="S217" s="562"/>
      <c r="T217" s="562"/>
      <c r="U217" s="562"/>
      <c r="V217" s="562"/>
      <c r="W217" s="570" t="str">
        <f t="shared" si="8"/>
        <v/>
      </c>
      <c r="X217" s="562"/>
    </row>
    <row r="218" spans="4:24" s="10" customFormat="1" x14ac:dyDescent="0.25">
      <c r="D218" s="447">
        <v>193</v>
      </c>
      <c r="E218" s="658"/>
      <c r="F218" s="658"/>
      <c r="G218" s="562"/>
      <c r="H218" s="562"/>
      <c r="I218" s="562"/>
      <c r="J218" s="562"/>
      <c r="K218" s="562"/>
      <c r="L218" s="570" t="str">
        <f t="shared" si="6"/>
        <v/>
      </c>
      <c r="M218" s="562"/>
      <c r="N218" s="562"/>
      <c r="O218" s="562"/>
      <c r="P218" s="562"/>
      <c r="Q218" s="562"/>
      <c r="R218" s="570" t="str">
        <f t="shared" si="7"/>
        <v/>
      </c>
      <c r="S218" s="562"/>
      <c r="T218" s="562"/>
      <c r="U218" s="562"/>
      <c r="V218" s="562"/>
      <c r="W218" s="570" t="str">
        <f t="shared" si="8"/>
        <v/>
      </c>
      <c r="X218" s="562"/>
    </row>
    <row r="219" spans="4:24" s="10" customFormat="1" x14ac:dyDescent="0.25">
      <c r="D219" s="447">
        <v>194</v>
      </c>
      <c r="E219" s="658"/>
      <c r="F219" s="658"/>
      <c r="G219" s="562"/>
      <c r="H219" s="562"/>
      <c r="I219" s="562"/>
      <c r="J219" s="562"/>
      <c r="K219" s="562"/>
      <c r="L219" s="570" t="str">
        <f t="shared" si="6"/>
        <v/>
      </c>
      <c r="M219" s="562"/>
      <c r="N219" s="562"/>
      <c r="O219" s="562"/>
      <c r="P219" s="562"/>
      <c r="Q219" s="562"/>
      <c r="R219" s="570" t="str">
        <f t="shared" si="7"/>
        <v/>
      </c>
      <c r="S219" s="562"/>
      <c r="T219" s="562"/>
      <c r="U219" s="562"/>
      <c r="V219" s="562"/>
      <c r="W219" s="570" t="str">
        <f t="shared" si="8"/>
        <v/>
      </c>
      <c r="X219" s="562"/>
    </row>
    <row r="220" spans="4:24" s="10" customFormat="1" x14ac:dyDescent="0.25">
      <c r="D220" s="447">
        <v>195</v>
      </c>
      <c r="E220" s="658"/>
      <c r="F220" s="658"/>
      <c r="G220" s="562"/>
      <c r="H220" s="562"/>
      <c r="I220" s="562"/>
      <c r="J220" s="562"/>
      <c r="K220" s="562"/>
      <c r="L220" s="570" t="str">
        <f t="shared" ref="L220:L275" si="9">IF(E220="","",SUM(G220:K220))</f>
        <v/>
      </c>
      <c r="M220" s="562"/>
      <c r="N220" s="562"/>
      <c r="O220" s="562"/>
      <c r="P220" s="562"/>
      <c r="Q220" s="562"/>
      <c r="R220" s="570" t="str">
        <f t="shared" ref="R220:R275" si="10">IF(E220="","",SUM(M220:Q220))</f>
        <v/>
      </c>
      <c r="S220" s="562"/>
      <c r="T220" s="562"/>
      <c r="U220" s="562"/>
      <c r="V220" s="562"/>
      <c r="W220" s="570" t="str">
        <f t="shared" ref="W220:W275" si="11">IF(E220="","",SUM(S220:V220))</f>
        <v/>
      </c>
      <c r="X220" s="562"/>
    </row>
    <row r="221" spans="4:24" s="10" customFormat="1" x14ac:dyDescent="0.25">
      <c r="D221" s="447">
        <v>196</v>
      </c>
      <c r="E221" s="658"/>
      <c r="F221" s="658"/>
      <c r="G221" s="562"/>
      <c r="H221" s="562"/>
      <c r="I221" s="562"/>
      <c r="J221" s="562"/>
      <c r="K221" s="562"/>
      <c r="L221" s="570" t="str">
        <f t="shared" si="9"/>
        <v/>
      </c>
      <c r="M221" s="562"/>
      <c r="N221" s="562"/>
      <c r="O221" s="562"/>
      <c r="P221" s="562"/>
      <c r="Q221" s="562"/>
      <c r="R221" s="570" t="str">
        <f t="shared" si="10"/>
        <v/>
      </c>
      <c r="S221" s="562"/>
      <c r="T221" s="562"/>
      <c r="U221" s="562"/>
      <c r="V221" s="562"/>
      <c r="W221" s="570" t="str">
        <f t="shared" si="11"/>
        <v/>
      </c>
      <c r="X221" s="562"/>
    </row>
    <row r="222" spans="4:24" s="10" customFormat="1" x14ac:dyDescent="0.25">
      <c r="D222" s="447">
        <v>197</v>
      </c>
      <c r="E222" s="658"/>
      <c r="F222" s="658"/>
      <c r="G222" s="562"/>
      <c r="H222" s="562"/>
      <c r="I222" s="562"/>
      <c r="J222" s="562"/>
      <c r="K222" s="562"/>
      <c r="L222" s="570" t="str">
        <f t="shared" si="9"/>
        <v/>
      </c>
      <c r="M222" s="562"/>
      <c r="N222" s="562"/>
      <c r="O222" s="562"/>
      <c r="P222" s="562"/>
      <c r="Q222" s="562"/>
      <c r="R222" s="570" t="str">
        <f t="shared" si="10"/>
        <v/>
      </c>
      <c r="S222" s="562"/>
      <c r="T222" s="562"/>
      <c r="U222" s="562"/>
      <c r="V222" s="562"/>
      <c r="W222" s="570" t="str">
        <f t="shared" si="11"/>
        <v/>
      </c>
      <c r="X222" s="562"/>
    </row>
    <row r="223" spans="4:24" s="10" customFormat="1" x14ac:dyDescent="0.25">
      <c r="D223" s="447">
        <v>198</v>
      </c>
      <c r="E223" s="658"/>
      <c r="F223" s="658"/>
      <c r="G223" s="562"/>
      <c r="H223" s="562"/>
      <c r="I223" s="562"/>
      <c r="J223" s="562"/>
      <c r="K223" s="562"/>
      <c r="L223" s="570" t="str">
        <f t="shared" si="9"/>
        <v/>
      </c>
      <c r="M223" s="562"/>
      <c r="N223" s="562"/>
      <c r="O223" s="562"/>
      <c r="P223" s="562"/>
      <c r="Q223" s="562"/>
      <c r="R223" s="570" t="str">
        <f t="shared" si="10"/>
        <v/>
      </c>
      <c r="S223" s="562"/>
      <c r="T223" s="562"/>
      <c r="U223" s="562"/>
      <c r="V223" s="562"/>
      <c r="W223" s="570" t="str">
        <f t="shared" si="11"/>
        <v/>
      </c>
      <c r="X223" s="562"/>
    </row>
    <row r="224" spans="4:24" s="10" customFormat="1" x14ac:dyDescent="0.25">
      <c r="D224" s="447">
        <v>199</v>
      </c>
      <c r="E224" s="658"/>
      <c r="F224" s="658"/>
      <c r="G224" s="562"/>
      <c r="H224" s="562"/>
      <c r="I224" s="562"/>
      <c r="J224" s="562"/>
      <c r="K224" s="562"/>
      <c r="L224" s="570" t="str">
        <f t="shared" si="9"/>
        <v/>
      </c>
      <c r="M224" s="562"/>
      <c r="N224" s="562"/>
      <c r="O224" s="562"/>
      <c r="P224" s="562"/>
      <c r="Q224" s="562"/>
      <c r="R224" s="570" t="str">
        <f t="shared" si="10"/>
        <v/>
      </c>
      <c r="S224" s="562"/>
      <c r="T224" s="562"/>
      <c r="U224" s="562"/>
      <c r="V224" s="562"/>
      <c r="W224" s="570" t="str">
        <f t="shared" si="11"/>
        <v/>
      </c>
      <c r="X224" s="562"/>
    </row>
    <row r="225" spans="4:24" s="10" customFormat="1" x14ac:dyDescent="0.25">
      <c r="D225" s="447">
        <v>200</v>
      </c>
      <c r="E225" s="658"/>
      <c r="F225" s="658"/>
      <c r="G225" s="562"/>
      <c r="H225" s="562"/>
      <c r="I225" s="562"/>
      <c r="J225" s="562"/>
      <c r="K225" s="562"/>
      <c r="L225" s="570" t="str">
        <f t="shared" si="9"/>
        <v/>
      </c>
      <c r="M225" s="562"/>
      <c r="N225" s="562"/>
      <c r="O225" s="562"/>
      <c r="P225" s="562"/>
      <c r="Q225" s="562"/>
      <c r="R225" s="570" t="str">
        <f t="shared" si="10"/>
        <v/>
      </c>
      <c r="S225" s="562"/>
      <c r="T225" s="562"/>
      <c r="U225" s="562"/>
      <c r="V225" s="562"/>
      <c r="W225" s="570" t="str">
        <f t="shared" si="11"/>
        <v/>
      </c>
      <c r="X225" s="562"/>
    </row>
    <row r="226" spans="4:24" s="10" customFormat="1" x14ac:dyDescent="0.25">
      <c r="D226" s="447">
        <v>201</v>
      </c>
      <c r="E226" s="658"/>
      <c r="F226" s="658"/>
      <c r="G226" s="562"/>
      <c r="H226" s="562"/>
      <c r="I226" s="562"/>
      <c r="J226" s="562"/>
      <c r="K226" s="562"/>
      <c r="L226" s="570" t="str">
        <f t="shared" si="9"/>
        <v/>
      </c>
      <c r="M226" s="562"/>
      <c r="N226" s="562"/>
      <c r="O226" s="562"/>
      <c r="P226" s="562"/>
      <c r="Q226" s="562"/>
      <c r="R226" s="570" t="str">
        <f t="shared" si="10"/>
        <v/>
      </c>
      <c r="S226" s="562"/>
      <c r="T226" s="562"/>
      <c r="U226" s="562"/>
      <c r="V226" s="562"/>
      <c r="W226" s="570" t="str">
        <f t="shared" si="11"/>
        <v/>
      </c>
      <c r="X226" s="562"/>
    </row>
    <row r="227" spans="4:24" s="10" customFormat="1" x14ac:dyDescent="0.25">
      <c r="D227" s="447">
        <v>202</v>
      </c>
      <c r="E227" s="658"/>
      <c r="F227" s="658"/>
      <c r="G227" s="562"/>
      <c r="H227" s="562"/>
      <c r="I227" s="562"/>
      <c r="J227" s="562"/>
      <c r="K227" s="562"/>
      <c r="L227" s="570" t="str">
        <f t="shared" si="9"/>
        <v/>
      </c>
      <c r="M227" s="562"/>
      <c r="N227" s="562"/>
      <c r="O227" s="562"/>
      <c r="P227" s="562"/>
      <c r="Q227" s="562"/>
      <c r="R227" s="570" t="str">
        <f t="shared" si="10"/>
        <v/>
      </c>
      <c r="S227" s="562"/>
      <c r="T227" s="562"/>
      <c r="U227" s="562"/>
      <c r="V227" s="562"/>
      <c r="W227" s="570" t="str">
        <f t="shared" si="11"/>
        <v/>
      </c>
      <c r="X227" s="562"/>
    </row>
    <row r="228" spans="4:24" s="10" customFormat="1" x14ac:dyDescent="0.25">
      <c r="D228" s="447">
        <v>203</v>
      </c>
      <c r="E228" s="658"/>
      <c r="F228" s="658"/>
      <c r="G228" s="562"/>
      <c r="H228" s="562"/>
      <c r="I228" s="562"/>
      <c r="J228" s="562"/>
      <c r="K228" s="562"/>
      <c r="L228" s="570" t="str">
        <f t="shared" si="9"/>
        <v/>
      </c>
      <c r="M228" s="562"/>
      <c r="N228" s="562"/>
      <c r="O228" s="562"/>
      <c r="P228" s="562"/>
      <c r="Q228" s="562"/>
      <c r="R228" s="570" t="str">
        <f t="shared" si="10"/>
        <v/>
      </c>
      <c r="S228" s="562"/>
      <c r="T228" s="562"/>
      <c r="U228" s="562"/>
      <c r="V228" s="562"/>
      <c r="W228" s="570" t="str">
        <f t="shared" si="11"/>
        <v/>
      </c>
      <c r="X228" s="562"/>
    </row>
    <row r="229" spans="4:24" s="10" customFormat="1" x14ac:dyDescent="0.25">
      <c r="D229" s="447">
        <v>204</v>
      </c>
      <c r="E229" s="658"/>
      <c r="F229" s="658"/>
      <c r="G229" s="562"/>
      <c r="H229" s="562"/>
      <c r="I229" s="562"/>
      <c r="J229" s="562"/>
      <c r="K229" s="562"/>
      <c r="L229" s="570" t="str">
        <f t="shared" si="9"/>
        <v/>
      </c>
      <c r="M229" s="562"/>
      <c r="N229" s="562"/>
      <c r="O229" s="562"/>
      <c r="P229" s="562"/>
      <c r="Q229" s="562"/>
      <c r="R229" s="570" t="str">
        <f t="shared" si="10"/>
        <v/>
      </c>
      <c r="S229" s="562"/>
      <c r="T229" s="562"/>
      <c r="U229" s="562"/>
      <c r="V229" s="562"/>
      <c r="W229" s="570" t="str">
        <f t="shared" si="11"/>
        <v/>
      </c>
      <c r="X229" s="562"/>
    </row>
    <row r="230" spans="4:24" s="10" customFormat="1" x14ac:dyDescent="0.25">
      <c r="D230" s="447">
        <v>205</v>
      </c>
      <c r="E230" s="658"/>
      <c r="F230" s="658"/>
      <c r="G230" s="562"/>
      <c r="H230" s="562"/>
      <c r="I230" s="562"/>
      <c r="J230" s="562"/>
      <c r="K230" s="562"/>
      <c r="L230" s="570" t="str">
        <f t="shared" si="9"/>
        <v/>
      </c>
      <c r="M230" s="562"/>
      <c r="N230" s="562"/>
      <c r="O230" s="562"/>
      <c r="P230" s="562"/>
      <c r="Q230" s="562"/>
      <c r="R230" s="570" t="str">
        <f t="shared" si="10"/>
        <v/>
      </c>
      <c r="S230" s="562"/>
      <c r="T230" s="562"/>
      <c r="U230" s="562"/>
      <c r="V230" s="562"/>
      <c r="W230" s="570" t="str">
        <f t="shared" si="11"/>
        <v/>
      </c>
      <c r="X230" s="562"/>
    </row>
    <row r="231" spans="4:24" s="10" customFormat="1" x14ac:dyDescent="0.25">
      <c r="D231" s="447">
        <v>206</v>
      </c>
      <c r="E231" s="658"/>
      <c r="F231" s="658"/>
      <c r="G231" s="562"/>
      <c r="H231" s="562"/>
      <c r="I231" s="562"/>
      <c r="J231" s="562"/>
      <c r="K231" s="562"/>
      <c r="L231" s="570" t="str">
        <f t="shared" si="9"/>
        <v/>
      </c>
      <c r="M231" s="562"/>
      <c r="N231" s="562"/>
      <c r="O231" s="562"/>
      <c r="P231" s="562"/>
      <c r="Q231" s="562"/>
      <c r="R231" s="570" t="str">
        <f t="shared" si="10"/>
        <v/>
      </c>
      <c r="S231" s="562"/>
      <c r="T231" s="562"/>
      <c r="U231" s="562"/>
      <c r="V231" s="562"/>
      <c r="W231" s="570" t="str">
        <f t="shared" si="11"/>
        <v/>
      </c>
      <c r="X231" s="562"/>
    </row>
    <row r="232" spans="4:24" s="10" customFormat="1" x14ac:dyDescent="0.25">
      <c r="D232" s="447">
        <v>207</v>
      </c>
      <c r="E232" s="658"/>
      <c r="F232" s="658"/>
      <c r="G232" s="562"/>
      <c r="H232" s="562"/>
      <c r="I232" s="562"/>
      <c r="J232" s="562"/>
      <c r="K232" s="562"/>
      <c r="L232" s="570" t="str">
        <f t="shared" si="9"/>
        <v/>
      </c>
      <c r="M232" s="562"/>
      <c r="N232" s="562"/>
      <c r="O232" s="562"/>
      <c r="P232" s="562"/>
      <c r="Q232" s="562"/>
      <c r="R232" s="570" t="str">
        <f t="shared" si="10"/>
        <v/>
      </c>
      <c r="S232" s="562"/>
      <c r="T232" s="562"/>
      <c r="U232" s="562"/>
      <c r="V232" s="562"/>
      <c r="W232" s="570" t="str">
        <f t="shared" si="11"/>
        <v/>
      </c>
      <c r="X232" s="562"/>
    </row>
    <row r="233" spans="4:24" s="10" customFormat="1" x14ac:dyDescent="0.25">
      <c r="D233" s="447">
        <v>208</v>
      </c>
      <c r="E233" s="658"/>
      <c r="F233" s="658"/>
      <c r="G233" s="562"/>
      <c r="H233" s="562"/>
      <c r="I233" s="562"/>
      <c r="J233" s="562"/>
      <c r="K233" s="562"/>
      <c r="L233" s="570" t="str">
        <f t="shared" si="9"/>
        <v/>
      </c>
      <c r="M233" s="562"/>
      <c r="N233" s="562"/>
      <c r="O233" s="562"/>
      <c r="P233" s="562"/>
      <c r="Q233" s="562"/>
      <c r="R233" s="570" t="str">
        <f t="shared" si="10"/>
        <v/>
      </c>
      <c r="S233" s="562"/>
      <c r="T233" s="562"/>
      <c r="U233" s="562"/>
      <c r="V233" s="562"/>
      <c r="W233" s="570" t="str">
        <f t="shared" si="11"/>
        <v/>
      </c>
      <c r="X233" s="562"/>
    </row>
    <row r="234" spans="4:24" s="10" customFormat="1" x14ac:dyDescent="0.25">
      <c r="D234" s="447">
        <v>209</v>
      </c>
      <c r="E234" s="658"/>
      <c r="F234" s="658"/>
      <c r="G234" s="562"/>
      <c r="H234" s="562"/>
      <c r="I234" s="562"/>
      <c r="J234" s="562"/>
      <c r="K234" s="562"/>
      <c r="L234" s="570" t="str">
        <f t="shared" si="9"/>
        <v/>
      </c>
      <c r="M234" s="562"/>
      <c r="N234" s="562"/>
      <c r="O234" s="562"/>
      <c r="P234" s="562"/>
      <c r="Q234" s="562"/>
      <c r="R234" s="570" t="str">
        <f t="shared" si="10"/>
        <v/>
      </c>
      <c r="S234" s="562"/>
      <c r="T234" s="562"/>
      <c r="U234" s="562"/>
      <c r="V234" s="562"/>
      <c r="W234" s="570" t="str">
        <f t="shared" si="11"/>
        <v/>
      </c>
      <c r="X234" s="562"/>
    </row>
    <row r="235" spans="4:24" s="10" customFormat="1" x14ac:dyDescent="0.25">
      <c r="D235" s="447">
        <v>210</v>
      </c>
      <c r="E235" s="658"/>
      <c r="F235" s="658"/>
      <c r="G235" s="562"/>
      <c r="H235" s="562"/>
      <c r="I235" s="562"/>
      <c r="J235" s="562"/>
      <c r="K235" s="562"/>
      <c r="L235" s="570" t="str">
        <f t="shared" si="9"/>
        <v/>
      </c>
      <c r="M235" s="562"/>
      <c r="N235" s="562"/>
      <c r="O235" s="562"/>
      <c r="P235" s="562"/>
      <c r="Q235" s="562"/>
      <c r="R235" s="570" t="str">
        <f t="shared" si="10"/>
        <v/>
      </c>
      <c r="S235" s="562"/>
      <c r="T235" s="562"/>
      <c r="U235" s="562"/>
      <c r="V235" s="562"/>
      <c r="W235" s="570" t="str">
        <f t="shared" si="11"/>
        <v/>
      </c>
      <c r="X235" s="562"/>
    </row>
    <row r="236" spans="4:24" s="10" customFormat="1" x14ac:dyDescent="0.25">
      <c r="D236" s="447">
        <v>211</v>
      </c>
      <c r="E236" s="658"/>
      <c r="F236" s="658"/>
      <c r="G236" s="562"/>
      <c r="H236" s="562"/>
      <c r="I236" s="562"/>
      <c r="J236" s="562"/>
      <c r="K236" s="562"/>
      <c r="L236" s="570" t="str">
        <f t="shared" si="9"/>
        <v/>
      </c>
      <c r="M236" s="562"/>
      <c r="N236" s="562"/>
      <c r="O236" s="562"/>
      <c r="P236" s="562"/>
      <c r="Q236" s="562"/>
      <c r="R236" s="570" t="str">
        <f t="shared" si="10"/>
        <v/>
      </c>
      <c r="S236" s="562"/>
      <c r="T236" s="562"/>
      <c r="U236" s="562"/>
      <c r="V236" s="562"/>
      <c r="W236" s="570" t="str">
        <f t="shared" si="11"/>
        <v/>
      </c>
      <c r="X236" s="562"/>
    </row>
    <row r="237" spans="4:24" s="10" customFormat="1" x14ac:dyDescent="0.25">
      <c r="D237" s="447">
        <v>212</v>
      </c>
      <c r="E237" s="658"/>
      <c r="F237" s="658"/>
      <c r="G237" s="562"/>
      <c r="H237" s="562"/>
      <c r="I237" s="562"/>
      <c r="J237" s="562"/>
      <c r="K237" s="562"/>
      <c r="L237" s="570" t="str">
        <f t="shared" si="9"/>
        <v/>
      </c>
      <c r="M237" s="562"/>
      <c r="N237" s="562"/>
      <c r="O237" s="562"/>
      <c r="P237" s="562"/>
      <c r="Q237" s="562"/>
      <c r="R237" s="570" t="str">
        <f t="shared" si="10"/>
        <v/>
      </c>
      <c r="S237" s="562"/>
      <c r="T237" s="562"/>
      <c r="U237" s="562"/>
      <c r="V237" s="562"/>
      <c r="W237" s="570" t="str">
        <f t="shared" si="11"/>
        <v/>
      </c>
      <c r="X237" s="562"/>
    </row>
    <row r="238" spans="4:24" s="10" customFormat="1" x14ac:dyDescent="0.25">
      <c r="D238" s="447">
        <v>213</v>
      </c>
      <c r="E238" s="658"/>
      <c r="F238" s="658"/>
      <c r="G238" s="562"/>
      <c r="H238" s="562"/>
      <c r="I238" s="562"/>
      <c r="J238" s="562"/>
      <c r="K238" s="562"/>
      <c r="L238" s="570" t="str">
        <f t="shared" si="9"/>
        <v/>
      </c>
      <c r="M238" s="562"/>
      <c r="N238" s="562"/>
      <c r="O238" s="562"/>
      <c r="P238" s="562"/>
      <c r="Q238" s="562"/>
      <c r="R238" s="570" t="str">
        <f t="shared" si="10"/>
        <v/>
      </c>
      <c r="S238" s="562"/>
      <c r="T238" s="562"/>
      <c r="U238" s="562"/>
      <c r="V238" s="562"/>
      <c r="W238" s="570" t="str">
        <f t="shared" si="11"/>
        <v/>
      </c>
      <c r="X238" s="562"/>
    </row>
    <row r="239" spans="4:24" s="10" customFormat="1" x14ac:dyDescent="0.25">
      <c r="D239" s="447">
        <v>214</v>
      </c>
      <c r="E239" s="658"/>
      <c r="F239" s="658"/>
      <c r="G239" s="562"/>
      <c r="H239" s="562"/>
      <c r="I239" s="562"/>
      <c r="J239" s="562"/>
      <c r="K239" s="562"/>
      <c r="L239" s="570" t="str">
        <f t="shared" si="9"/>
        <v/>
      </c>
      <c r="M239" s="562"/>
      <c r="N239" s="562"/>
      <c r="O239" s="562"/>
      <c r="P239" s="562"/>
      <c r="Q239" s="562"/>
      <c r="R239" s="570" t="str">
        <f t="shared" si="10"/>
        <v/>
      </c>
      <c r="S239" s="562"/>
      <c r="T239" s="562"/>
      <c r="U239" s="562"/>
      <c r="V239" s="562"/>
      <c r="W239" s="570" t="str">
        <f t="shared" si="11"/>
        <v/>
      </c>
      <c r="X239" s="562"/>
    </row>
    <row r="240" spans="4:24" s="10" customFormat="1" x14ac:dyDescent="0.25">
      <c r="D240" s="447">
        <v>215</v>
      </c>
      <c r="E240" s="658"/>
      <c r="F240" s="658"/>
      <c r="G240" s="562"/>
      <c r="H240" s="562"/>
      <c r="I240" s="562"/>
      <c r="J240" s="562"/>
      <c r="K240" s="562"/>
      <c r="L240" s="570" t="str">
        <f t="shared" si="9"/>
        <v/>
      </c>
      <c r="M240" s="562"/>
      <c r="N240" s="562"/>
      <c r="O240" s="562"/>
      <c r="P240" s="562"/>
      <c r="Q240" s="562"/>
      <c r="R240" s="570" t="str">
        <f t="shared" si="10"/>
        <v/>
      </c>
      <c r="S240" s="562"/>
      <c r="T240" s="562"/>
      <c r="U240" s="562"/>
      <c r="V240" s="562"/>
      <c r="W240" s="570" t="str">
        <f t="shared" si="11"/>
        <v/>
      </c>
      <c r="X240" s="562"/>
    </row>
    <row r="241" spans="4:24" s="10" customFormat="1" x14ac:dyDescent="0.25">
      <c r="D241" s="447">
        <v>216</v>
      </c>
      <c r="E241" s="658"/>
      <c r="F241" s="658"/>
      <c r="G241" s="562"/>
      <c r="H241" s="562"/>
      <c r="I241" s="562"/>
      <c r="J241" s="562"/>
      <c r="K241" s="562"/>
      <c r="L241" s="570" t="str">
        <f t="shared" si="9"/>
        <v/>
      </c>
      <c r="M241" s="562"/>
      <c r="N241" s="562"/>
      <c r="O241" s="562"/>
      <c r="P241" s="562"/>
      <c r="Q241" s="562"/>
      <c r="R241" s="570" t="str">
        <f t="shared" si="10"/>
        <v/>
      </c>
      <c r="S241" s="562"/>
      <c r="T241" s="562"/>
      <c r="U241" s="562"/>
      <c r="V241" s="562"/>
      <c r="W241" s="570" t="str">
        <f t="shared" si="11"/>
        <v/>
      </c>
      <c r="X241" s="562"/>
    </row>
    <row r="242" spans="4:24" s="10" customFormat="1" x14ac:dyDescent="0.25">
      <c r="D242" s="447">
        <v>217</v>
      </c>
      <c r="E242" s="658"/>
      <c r="F242" s="658"/>
      <c r="G242" s="562"/>
      <c r="H242" s="562"/>
      <c r="I242" s="562"/>
      <c r="J242" s="562"/>
      <c r="K242" s="562"/>
      <c r="L242" s="570" t="str">
        <f t="shared" si="9"/>
        <v/>
      </c>
      <c r="M242" s="562"/>
      <c r="N242" s="562"/>
      <c r="O242" s="562"/>
      <c r="P242" s="562"/>
      <c r="Q242" s="562"/>
      <c r="R242" s="570" t="str">
        <f t="shared" si="10"/>
        <v/>
      </c>
      <c r="S242" s="562"/>
      <c r="T242" s="562"/>
      <c r="U242" s="562"/>
      <c r="V242" s="562"/>
      <c r="W242" s="570" t="str">
        <f t="shared" si="11"/>
        <v/>
      </c>
      <c r="X242" s="562"/>
    </row>
    <row r="243" spans="4:24" s="10" customFormat="1" x14ac:dyDescent="0.25">
      <c r="D243" s="447">
        <v>218</v>
      </c>
      <c r="E243" s="658"/>
      <c r="F243" s="658"/>
      <c r="G243" s="562"/>
      <c r="H243" s="562"/>
      <c r="I243" s="562"/>
      <c r="J243" s="562"/>
      <c r="K243" s="562"/>
      <c r="L243" s="570" t="str">
        <f t="shared" si="9"/>
        <v/>
      </c>
      <c r="M243" s="562"/>
      <c r="N243" s="562"/>
      <c r="O243" s="562"/>
      <c r="P243" s="562"/>
      <c r="Q243" s="562"/>
      <c r="R243" s="570" t="str">
        <f t="shared" si="10"/>
        <v/>
      </c>
      <c r="S243" s="562"/>
      <c r="T243" s="562"/>
      <c r="U243" s="562"/>
      <c r="V243" s="562"/>
      <c r="W243" s="570" t="str">
        <f t="shared" si="11"/>
        <v/>
      </c>
      <c r="X243" s="562"/>
    </row>
    <row r="244" spans="4:24" s="10" customFormat="1" x14ac:dyDescent="0.25">
      <c r="D244" s="447">
        <v>219</v>
      </c>
      <c r="E244" s="658"/>
      <c r="F244" s="658"/>
      <c r="G244" s="562"/>
      <c r="H244" s="562"/>
      <c r="I244" s="562"/>
      <c r="J244" s="562"/>
      <c r="K244" s="562"/>
      <c r="L244" s="570" t="str">
        <f t="shared" si="9"/>
        <v/>
      </c>
      <c r="M244" s="562"/>
      <c r="N244" s="562"/>
      <c r="O244" s="562"/>
      <c r="P244" s="562"/>
      <c r="Q244" s="562"/>
      <c r="R244" s="570" t="str">
        <f t="shared" si="10"/>
        <v/>
      </c>
      <c r="S244" s="562"/>
      <c r="T244" s="562"/>
      <c r="U244" s="562"/>
      <c r="V244" s="562"/>
      <c r="W244" s="570" t="str">
        <f t="shared" si="11"/>
        <v/>
      </c>
      <c r="X244" s="562"/>
    </row>
    <row r="245" spans="4:24" s="10" customFormat="1" x14ac:dyDescent="0.25">
      <c r="D245" s="447">
        <v>220</v>
      </c>
      <c r="E245" s="658"/>
      <c r="F245" s="658"/>
      <c r="G245" s="562"/>
      <c r="H245" s="562"/>
      <c r="I245" s="562"/>
      <c r="J245" s="562"/>
      <c r="K245" s="562"/>
      <c r="L245" s="570" t="str">
        <f t="shared" si="9"/>
        <v/>
      </c>
      <c r="M245" s="562"/>
      <c r="N245" s="562"/>
      <c r="O245" s="562"/>
      <c r="P245" s="562"/>
      <c r="Q245" s="562"/>
      <c r="R245" s="570" t="str">
        <f t="shared" si="10"/>
        <v/>
      </c>
      <c r="S245" s="562"/>
      <c r="T245" s="562"/>
      <c r="U245" s="562"/>
      <c r="V245" s="562"/>
      <c r="W245" s="570" t="str">
        <f t="shared" si="11"/>
        <v/>
      </c>
      <c r="X245" s="562"/>
    </row>
    <row r="246" spans="4:24" s="10" customFormat="1" x14ac:dyDescent="0.25">
      <c r="D246" s="447">
        <v>221</v>
      </c>
      <c r="E246" s="658"/>
      <c r="F246" s="658"/>
      <c r="G246" s="562"/>
      <c r="H246" s="562"/>
      <c r="I246" s="562"/>
      <c r="J246" s="562"/>
      <c r="K246" s="562"/>
      <c r="L246" s="570" t="str">
        <f t="shared" si="9"/>
        <v/>
      </c>
      <c r="M246" s="562"/>
      <c r="N246" s="562"/>
      <c r="O246" s="562"/>
      <c r="P246" s="562"/>
      <c r="Q246" s="562"/>
      <c r="R246" s="570" t="str">
        <f t="shared" si="10"/>
        <v/>
      </c>
      <c r="S246" s="562"/>
      <c r="T246" s="562"/>
      <c r="U246" s="562"/>
      <c r="V246" s="562"/>
      <c r="W246" s="570" t="str">
        <f t="shared" si="11"/>
        <v/>
      </c>
      <c r="X246" s="562"/>
    </row>
    <row r="247" spans="4:24" s="10" customFormat="1" x14ac:dyDescent="0.25">
      <c r="D247" s="447">
        <v>222</v>
      </c>
      <c r="E247" s="658"/>
      <c r="F247" s="658"/>
      <c r="G247" s="562"/>
      <c r="H247" s="562"/>
      <c r="I247" s="562"/>
      <c r="J247" s="562"/>
      <c r="K247" s="562"/>
      <c r="L247" s="570" t="str">
        <f t="shared" si="9"/>
        <v/>
      </c>
      <c r="M247" s="562"/>
      <c r="N247" s="562"/>
      <c r="O247" s="562"/>
      <c r="P247" s="562"/>
      <c r="Q247" s="562"/>
      <c r="R247" s="570" t="str">
        <f t="shared" si="10"/>
        <v/>
      </c>
      <c r="S247" s="562"/>
      <c r="T247" s="562"/>
      <c r="U247" s="562"/>
      <c r="V247" s="562"/>
      <c r="W247" s="570" t="str">
        <f t="shared" si="11"/>
        <v/>
      </c>
      <c r="X247" s="562"/>
    </row>
    <row r="248" spans="4:24" s="10" customFormat="1" x14ac:dyDescent="0.25">
      <c r="D248" s="447">
        <v>223</v>
      </c>
      <c r="E248" s="658"/>
      <c r="F248" s="658"/>
      <c r="G248" s="562"/>
      <c r="H248" s="562"/>
      <c r="I248" s="562"/>
      <c r="J248" s="562"/>
      <c r="K248" s="562"/>
      <c r="L248" s="570" t="str">
        <f t="shared" si="9"/>
        <v/>
      </c>
      <c r="M248" s="562"/>
      <c r="N248" s="562"/>
      <c r="O248" s="562"/>
      <c r="P248" s="562"/>
      <c r="Q248" s="562"/>
      <c r="R248" s="570" t="str">
        <f t="shared" si="10"/>
        <v/>
      </c>
      <c r="S248" s="562"/>
      <c r="T248" s="562"/>
      <c r="U248" s="562"/>
      <c r="V248" s="562"/>
      <c r="W248" s="570" t="str">
        <f t="shared" si="11"/>
        <v/>
      </c>
      <c r="X248" s="562"/>
    </row>
    <row r="249" spans="4:24" s="10" customFormat="1" x14ac:dyDescent="0.25">
      <c r="D249" s="447">
        <v>224</v>
      </c>
      <c r="E249" s="658"/>
      <c r="F249" s="658"/>
      <c r="G249" s="562"/>
      <c r="H249" s="562"/>
      <c r="I249" s="562"/>
      <c r="J249" s="562"/>
      <c r="K249" s="562"/>
      <c r="L249" s="570" t="str">
        <f t="shared" si="9"/>
        <v/>
      </c>
      <c r="M249" s="562"/>
      <c r="N249" s="562"/>
      <c r="O249" s="562"/>
      <c r="P249" s="562"/>
      <c r="Q249" s="562"/>
      <c r="R249" s="570" t="str">
        <f t="shared" si="10"/>
        <v/>
      </c>
      <c r="S249" s="562"/>
      <c r="T249" s="562"/>
      <c r="U249" s="562"/>
      <c r="V249" s="562"/>
      <c r="W249" s="570" t="str">
        <f t="shared" si="11"/>
        <v/>
      </c>
      <c r="X249" s="562"/>
    </row>
    <row r="250" spans="4:24" s="10" customFormat="1" x14ac:dyDescent="0.25">
      <c r="D250" s="447">
        <v>225</v>
      </c>
      <c r="E250" s="658"/>
      <c r="F250" s="658"/>
      <c r="G250" s="562"/>
      <c r="H250" s="562"/>
      <c r="I250" s="562"/>
      <c r="J250" s="562"/>
      <c r="K250" s="562"/>
      <c r="L250" s="570" t="str">
        <f t="shared" si="9"/>
        <v/>
      </c>
      <c r="M250" s="562"/>
      <c r="N250" s="562"/>
      <c r="O250" s="562"/>
      <c r="P250" s="562"/>
      <c r="Q250" s="562"/>
      <c r="R250" s="570" t="str">
        <f t="shared" si="10"/>
        <v/>
      </c>
      <c r="S250" s="562"/>
      <c r="T250" s="562"/>
      <c r="U250" s="562"/>
      <c r="V250" s="562"/>
      <c r="W250" s="570" t="str">
        <f t="shared" si="11"/>
        <v/>
      </c>
      <c r="X250" s="562"/>
    </row>
    <row r="251" spans="4:24" s="10" customFormat="1" x14ac:dyDescent="0.25">
      <c r="D251" s="447">
        <v>226</v>
      </c>
      <c r="E251" s="658"/>
      <c r="F251" s="658"/>
      <c r="G251" s="562"/>
      <c r="H251" s="562"/>
      <c r="I251" s="562"/>
      <c r="J251" s="562"/>
      <c r="K251" s="562"/>
      <c r="L251" s="570" t="str">
        <f t="shared" si="9"/>
        <v/>
      </c>
      <c r="M251" s="562"/>
      <c r="N251" s="562"/>
      <c r="O251" s="562"/>
      <c r="P251" s="562"/>
      <c r="Q251" s="562"/>
      <c r="R251" s="570" t="str">
        <f t="shared" si="10"/>
        <v/>
      </c>
      <c r="S251" s="562"/>
      <c r="T251" s="562"/>
      <c r="U251" s="562"/>
      <c r="V251" s="562"/>
      <c r="W251" s="570" t="str">
        <f t="shared" si="11"/>
        <v/>
      </c>
      <c r="X251" s="562"/>
    </row>
    <row r="252" spans="4:24" s="10" customFormat="1" x14ac:dyDescent="0.25">
      <c r="D252" s="447">
        <v>227</v>
      </c>
      <c r="E252" s="658"/>
      <c r="F252" s="658"/>
      <c r="G252" s="562"/>
      <c r="H252" s="562"/>
      <c r="I252" s="562"/>
      <c r="J252" s="562"/>
      <c r="K252" s="562"/>
      <c r="L252" s="570" t="str">
        <f t="shared" si="9"/>
        <v/>
      </c>
      <c r="M252" s="562"/>
      <c r="N252" s="562"/>
      <c r="O252" s="562"/>
      <c r="P252" s="562"/>
      <c r="Q252" s="562"/>
      <c r="R252" s="570" t="str">
        <f t="shared" si="10"/>
        <v/>
      </c>
      <c r="S252" s="562"/>
      <c r="T252" s="562"/>
      <c r="U252" s="562"/>
      <c r="V252" s="562"/>
      <c r="W252" s="570" t="str">
        <f t="shared" si="11"/>
        <v/>
      </c>
      <c r="X252" s="562"/>
    </row>
    <row r="253" spans="4:24" s="10" customFormat="1" x14ac:dyDescent="0.25">
      <c r="D253" s="447">
        <v>228</v>
      </c>
      <c r="E253" s="658"/>
      <c r="F253" s="658"/>
      <c r="G253" s="562"/>
      <c r="H253" s="562"/>
      <c r="I253" s="562"/>
      <c r="J253" s="562"/>
      <c r="K253" s="562"/>
      <c r="L253" s="570" t="str">
        <f t="shared" si="9"/>
        <v/>
      </c>
      <c r="M253" s="562"/>
      <c r="N253" s="562"/>
      <c r="O253" s="562"/>
      <c r="P253" s="562"/>
      <c r="Q253" s="562"/>
      <c r="R253" s="570" t="str">
        <f t="shared" si="10"/>
        <v/>
      </c>
      <c r="S253" s="562"/>
      <c r="T253" s="562"/>
      <c r="U253" s="562"/>
      <c r="V253" s="562"/>
      <c r="W253" s="570" t="str">
        <f t="shared" si="11"/>
        <v/>
      </c>
      <c r="X253" s="562"/>
    </row>
    <row r="254" spans="4:24" s="10" customFormat="1" x14ac:dyDescent="0.25">
      <c r="D254" s="447">
        <v>229</v>
      </c>
      <c r="E254" s="658"/>
      <c r="F254" s="658"/>
      <c r="G254" s="562"/>
      <c r="H254" s="562"/>
      <c r="I254" s="562"/>
      <c r="J254" s="562"/>
      <c r="K254" s="562"/>
      <c r="L254" s="570" t="str">
        <f t="shared" si="9"/>
        <v/>
      </c>
      <c r="M254" s="562"/>
      <c r="N254" s="562"/>
      <c r="O254" s="562"/>
      <c r="P254" s="562"/>
      <c r="Q254" s="562"/>
      <c r="R254" s="570" t="str">
        <f t="shared" si="10"/>
        <v/>
      </c>
      <c r="S254" s="562"/>
      <c r="T254" s="562"/>
      <c r="U254" s="562"/>
      <c r="V254" s="562"/>
      <c r="W254" s="570" t="str">
        <f t="shared" si="11"/>
        <v/>
      </c>
      <c r="X254" s="562"/>
    </row>
    <row r="255" spans="4:24" s="10" customFormat="1" x14ac:dyDescent="0.25">
      <c r="D255" s="447">
        <v>230</v>
      </c>
      <c r="E255" s="658"/>
      <c r="F255" s="658"/>
      <c r="G255" s="562"/>
      <c r="H255" s="562"/>
      <c r="I255" s="562"/>
      <c r="J255" s="562"/>
      <c r="K255" s="562"/>
      <c r="L255" s="570" t="str">
        <f t="shared" si="9"/>
        <v/>
      </c>
      <c r="M255" s="562"/>
      <c r="N255" s="562"/>
      <c r="O255" s="562"/>
      <c r="P255" s="562"/>
      <c r="Q255" s="562"/>
      <c r="R255" s="570" t="str">
        <f t="shared" si="10"/>
        <v/>
      </c>
      <c r="S255" s="562"/>
      <c r="T255" s="562"/>
      <c r="U255" s="562"/>
      <c r="V255" s="562"/>
      <c r="W255" s="570" t="str">
        <f t="shared" si="11"/>
        <v/>
      </c>
      <c r="X255" s="562"/>
    </row>
    <row r="256" spans="4:24" s="10" customFormat="1" x14ac:dyDescent="0.25">
      <c r="D256" s="447">
        <v>231</v>
      </c>
      <c r="E256" s="658"/>
      <c r="F256" s="658"/>
      <c r="G256" s="562"/>
      <c r="H256" s="562"/>
      <c r="I256" s="562"/>
      <c r="J256" s="562"/>
      <c r="K256" s="562"/>
      <c r="L256" s="570" t="str">
        <f t="shared" si="9"/>
        <v/>
      </c>
      <c r="M256" s="562"/>
      <c r="N256" s="562"/>
      <c r="O256" s="562"/>
      <c r="P256" s="562"/>
      <c r="Q256" s="562"/>
      <c r="R256" s="570" t="str">
        <f t="shared" si="10"/>
        <v/>
      </c>
      <c r="S256" s="562"/>
      <c r="T256" s="562"/>
      <c r="U256" s="562"/>
      <c r="V256" s="562"/>
      <c r="W256" s="570" t="str">
        <f t="shared" si="11"/>
        <v/>
      </c>
      <c r="X256" s="562"/>
    </row>
    <row r="257" spans="4:24" s="10" customFormat="1" x14ac:dyDescent="0.25">
      <c r="D257" s="447">
        <v>232</v>
      </c>
      <c r="E257" s="658"/>
      <c r="F257" s="658"/>
      <c r="G257" s="562"/>
      <c r="H257" s="562"/>
      <c r="I257" s="562"/>
      <c r="J257" s="562"/>
      <c r="K257" s="562"/>
      <c r="L257" s="570" t="str">
        <f t="shared" si="9"/>
        <v/>
      </c>
      <c r="M257" s="562"/>
      <c r="N257" s="562"/>
      <c r="O257" s="562"/>
      <c r="P257" s="562"/>
      <c r="Q257" s="562"/>
      <c r="R257" s="570" t="str">
        <f t="shared" si="10"/>
        <v/>
      </c>
      <c r="S257" s="562"/>
      <c r="T257" s="562"/>
      <c r="U257" s="562"/>
      <c r="V257" s="562"/>
      <c r="W257" s="570" t="str">
        <f t="shared" si="11"/>
        <v/>
      </c>
      <c r="X257" s="562"/>
    </row>
    <row r="258" spans="4:24" s="10" customFormat="1" x14ac:dyDescent="0.25">
      <c r="D258" s="447">
        <v>233</v>
      </c>
      <c r="E258" s="658"/>
      <c r="F258" s="658"/>
      <c r="G258" s="562"/>
      <c r="H258" s="562"/>
      <c r="I258" s="562"/>
      <c r="J258" s="562"/>
      <c r="K258" s="562"/>
      <c r="L258" s="570" t="str">
        <f t="shared" si="9"/>
        <v/>
      </c>
      <c r="M258" s="562"/>
      <c r="N258" s="562"/>
      <c r="O258" s="562"/>
      <c r="P258" s="562"/>
      <c r="Q258" s="562"/>
      <c r="R258" s="570" t="str">
        <f t="shared" si="10"/>
        <v/>
      </c>
      <c r="S258" s="562"/>
      <c r="T258" s="562"/>
      <c r="U258" s="562"/>
      <c r="V258" s="562"/>
      <c r="W258" s="570" t="str">
        <f t="shared" si="11"/>
        <v/>
      </c>
      <c r="X258" s="562"/>
    </row>
    <row r="259" spans="4:24" s="10" customFormat="1" x14ac:dyDescent="0.25">
      <c r="D259" s="447">
        <v>234</v>
      </c>
      <c r="E259" s="658"/>
      <c r="F259" s="658"/>
      <c r="G259" s="562"/>
      <c r="H259" s="562"/>
      <c r="I259" s="562"/>
      <c r="J259" s="562"/>
      <c r="K259" s="562"/>
      <c r="L259" s="570" t="str">
        <f t="shared" si="9"/>
        <v/>
      </c>
      <c r="M259" s="562"/>
      <c r="N259" s="562"/>
      <c r="O259" s="562"/>
      <c r="P259" s="562"/>
      <c r="Q259" s="562"/>
      <c r="R259" s="570" t="str">
        <f t="shared" si="10"/>
        <v/>
      </c>
      <c r="S259" s="562"/>
      <c r="T259" s="562"/>
      <c r="U259" s="562"/>
      <c r="V259" s="562"/>
      <c r="W259" s="570" t="str">
        <f t="shared" si="11"/>
        <v/>
      </c>
      <c r="X259" s="562"/>
    </row>
    <row r="260" spans="4:24" s="10" customFormat="1" x14ac:dyDescent="0.25">
      <c r="D260" s="447">
        <v>235</v>
      </c>
      <c r="E260" s="658"/>
      <c r="F260" s="658"/>
      <c r="G260" s="562"/>
      <c r="H260" s="562"/>
      <c r="I260" s="562"/>
      <c r="J260" s="562"/>
      <c r="K260" s="562"/>
      <c r="L260" s="570" t="str">
        <f t="shared" si="9"/>
        <v/>
      </c>
      <c r="M260" s="562"/>
      <c r="N260" s="562"/>
      <c r="O260" s="562"/>
      <c r="P260" s="562"/>
      <c r="Q260" s="562"/>
      <c r="R260" s="570" t="str">
        <f t="shared" si="10"/>
        <v/>
      </c>
      <c r="S260" s="562"/>
      <c r="T260" s="562"/>
      <c r="U260" s="562"/>
      <c r="V260" s="562"/>
      <c r="W260" s="570" t="str">
        <f t="shared" si="11"/>
        <v/>
      </c>
      <c r="X260" s="562"/>
    </row>
    <row r="261" spans="4:24" s="10" customFormat="1" x14ac:dyDescent="0.25">
      <c r="D261" s="447">
        <v>236</v>
      </c>
      <c r="E261" s="658"/>
      <c r="F261" s="658"/>
      <c r="G261" s="562"/>
      <c r="H261" s="562"/>
      <c r="I261" s="562"/>
      <c r="J261" s="562"/>
      <c r="K261" s="562"/>
      <c r="L261" s="570" t="str">
        <f t="shared" si="9"/>
        <v/>
      </c>
      <c r="M261" s="562"/>
      <c r="N261" s="562"/>
      <c r="O261" s="562"/>
      <c r="P261" s="562"/>
      <c r="Q261" s="562"/>
      <c r="R261" s="570" t="str">
        <f t="shared" si="10"/>
        <v/>
      </c>
      <c r="S261" s="562"/>
      <c r="T261" s="562"/>
      <c r="U261" s="562"/>
      <c r="V261" s="562"/>
      <c r="W261" s="570" t="str">
        <f t="shared" si="11"/>
        <v/>
      </c>
      <c r="X261" s="562"/>
    </row>
    <row r="262" spans="4:24" s="10" customFormat="1" x14ac:dyDescent="0.25">
      <c r="D262" s="447">
        <v>237</v>
      </c>
      <c r="E262" s="658"/>
      <c r="F262" s="658"/>
      <c r="G262" s="562"/>
      <c r="H262" s="562"/>
      <c r="I262" s="562"/>
      <c r="J262" s="562"/>
      <c r="K262" s="562"/>
      <c r="L262" s="570" t="str">
        <f t="shared" si="9"/>
        <v/>
      </c>
      <c r="M262" s="562"/>
      <c r="N262" s="562"/>
      <c r="O262" s="562"/>
      <c r="P262" s="562"/>
      <c r="Q262" s="562"/>
      <c r="R262" s="570" t="str">
        <f t="shared" si="10"/>
        <v/>
      </c>
      <c r="S262" s="562"/>
      <c r="T262" s="562"/>
      <c r="U262" s="562"/>
      <c r="V262" s="562"/>
      <c r="W262" s="570" t="str">
        <f t="shared" si="11"/>
        <v/>
      </c>
      <c r="X262" s="562"/>
    </row>
    <row r="263" spans="4:24" s="10" customFormat="1" x14ac:dyDescent="0.25">
      <c r="D263" s="447">
        <v>238</v>
      </c>
      <c r="E263" s="658"/>
      <c r="F263" s="658"/>
      <c r="G263" s="562"/>
      <c r="H263" s="562"/>
      <c r="I263" s="562"/>
      <c r="J263" s="562"/>
      <c r="K263" s="562"/>
      <c r="L263" s="570" t="str">
        <f t="shared" si="9"/>
        <v/>
      </c>
      <c r="M263" s="562"/>
      <c r="N263" s="562"/>
      <c r="O263" s="562"/>
      <c r="P263" s="562"/>
      <c r="Q263" s="562"/>
      <c r="R263" s="570" t="str">
        <f t="shared" si="10"/>
        <v/>
      </c>
      <c r="S263" s="562"/>
      <c r="T263" s="562"/>
      <c r="U263" s="562"/>
      <c r="V263" s="562"/>
      <c r="W263" s="570" t="str">
        <f t="shared" si="11"/>
        <v/>
      </c>
      <c r="X263" s="562"/>
    </row>
    <row r="264" spans="4:24" s="10" customFormat="1" x14ac:dyDescent="0.25">
      <c r="D264" s="447">
        <v>239</v>
      </c>
      <c r="E264" s="658"/>
      <c r="F264" s="658"/>
      <c r="G264" s="562"/>
      <c r="H264" s="562"/>
      <c r="I264" s="562"/>
      <c r="J264" s="562"/>
      <c r="K264" s="562"/>
      <c r="L264" s="570" t="str">
        <f t="shared" si="9"/>
        <v/>
      </c>
      <c r="M264" s="562"/>
      <c r="N264" s="562"/>
      <c r="O264" s="562"/>
      <c r="P264" s="562"/>
      <c r="Q264" s="562"/>
      <c r="R264" s="570" t="str">
        <f t="shared" si="10"/>
        <v/>
      </c>
      <c r="S264" s="562"/>
      <c r="T264" s="562"/>
      <c r="U264" s="562"/>
      <c r="V264" s="562"/>
      <c r="W264" s="570" t="str">
        <f t="shared" si="11"/>
        <v/>
      </c>
      <c r="X264" s="562"/>
    </row>
    <row r="265" spans="4:24" s="10" customFormat="1" x14ac:dyDescent="0.25">
      <c r="D265" s="447">
        <v>240</v>
      </c>
      <c r="E265" s="658"/>
      <c r="F265" s="658"/>
      <c r="G265" s="562"/>
      <c r="H265" s="562"/>
      <c r="I265" s="562"/>
      <c r="J265" s="562"/>
      <c r="K265" s="562"/>
      <c r="L265" s="570" t="str">
        <f t="shared" si="9"/>
        <v/>
      </c>
      <c r="M265" s="562"/>
      <c r="N265" s="562"/>
      <c r="O265" s="562"/>
      <c r="P265" s="562"/>
      <c r="Q265" s="562"/>
      <c r="R265" s="570" t="str">
        <f t="shared" si="10"/>
        <v/>
      </c>
      <c r="S265" s="562"/>
      <c r="T265" s="562"/>
      <c r="U265" s="562"/>
      <c r="V265" s="562"/>
      <c r="W265" s="570" t="str">
        <f t="shared" si="11"/>
        <v/>
      </c>
      <c r="X265" s="562"/>
    </row>
    <row r="266" spans="4:24" s="10" customFormat="1" x14ac:dyDescent="0.25">
      <c r="D266" s="447">
        <v>241</v>
      </c>
      <c r="E266" s="658"/>
      <c r="F266" s="658"/>
      <c r="G266" s="562"/>
      <c r="H266" s="562"/>
      <c r="I266" s="562"/>
      <c r="J266" s="562"/>
      <c r="K266" s="562"/>
      <c r="L266" s="570" t="str">
        <f t="shared" si="9"/>
        <v/>
      </c>
      <c r="M266" s="562"/>
      <c r="N266" s="562"/>
      <c r="O266" s="562"/>
      <c r="P266" s="562"/>
      <c r="Q266" s="562"/>
      <c r="R266" s="570" t="str">
        <f t="shared" si="10"/>
        <v/>
      </c>
      <c r="S266" s="562"/>
      <c r="T266" s="562"/>
      <c r="U266" s="562"/>
      <c r="V266" s="562"/>
      <c r="W266" s="570" t="str">
        <f t="shared" si="11"/>
        <v/>
      </c>
      <c r="X266" s="562"/>
    </row>
    <row r="267" spans="4:24" s="10" customFormat="1" x14ac:dyDescent="0.25">
      <c r="D267" s="447">
        <v>242</v>
      </c>
      <c r="E267" s="658"/>
      <c r="F267" s="658"/>
      <c r="G267" s="562"/>
      <c r="H267" s="562"/>
      <c r="I267" s="562"/>
      <c r="J267" s="562"/>
      <c r="K267" s="562"/>
      <c r="L267" s="570" t="str">
        <f t="shared" si="9"/>
        <v/>
      </c>
      <c r="M267" s="562"/>
      <c r="N267" s="562"/>
      <c r="O267" s="562"/>
      <c r="P267" s="562"/>
      <c r="Q267" s="562"/>
      <c r="R267" s="570" t="str">
        <f t="shared" si="10"/>
        <v/>
      </c>
      <c r="S267" s="562"/>
      <c r="T267" s="562"/>
      <c r="U267" s="562"/>
      <c r="V267" s="562"/>
      <c r="W267" s="570" t="str">
        <f t="shared" si="11"/>
        <v/>
      </c>
      <c r="X267" s="562"/>
    </row>
    <row r="268" spans="4:24" s="10" customFormat="1" x14ac:dyDescent="0.25">
      <c r="D268" s="447">
        <v>243</v>
      </c>
      <c r="E268" s="658"/>
      <c r="F268" s="658"/>
      <c r="G268" s="562"/>
      <c r="H268" s="562"/>
      <c r="I268" s="562"/>
      <c r="J268" s="562"/>
      <c r="K268" s="562"/>
      <c r="L268" s="570" t="str">
        <f t="shared" si="9"/>
        <v/>
      </c>
      <c r="M268" s="562"/>
      <c r="N268" s="562"/>
      <c r="O268" s="562"/>
      <c r="P268" s="562"/>
      <c r="Q268" s="562"/>
      <c r="R268" s="570" t="str">
        <f t="shared" si="10"/>
        <v/>
      </c>
      <c r="S268" s="562"/>
      <c r="T268" s="562"/>
      <c r="U268" s="562"/>
      <c r="V268" s="562"/>
      <c r="W268" s="570" t="str">
        <f t="shared" si="11"/>
        <v/>
      </c>
      <c r="X268" s="562"/>
    </row>
    <row r="269" spans="4:24" s="10" customFormat="1" x14ac:dyDescent="0.25">
      <c r="D269" s="447">
        <v>244</v>
      </c>
      <c r="E269" s="658"/>
      <c r="F269" s="658"/>
      <c r="G269" s="562"/>
      <c r="H269" s="562"/>
      <c r="I269" s="562"/>
      <c r="J269" s="562"/>
      <c r="K269" s="562"/>
      <c r="L269" s="570" t="str">
        <f t="shared" si="9"/>
        <v/>
      </c>
      <c r="M269" s="562"/>
      <c r="N269" s="562"/>
      <c r="O269" s="562"/>
      <c r="P269" s="562"/>
      <c r="Q269" s="562"/>
      <c r="R269" s="570" t="str">
        <f t="shared" si="10"/>
        <v/>
      </c>
      <c r="S269" s="562"/>
      <c r="T269" s="562"/>
      <c r="U269" s="562"/>
      <c r="V269" s="562"/>
      <c r="W269" s="570" t="str">
        <f t="shared" si="11"/>
        <v/>
      </c>
      <c r="X269" s="562"/>
    </row>
    <row r="270" spans="4:24" s="10" customFormat="1" x14ac:dyDescent="0.25">
      <c r="D270" s="447">
        <v>245</v>
      </c>
      <c r="E270" s="658"/>
      <c r="F270" s="658"/>
      <c r="G270" s="562"/>
      <c r="H270" s="562"/>
      <c r="I270" s="562"/>
      <c r="J270" s="562"/>
      <c r="K270" s="562"/>
      <c r="L270" s="570" t="str">
        <f t="shared" si="9"/>
        <v/>
      </c>
      <c r="M270" s="562"/>
      <c r="N270" s="562"/>
      <c r="O270" s="562"/>
      <c r="P270" s="562"/>
      <c r="Q270" s="562"/>
      <c r="R270" s="570" t="str">
        <f t="shared" si="10"/>
        <v/>
      </c>
      <c r="S270" s="562"/>
      <c r="T270" s="562"/>
      <c r="U270" s="562"/>
      <c r="V270" s="562"/>
      <c r="W270" s="570" t="str">
        <f t="shared" si="11"/>
        <v/>
      </c>
      <c r="X270" s="562"/>
    </row>
    <row r="271" spans="4:24" s="10" customFormat="1" x14ac:dyDescent="0.25">
      <c r="D271" s="447">
        <v>246</v>
      </c>
      <c r="E271" s="658"/>
      <c r="F271" s="658"/>
      <c r="G271" s="562"/>
      <c r="H271" s="562"/>
      <c r="I271" s="562"/>
      <c r="J271" s="562"/>
      <c r="K271" s="562"/>
      <c r="L271" s="570" t="str">
        <f t="shared" si="9"/>
        <v/>
      </c>
      <c r="M271" s="562"/>
      <c r="N271" s="562"/>
      <c r="O271" s="562"/>
      <c r="P271" s="562"/>
      <c r="Q271" s="562"/>
      <c r="R271" s="570" t="str">
        <f t="shared" si="10"/>
        <v/>
      </c>
      <c r="S271" s="562"/>
      <c r="T271" s="562"/>
      <c r="U271" s="562"/>
      <c r="V271" s="562"/>
      <c r="W271" s="570" t="str">
        <f t="shared" si="11"/>
        <v/>
      </c>
      <c r="X271" s="562"/>
    </row>
    <row r="272" spans="4:24" s="10" customFormat="1" x14ac:dyDescent="0.25">
      <c r="D272" s="447">
        <v>247</v>
      </c>
      <c r="E272" s="658"/>
      <c r="F272" s="658"/>
      <c r="G272" s="562"/>
      <c r="H272" s="562"/>
      <c r="I272" s="562"/>
      <c r="J272" s="562"/>
      <c r="K272" s="562"/>
      <c r="L272" s="570" t="str">
        <f t="shared" si="9"/>
        <v/>
      </c>
      <c r="M272" s="562"/>
      <c r="N272" s="562"/>
      <c r="O272" s="562"/>
      <c r="P272" s="562"/>
      <c r="Q272" s="562"/>
      <c r="R272" s="570" t="str">
        <f t="shared" si="10"/>
        <v/>
      </c>
      <c r="S272" s="562"/>
      <c r="T272" s="562"/>
      <c r="U272" s="562"/>
      <c r="V272" s="562"/>
      <c r="W272" s="570" t="str">
        <f t="shared" si="11"/>
        <v/>
      </c>
      <c r="X272" s="562"/>
    </row>
    <row r="273" spans="4:24" s="10" customFormat="1" x14ac:dyDescent="0.25">
      <c r="D273" s="447">
        <v>248</v>
      </c>
      <c r="E273" s="658"/>
      <c r="F273" s="658"/>
      <c r="G273" s="562"/>
      <c r="H273" s="562"/>
      <c r="I273" s="562"/>
      <c r="J273" s="562"/>
      <c r="K273" s="562"/>
      <c r="L273" s="570" t="str">
        <f t="shared" si="9"/>
        <v/>
      </c>
      <c r="M273" s="562"/>
      <c r="N273" s="562"/>
      <c r="O273" s="562"/>
      <c r="P273" s="562"/>
      <c r="Q273" s="562"/>
      <c r="R273" s="570" t="str">
        <f t="shared" si="10"/>
        <v/>
      </c>
      <c r="S273" s="562"/>
      <c r="T273" s="562"/>
      <c r="U273" s="562"/>
      <c r="V273" s="562"/>
      <c r="W273" s="570" t="str">
        <f t="shared" si="11"/>
        <v/>
      </c>
      <c r="X273" s="562"/>
    </row>
    <row r="274" spans="4:24" s="10" customFormat="1" x14ac:dyDescent="0.25">
      <c r="D274" s="447">
        <v>249</v>
      </c>
      <c r="E274" s="658"/>
      <c r="F274" s="658"/>
      <c r="G274" s="562"/>
      <c r="H274" s="562"/>
      <c r="I274" s="562"/>
      <c r="J274" s="562"/>
      <c r="K274" s="562"/>
      <c r="L274" s="570" t="str">
        <f t="shared" si="9"/>
        <v/>
      </c>
      <c r="M274" s="562"/>
      <c r="N274" s="562"/>
      <c r="O274" s="562"/>
      <c r="P274" s="562"/>
      <c r="Q274" s="562"/>
      <c r="R274" s="570" t="str">
        <f t="shared" si="10"/>
        <v/>
      </c>
      <c r="S274" s="562"/>
      <c r="T274" s="562"/>
      <c r="U274" s="562"/>
      <c r="V274" s="562"/>
      <c r="W274" s="570" t="str">
        <f t="shared" si="11"/>
        <v/>
      </c>
      <c r="X274" s="562"/>
    </row>
    <row r="275" spans="4:24" s="450" customFormat="1" x14ac:dyDescent="0.25">
      <c r="D275" s="451">
        <v>250</v>
      </c>
      <c r="E275" s="660"/>
      <c r="F275" s="660"/>
      <c r="G275" s="571"/>
      <c r="H275" s="571"/>
      <c r="I275" s="571"/>
      <c r="J275" s="571"/>
      <c r="K275" s="571"/>
      <c r="L275" s="570" t="str">
        <f t="shared" si="9"/>
        <v/>
      </c>
      <c r="M275" s="571"/>
      <c r="N275" s="571"/>
      <c r="O275" s="571"/>
      <c r="P275" s="571"/>
      <c r="Q275" s="571"/>
      <c r="R275" s="570" t="str">
        <f t="shared" si="10"/>
        <v/>
      </c>
      <c r="S275" s="571"/>
      <c r="T275" s="571"/>
      <c r="U275" s="571"/>
      <c r="V275" s="571"/>
      <c r="W275" s="572" t="str">
        <f t="shared" si="11"/>
        <v/>
      </c>
      <c r="X275" s="571"/>
    </row>
  </sheetData>
  <sheetProtection sheet="1" objects="1" scenarios="1"/>
  <dataConsolidate/>
  <mergeCells count="252">
    <mergeCell ref="C1:Y1"/>
    <mergeCell ref="E272:F272"/>
    <mergeCell ref="E273:F273"/>
    <mergeCell ref="E274:F274"/>
    <mergeCell ref="E275:F275"/>
    <mergeCell ref="E266:F266"/>
    <mergeCell ref="E267:F267"/>
    <mergeCell ref="E268:F268"/>
    <mergeCell ref="E269:F269"/>
    <mergeCell ref="E270:F270"/>
    <mergeCell ref="E271:F271"/>
    <mergeCell ref="E260:F260"/>
    <mergeCell ref="E261:F261"/>
    <mergeCell ref="E262:F262"/>
    <mergeCell ref="E263:F263"/>
    <mergeCell ref="E264:F264"/>
    <mergeCell ref="E265:F265"/>
    <mergeCell ref="E254:F254"/>
    <mergeCell ref="E255:F255"/>
    <mergeCell ref="E256:F256"/>
    <mergeCell ref="E257:F257"/>
    <mergeCell ref="E258:F258"/>
    <mergeCell ref="E259:F259"/>
    <mergeCell ref="E248:F248"/>
    <mergeCell ref="E249:F249"/>
    <mergeCell ref="E250:F250"/>
    <mergeCell ref="E251:F251"/>
    <mergeCell ref="E252:F252"/>
    <mergeCell ref="E253:F253"/>
    <mergeCell ref="E242:F242"/>
    <mergeCell ref="E243:F243"/>
    <mergeCell ref="E244:F244"/>
    <mergeCell ref="E245:F245"/>
    <mergeCell ref="E246:F246"/>
    <mergeCell ref="E247:F247"/>
    <mergeCell ref="E236:F236"/>
    <mergeCell ref="E237:F237"/>
    <mergeCell ref="E238:F238"/>
    <mergeCell ref="E239:F239"/>
    <mergeCell ref="E240:F240"/>
    <mergeCell ref="E241:F241"/>
    <mergeCell ref="E230:F230"/>
    <mergeCell ref="E231:F231"/>
    <mergeCell ref="E232:F232"/>
    <mergeCell ref="E233:F233"/>
    <mergeCell ref="E234:F234"/>
    <mergeCell ref="E235:F235"/>
    <mergeCell ref="E224:F224"/>
    <mergeCell ref="E225:F225"/>
    <mergeCell ref="E226:F226"/>
    <mergeCell ref="E227:F227"/>
    <mergeCell ref="E228:F228"/>
    <mergeCell ref="E229:F229"/>
    <mergeCell ref="E218:F218"/>
    <mergeCell ref="E219:F219"/>
    <mergeCell ref="E220:F220"/>
    <mergeCell ref="E221:F221"/>
    <mergeCell ref="E222:F222"/>
    <mergeCell ref="E223:F223"/>
    <mergeCell ref="E212:F212"/>
    <mergeCell ref="E213:F213"/>
    <mergeCell ref="E214:F214"/>
    <mergeCell ref="E215:F215"/>
    <mergeCell ref="E216:F216"/>
    <mergeCell ref="E217:F217"/>
    <mergeCell ref="E206:F206"/>
    <mergeCell ref="E207:F207"/>
    <mergeCell ref="E208:F208"/>
    <mergeCell ref="E209:F209"/>
    <mergeCell ref="E210:F210"/>
    <mergeCell ref="E211:F211"/>
    <mergeCell ref="E200:F200"/>
    <mergeCell ref="E201:F201"/>
    <mergeCell ref="E202:F202"/>
    <mergeCell ref="E203:F203"/>
    <mergeCell ref="E204:F204"/>
    <mergeCell ref="E205:F205"/>
    <mergeCell ref="E194:F194"/>
    <mergeCell ref="E195:F195"/>
    <mergeCell ref="E196:F196"/>
    <mergeCell ref="E197:F197"/>
    <mergeCell ref="E198:F198"/>
    <mergeCell ref="E199:F199"/>
    <mergeCell ref="E188:F188"/>
    <mergeCell ref="E189:F189"/>
    <mergeCell ref="E190:F190"/>
    <mergeCell ref="E191:F191"/>
    <mergeCell ref="E192:F192"/>
    <mergeCell ref="E193:F193"/>
    <mergeCell ref="E182:F182"/>
    <mergeCell ref="E183:F183"/>
    <mergeCell ref="E184:F184"/>
    <mergeCell ref="E185:F185"/>
    <mergeCell ref="E186:F186"/>
    <mergeCell ref="E187:F187"/>
    <mergeCell ref="E176:F176"/>
    <mergeCell ref="E177:F177"/>
    <mergeCell ref="E178:F178"/>
    <mergeCell ref="E179:F179"/>
    <mergeCell ref="E180:F180"/>
    <mergeCell ref="E181:F181"/>
    <mergeCell ref="E170:F170"/>
    <mergeCell ref="E171:F171"/>
    <mergeCell ref="E172:F172"/>
    <mergeCell ref="E173:F173"/>
    <mergeCell ref="E174:F174"/>
    <mergeCell ref="E175:F175"/>
    <mergeCell ref="E164:F164"/>
    <mergeCell ref="E165:F165"/>
    <mergeCell ref="E166:F166"/>
    <mergeCell ref="E167:F167"/>
    <mergeCell ref="E168:F168"/>
    <mergeCell ref="E169:F169"/>
    <mergeCell ref="E158:F158"/>
    <mergeCell ref="E159:F159"/>
    <mergeCell ref="E160:F160"/>
    <mergeCell ref="E161:F161"/>
    <mergeCell ref="E162:F162"/>
    <mergeCell ref="E163:F163"/>
    <mergeCell ref="E152:F152"/>
    <mergeCell ref="E153:F153"/>
    <mergeCell ref="E154:F154"/>
    <mergeCell ref="E155:F155"/>
    <mergeCell ref="E156:F156"/>
    <mergeCell ref="E157:F157"/>
    <mergeCell ref="E146:F146"/>
    <mergeCell ref="E147:F147"/>
    <mergeCell ref="E148:F148"/>
    <mergeCell ref="E149:F149"/>
    <mergeCell ref="E150:F150"/>
    <mergeCell ref="E151:F151"/>
    <mergeCell ref="E140:F140"/>
    <mergeCell ref="E141:F141"/>
    <mergeCell ref="E142:F142"/>
    <mergeCell ref="E143:F143"/>
    <mergeCell ref="E144:F144"/>
    <mergeCell ref="E145:F145"/>
    <mergeCell ref="E134:F134"/>
    <mergeCell ref="E135:F135"/>
    <mergeCell ref="E136:F136"/>
    <mergeCell ref="E137:F137"/>
    <mergeCell ref="E138:F138"/>
    <mergeCell ref="E139:F139"/>
    <mergeCell ref="E128:F128"/>
    <mergeCell ref="E129:F129"/>
    <mergeCell ref="E130:F130"/>
    <mergeCell ref="E131:F131"/>
    <mergeCell ref="E132:F132"/>
    <mergeCell ref="E133:F133"/>
    <mergeCell ref="E122:F122"/>
    <mergeCell ref="E123:F123"/>
    <mergeCell ref="E124:F124"/>
    <mergeCell ref="E125:F125"/>
    <mergeCell ref="E126:F126"/>
    <mergeCell ref="E127:F127"/>
    <mergeCell ref="E116:F116"/>
    <mergeCell ref="E117:F117"/>
    <mergeCell ref="E118:F118"/>
    <mergeCell ref="E119:F119"/>
    <mergeCell ref="E120:F120"/>
    <mergeCell ref="E121:F121"/>
    <mergeCell ref="E110:F110"/>
    <mergeCell ref="E111:F111"/>
    <mergeCell ref="E112:F112"/>
    <mergeCell ref="E113:F113"/>
    <mergeCell ref="E114:F114"/>
    <mergeCell ref="E115:F115"/>
    <mergeCell ref="E104:F104"/>
    <mergeCell ref="E105:F105"/>
    <mergeCell ref="E106:F106"/>
    <mergeCell ref="E107:F107"/>
    <mergeCell ref="E108:F108"/>
    <mergeCell ref="E109:F109"/>
    <mergeCell ref="E98:F98"/>
    <mergeCell ref="E99:F99"/>
    <mergeCell ref="E100:F100"/>
    <mergeCell ref="E101:F101"/>
    <mergeCell ref="E102:F102"/>
    <mergeCell ref="E103:F103"/>
    <mergeCell ref="E92:F92"/>
    <mergeCell ref="E93:F93"/>
    <mergeCell ref="E94:F94"/>
    <mergeCell ref="E95:F95"/>
    <mergeCell ref="E96:F96"/>
    <mergeCell ref="E97:F97"/>
    <mergeCell ref="E86:F86"/>
    <mergeCell ref="E87:F87"/>
    <mergeCell ref="E88:F88"/>
    <mergeCell ref="E89:F89"/>
    <mergeCell ref="E90:F90"/>
    <mergeCell ref="E91:F91"/>
    <mergeCell ref="E80:F80"/>
    <mergeCell ref="E81:F81"/>
    <mergeCell ref="E82:F82"/>
    <mergeCell ref="E83:F83"/>
    <mergeCell ref="E84:F84"/>
    <mergeCell ref="E85:F85"/>
    <mergeCell ref="E74:F74"/>
    <mergeCell ref="E75:F75"/>
    <mergeCell ref="E76:F76"/>
    <mergeCell ref="E77:F77"/>
    <mergeCell ref="E78:F78"/>
    <mergeCell ref="E79:F79"/>
    <mergeCell ref="E68:F68"/>
    <mergeCell ref="E69:F69"/>
    <mergeCell ref="E70:F70"/>
    <mergeCell ref="E71:F71"/>
    <mergeCell ref="E72:F72"/>
    <mergeCell ref="E73:F73"/>
    <mergeCell ref="E62:F62"/>
    <mergeCell ref="E63:F63"/>
    <mergeCell ref="E64:F64"/>
    <mergeCell ref="E65:F65"/>
    <mergeCell ref="E66:F66"/>
    <mergeCell ref="E67:F67"/>
    <mergeCell ref="E56:F56"/>
    <mergeCell ref="E57:F57"/>
    <mergeCell ref="E58:F58"/>
    <mergeCell ref="E59:F59"/>
    <mergeCell ref="E60:F60"/>
    <mergeCell ref="E61:F61"/>
    <mergeCell ref="E50:F50"/>
    <mergeCell ref="E51:F51"/>
    <mergeCell ref="E52:F52"/>
    <mergeCell ref="E53:F53"/>
    <mergeCell ref="E54:F54"/>
    <mergeCell ref="E55:F55"/>
    <mergeCell ref="E44:F44"/>
    <mergeCell ref="E45:F45"/>
    <mergeCell ref="E46:F46"/>
    <mergeCell ref="E47:F47"/>
    <mergeCell ref="E48:F48"/>
    <mergeCell ref="E49:F49"/>
    <mergeCell ref="E38:F38"/>
    <mergeCell ref="E39:F39"/>
    <mergeCell ref="E40:F40"/>
    <mergeCell ref="E41:F41"/>
    <mergeCell ref="E42:F42"/>
    <mergeCell ref="E43:F43"/>
    <mergeCell ref="E25:F25"/>
    <mergeCell ref="E32:F32"/>
    <mergeCell ref="E33:F33"/>
    <mergeCell ref="E34:F34"/>
    <mergeCell ref="E35:F35"/>
    <mergeCell ref="E36:F36"/>
    <mergeCell ref="E37:F37"/>
    <mergeCell ref="E26:F26"/>
    <mergeCell ref="E27:F27"/>
    <mergeCell ref="E28:F28"/>
    <mergeCell ref="E29:F29"/>
    <mergeCell ref="E30:F30"/>
    <mergeCell ref="E31:F31"/>
  </mergeCells>
  <conditionalFormatting sqref="D27:D275">
    <cfRule type="expression" dxfId="89" priority="59">
      <formula>$E26&lt;&gt;""</formula>
    </cfRule>
  </conditionalFormatting>
  <conditionalFormatting sqref="K26 N26:O26 Q26 T26:U26 X26">
    <cfRule type="expression" dxfId="88" priority="58">
      <formula>$E25&lt;&gt;""</formula>
    </cfRule>
  </conditionalFormatting>
  <conditionalFormatting sqref="D26">
    <cfRule type="expression" dxfId="87" priority="60">
      <formula>$E25&lt;&gt;""</formula>
    </cfRule>
  </conditionalFormatting>
  <conditionalFormatting sqref="E26:F26">
    <cfRule type="expression" dxfId="86" priority="61">
      <formula>$E25&lt;&gt;""</formula>
    </cfRule>
  </conditionalFormatting>
  <conditionalFormatting sqref="G26:K26 M26:Q26 S26:V26 X26">
    <cfRule type="expression" dxfId="85" priority="52">
      <formula>$E25&lt;&gt;""</formula>
    </cfRule>
  </conditionalFormatting>
  <conditionalFormatting sqref="H27:H275">
    <cfRule type="expression" dxfId="84" priority="44">
      <formula>$E26&lt;&gt;""</formula>
    </cfRule>
  </conditionalFormatting>
  <conditionalFormatting sqref="H26">
    <cfRule type="expression" dxfId="83" priority="43">
      <formula>$E25&lt;&gt;""</formula>
    </cfRule>
  </conditionalFormatting>
  <conditionalFormatting sqref="I26">
    <cfRule type="expression" dxfId="82" priority="41">
      <formula>$E25&lt;&gt;""</formula>
    </cfRule>
  </conditionalFormatting>
  <conditionalFormatting sqref="G27:G275">
    <cfRule type="expression" dxfId="81" priority="10">
      <formula>$E26&lt;&gt;""</formula>
    </cfRule>
  </conditionalFormatting>
  <conditionalFormatting sqref="I27:K275 X27:X275 S27:V275 M27:Q275">
    <cfRule type="expression" dxfId="80" priority="9">
      <formula>$E26&lt;&gt;""</formula>
    </cfRule>
  </conditionalFormatting>
  <conditionalFormatting sqref="E27:F275">
    <cfRule type="expression" dxfId="79" priority="8">
      <formula>$E26&lt;&gt;""</formula>
    </cfRule>
  </conditionalFormatting>
  <conditionalFormatting sqref="L26">
    <cfRule type="expression" dxfId="78" priority="6">
      <formula>$E25&lt;&gt;""</formula>
    </cfRule>
  </conditionalFormatting>
  <conditionalFormatting sqref="R26">
    <cfRule type="expression" dxfId="77" priority="5">
      <formula>$E25&lt;&gt;""</formula>
    </cfRule>
  </conditionalFormatting>
  <conditionalFormatting sqref="W26">
    <cfRule type="expression" dxfId="76" priority="4">
      <formula>$E25&lt;&gt;""</formula>
    </cfRule>
  </conditionalFormatting>
  <conditionalFormatting sqref="L27:L275">
    <cfRule type="expression" dxfId="75" priority="3">
      <formula>$E26&lt;&gt;""</formula>
    </cfRule>
  </conditionalFormatting>
  <conditionalFormatting sqref="R27:R275">
    <cfRule type="expression" dxfId="74" priority="2">
      <formula>$E26&lt;&gt;""</formula>
    </cfRule>
  </conditionalFormatting>
  <conditionalFormatting sqref="W27:W275">
    <cfRule type="expression" dxfId="73" priority="1">
      <formula>$E26&lt;&gt;""</formula>
    </cfRule>
  </conditionalFormatting>
  <dataValidations disablePrompts="1" count="2">
    <dataValidation type="decimal" operator="greaterThan" allowBlank="1" showInputMessage="1" showErrorMessage="1" error="Aquesta dada ha de ser un valor numèric" sqref="G26:X275">
      <formula1>0</formula1>
    </dataValidation>
    <dataValidation type="list" allowBlank="1" showInputMessage="1" showErrorMessage="1" sqref="E26:F275">
      <formula1>CentrosES</formula1>
    </dataValidation>
  </dataValidations>
  <hyperlinks>
    <hyperlink ref="A4" location="'0.2_Pla de reducció'!C1" display="0.2 Pla de reducció"/>
    <hyperlink ref="A6" location="'1.2_Vehicles i maquinària'!C1" display="1.2 Categoria 1: Vehicles i maquinària"/>
    <hyperlink ref="A7" location="'1.3_Emissions de procés'!C1" display="1.3 Categoria 1: E. de procés i ús del sòl"/>
    <hyperlink ref="A8" location="'1.4_Emissions fugitives'!C1" display="1.4 Categoria 1: Emissions fugitives"/>
    <hyperlink ref="A9" location="'2.1_Categoria 2 Balears'!C1" display="2.1 Categoria 2 Registre balear"/>
    <hyperlink ref="A10" location="'2.2_Categoria 2 Espanya'!C1" display="2.2 Categoria 2 Registre estatal"/>
    <hyperlink ref="A5" location="'1.1_Instal·lacions fixes'!C1" display="1.1 Categoria 1: Instal·lacions fixes"/>
    <hyperlink ref="A3" location="'0.1_Dades generals organització'!C1" display="0.1 Dades de l'organització"/>
    <hyperlink ref="A11" location="'3_Categories 3-6'!C1" display="3. Categories 3, 4, 5 i 6"/>
    <hyperlink ref="A13" location="'4.2_Resultats Espanya'!C1" display="4.2 Resultats Registre estatal"/>
    <hyperlink ref="A12" location="'4.1_Resultats Balears'!C1" display="4.1 Resultats Registre balear"/>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autoPageBreaks="0" fitToPage="1"/>
  </sheetPr>
  <dimension ref="A1:AMM304"/>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5703125" style="10" customWidth="1"/>
    <col min="2" max="2" width="1.85546875" style="10" customWidth="1"/>
    <col min="3" max="3" width="2.140625" style="1" customWidth="1"/>
    <col min="4" max="4" width="1.28515625" style="1" customWidth="1"/>
    <col min="5" max="5" width="17.85546875" style="1" customWidth="1"/>
    <col min="6" max="6" width="15" style="1" customWidth="1"/>
    <col min="7" max="7" width="15.85546875" style="71" customWidth="1"/>
    <col min="8" max="8" width="11.42578125" style="71" customWidth="1"/>
    <col min="9" max="9" width="8.7109375" style="71" customWidth="1"/>
    <col min="10" max="10" width="4" style="71" customWidth="1"/>
    <col min="11" max="11" width="5.140625" style="71" customWidth="1"/>
    <col min="12" max="12" width="9" style="71" customWidth="1"/>
    <col min="13" max="13" width="16.42578125" style="71" customWidth="1"/>
    <col min="14" max="14" width="17" style="71" customWidth="1"/>
    <col min="15" max="16" width="17.42578125" style="71"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34" width="11.42578125" style="49"/>
    <col min="35" max="1027" width="11.42578125" style="1"/>
  </cols>
  <sheetData>
    <row r="1" spans="1:24" s="18" customFormat="1" ht="40.700000000000003" customHeight="1" x14ac:dyDescent="0.25">
      <c r="A1" s="10"/>
      <c r="B1" s="11"/>
      <c r="C1" s="595" t="s">
        <v>621</v>
      </c>
      <c r="D1" s="595"/>
      <c r="E1" s="595"/>
      <c r="F1" s="595"/>
      <c r="G1" s="595"/>
      <c r="H1" s="595"/>
      <c r="I1" s="595"/>
      <c r="J1" s="595"/>
      <c r="K1" s="595"/>
      <c r="L1" s="595"/>
      <c r="M1" s="595"/>
      <c r="N1" s="595"/>
      <c r="O1" s="595"/>
      <c r="P1" s="595"/>
      <c r="Q1" s="595"/>
      <c r="R1" s="595"/>
      <c r="S1" s="595"/>
      <c r="T1" s="595"/>
      <c r="U1" s="595"/>
      <c r="V1" s="595"/>
      <c r="W1" s="595"/>
    </row>
    <row r="2" spans="1:24" s="18" customFormat="1" ht="40.700000000000003" customHeight="1" x14ac:dyDescent="0.25">
      <c r="A2" s="10"/>
      <c r="B2" s="11"/>
      <c r="Q2" s="19"/>
      <c r="R2" s="19"/>
      <c r="S2" s="19"/>
      <c r="T2" s="19"/>
      <c r="U2" s="19"/>
      <c r="V2" s="19"/>
    </row>
    <row r="3" spans="1:24" s="18" customFormat="1" ht="15.75" customHeight="1" x14ac:dyDescent="0.2">
      <c r="A3" s="13" t="s">
        <v>1484</v>
      </c>
      <c r="B3" s="12"/>
      <c r="E3" s="677" t="s">
        <v>618</v>
      </c>
      <c r="F3" s="677"/>
      <c r="G3" s="688" t="str">
        <f>IF(ISTEXT(Dades!$E$745),Dades!$E$745,"")</f>
        <v/>
      </c>
      <c r="H3" s="689"/>
      <c r="I3" s="689"/>
      <c r="J3" s="689"/>
      <c r="K3" s="689"/>
      <c r="L3" s="689"/>
      <c r="M3" s="689"/>
      <c r="N3" s="689"/>
      <c r="O3" s="689"/>
      <c r="P3" s="690"/>
      <c r="Q3" s="677" t="s">
        <v>1</v>
      </c>
      <c r="R3" s="677"/>
      <c r="S3" s="688" t="str">
        <f>IF(ISTEXT(Dades!$G$745),Dades!$G$745,"")</f>
        <v/>
      </c>
      <c r="T3" s="689"/>
      <c r="U3" s="691"/>
    </row>
    <row r="4" spans="1:24" s="18" customFormat="1" ht="15.75" customHeight="1" x14ac:dyDescent="0.3">
      <c r="A4" s="13" t="s">
        <v>1485</v>
      </c>
      <c r="B4" s="12"/>
      <c r="E4" s="72"/>
      <c r="F4" s="73"/>
      <c r="G4" s="27"/>
      <c r="H4" s="27"/>
      <c r="I4" s="27"/>
      <c r="J4" s="27"/>
      <c r="K4" s="27"/>
      <c r="L4" s="27"/>
      <c r="M4" s="27"/>
      <c r="N4" s="27"/>
      <c r="O4" s="27"/>
      <c r="P4" s="27"/>
      <c r="Q4" s="27"/>
      <c r="R4" s="27"/>
      <c r="S4" s="27"/>
      <c r="T4" s="27"/>
      <c r="U4" s="27"/>
      <c r="V4" s="27"/>
    </row>
    <row r="5" spans="1:24" s="18" customFormat="1" ht="15.75" customHeight="1" x14ac:dyDescent="0.2">
      <c r="A5" s="13" t="s">
        <v>1486</v>
      </c>
      <c r="B5" s="12"/>
      <c r="E5" s="684" t="s">
        <v>619</v>
      </c>
      <c r="F5" s="685"/>
      <c r="G5" s="688" t="str">
        <f>IF(ISTEXT(Dades!$E$746),Dades!$E$746,"")</f>
        <v/>
      </c>
      <c r="H5" s="689"/>
      <c r="I5" s="689"/>
      <c r="J5" s="689"/>
      <c r="K5" s="689"/>
      <c r="L5" s="689"/>
      <c r="M5" s="689"/>
      <c r="N5" s="689"/>
      <c r="O5" s="689"/>
      <c r="P5" s="689"/>
      <c r="Q5" s="689"/>
      <c r="R5" s="689"/>
      <c r="S5" s="689"/>
      <c r="T5" s="689"/>
      <c r="U5" s="691"/>
    </row>
    <row r="6" spans="1:24" ht="15.75" customHeight="1" x14ac:dyDescent="0.3">
      <c r="A6" s="13" t="s">
        <v>1487</v>
      </c>
      <c r="B6" s="12"/>
      <c r="E6" s="72"/>
      <c r="F6" s="73"/>
      <c r="G6" s="27"/>
      <c r="H6" s="27"/>
      <c r="I6" s="27"/>
      <c r="J6" s="27"/>
      <c r="K6" s="27"/>
      <c r="L6" s="27"/>
      <c r="M6" s="27"/>
      <c r="N6" s="27"/>
      <c r="O6" s="27"/>
      <c r="P6" s="27"/>
      <c r="Q6" s="27"/>
      <c r="R6" s="27"/>
      <c r="S6" s="27"/>
      <c r="T6" s="27"/>
      <c r="U6" s="27"/>
      <c r="V6" s="27"/>
    </row>
    <row r="7" spans="1:24" ht="15.75" customHeight="1" x14ac:dyDescent="0.3">
      <c r="A7" s="13" t="s">
        <v>1488</v>
      </c>
      <c r="D7" s="638" t="s">
        <v>620</v>
      </c>
      <c r="E7" s="638"/>
      <c r="F7" s="638"/>
      <c r="G7" s="638"/>
      <c r="H7" s="638"/>
      <c r="I7" s="638"/>
      <c r="J7" s="638"/>
      <c r="K7" s="638"/>
      <c r="L7" s="638"/>
      <c r="M7" s="638"/>
      <c r="N7" s="638"/>
      <c r="O7" s="638"/>
      <c r="P7" s="638"/>
      <c r="Q7" s="638"/>
      <c r="R7" s="638"/>
      <c r="S7" s="638"/>
      <c r="T7" s="638"/>
      <c r="U7" s="638"/>
      <c r="V7" s="638"/>
      <c r="W7" s="49"/>
    </row>
    <row r="8" spans="1:24" ht="15.75" customHeight="1" x14ac:dyDescent="0.3">
      <c r="A8" s="13" t="s">
        <v>1489</v>
      </c>
      <c r="E8" s="678" t="s">
        <v>1430</v>
      </c>
      <c r="F8" s="678"/>
      <c r="G8" s="678"/>
      <c r="H8" s="678"/>
      <c r="I8" s="678"/>
      <c r="J8" s="678"/>
      <c r="K8" s="678"/>
      <c r="L8" s="678"/>
      <c r="M8" s="678"/>
      <c r="N8" s="190"/>
      <c r="O8" s="305"/>
      <c r="P8" s="190"/>
      <c r="Q8" s="74"/>
      <c r="R8" s="74"/>
      <c r="S8" s="74"/>
      <c r="T8" s="74"/>
      <c r="U8" s="74"/>
      <c r="V8" s="74"/>
      <c r="W8" s="74"/>
      <c r="X8" s="74"/>
    </row>
    <row r="9" spans="1:24" ht="15.75" customHeight="1" x14ac:dyDescent="0.3">
      <c r="A9" s="13" t="s">
        <v>1490</v>
      </c>
      <c r="E9" s="678"/>
      <c r="F9" s="678"/>
      <c r="G9" s="678"/>
      <c r="H9" s="678"/>
      <c r="I9" s="678"/>
      <c r="J9" s="678"/>
      <c r="K9" s="678"/>
      <c r="L9" s="678"/>
      <c r="M9" s="678"/>
      <c r="N9" s="190"/>
      <c r="O9" s="305"/>
      <c r="P9" s="190"/>
      <c r="Q9" s="74"/>
      <c r="R9" s="74"/>
      <c r="S9" s="74"/>
      <c r="T9" s="74"/>
      <c r="U9" s="74"/>
      <c r="V9" s="74"/>
      <c r="W9" s="74"/>
      <c r="X9" s="74"/>
    </row>
    <row r="10" spans="1:24" ht="15.75" customHeight="1" x14ac:dyDescent="0.3">
      <c r="A10" s="13" t="s">
        <v>1491</v>
      </c>
      <c r="E10" s="679" t="s">
        <v>622</v>
      </c>
      <c r="F10" s="679"/>
      <c r="G10" s="75">
        <f>IF(ISNUMBER('0.1_Dades generals organització'!G3),'0.1_Dades generals organització'!G3,"")</f>
        <v>2022</v>
      </c>
      <c r="H10" s="27"/>
      <c r="I10" s="27"/>
      <c r="J10" s="27"/>
      <c r="K10" s="27"/>
      <c r="L10" s="76"/>
      <c r="M10" s="77"/>
      <c r="N10" s="77"/>
      <c r="O10" s="77"/>
      <c r="P10" s="77"/>
      <c r="Q10" s="27"/>
      <c r="R10" s="27"/>
      <c r="S10" s="27"/>
      <c r="T10" s="27"/>
      <c r="U10" s="27"/>
      <c r="V10" s="27"/>
    </row>
    <row r="11" spans="1:24" ht="15.75" customHeight="1" x14ac:dyDescent="0.3">
      <c r="A11" s="13" t="s">
        <v>1492</v>
      </c>
      <c r="E11" s="18"/>
      <c r="F11" s="18"/>
      <c r="G11" s="18"/>
      <c r="H11" s="18"/>
      <c r="I11" s="18"/>
      <c r="J11" s="18"/>
      <c r="K11" s="18"/>
      <c r="L11" s="76"/>
      <c r="M11" s="77"/>
      <c r="N11" s="77"/>
      <c r="O11" s="77"/>
      <c r="P11" s="77"/>
      <c r="Q11" s="27"/>
      <c r="R11" s="27"/>
      <c r="S11" s="27"/>
      <c r="T11" s="27"/>
      <c r="U11" s="27"/>
      <c r="V11" s="27"/>
    </row>
    <row r="12" spans="1:24" ht="15.75" customHeight="1" x14ac:dyDescent="0.3">
      <c r="A12" s="528" t="s">
        <v>1557</v>
      </c>
      <c r="E12" s="18"/>
      <c r="F12" s="18"/>
      <c r="G12" s="18"/>
      <c r="H12" s="604" t="s">
        <v>1445</v>
      </c>
      <c r="I12" s="606"/>
      <c r="J12" s="604" t="s">
        <v>1074</v>
      </c>
      <c r="K12" s="605"/>
      <c r="L12" s="606"/>
      <c r="M12" s="300" t="s">
        <v>1075</v>
      </c>
      <c r="N12" s="300" t="s">
        <v>1444</v>
      </c>
      <c r="O12" s="77"/>
      <c r="P12" s="77"/>
      <c r="Q12" s="27"/>
      <c r="R12" s="27"/>
      <c r="S12" s="27"/>
      <c r="T12" s="27"/>
      <c r="U12" s="27"/>
      <c r="V12" s="27"/>
    </row>
    <row r="13" spans="1:24" ht="15.75" customHeight="1" x14ac:dyDescent="0.3">
      <c r="A13" s="13" t="s">
        <v>1493</v>
      </c>
      <c r="E13" s="680" t="s">
        <v>1202</v>
      </c>
      <c r="F13" s="680"/>
      <c r="G13" s="680"/>
      <c r="H13" s="681">
        <f>ROUND((H30/1000),2)</f>
        <v>0</v>
      </c>
      <c r="I13" s="682"/>
      <c r="J13" s="681">
        <f>ROUND((J30/1000),2)</f>
        <v>0</v>
      </c>
      <c r="K13" s="692"/>
      <c r="L13" s="682">
        <f>ROUND((L30/1000),2)</f>
        <v>0</v>
      </c>
      <c r="M13" s="402">
        <f>ROUND((M30/1000),2)</f>
        <v>0</v>
      </c>
      <c r="N13" s="423">
        <f>ROUND((N30/1000),2)</f>
        <v>0</v>
      </c>
      <c r="O13" s="77"/>
      <c r="P13" s="77"/>
      <c r="Q13" s="27"/>
      <c r="R13" s="27"/>
      <c r="S13" s="27"/>
      <c r="T13" s="27"/>
      <c r="U13" s="27"/>
      <c r="V13" s="27"/>
    </row>
    <row r="14" spans="1:24" ht="15.75" customHeight="1" x14ac:dyDescent="0.3">
      <c r="A14" s="683"/>
      <c r="E14" s="680" t="s">
        <v>1205</v>
      </c>
      <c r="F14" s="680"/>
      <c r="G14" s="680"/>
      <c r="H14" s="681" t="s">
        <v>31</v>
      </c>
      <c r="I14" s="682"/>
      <c r="J14" s="681" t="s">
        <v>31</v>
      </c>
      <c r="K14" s="692"/>
      <c r="L14" s="682">
        <f>ROUND((L31/1000),2)</f>
        <v>0</v>
      </c>
      <c r="M14" s="402" t="s">
        <v>31</v>
      </c>
      <c r="N14" s="423">
        <f>ROUND((N34/1000),2)</f>
        <v>0</v>
      </c>
      <c r="O14" s="77"/>
      <c r="P14" s="77"/>
      <c r="Q14" s="27"/>
      <c r="R14" s="27"/>
      <c r="S14" s="27"/>
      <c r="T14" s="27"/>
      <c r="U14" s="27"/>
      <c r="V14" s="27"/>
    </row>
    <row r="15" spans="1:24" ht="3" customHeight="1" x14ac:dyDescent="0.3">
      <c r="A15" s="683"/>
      <c r="E15" s="27"/>
      <c r="F15" s="27"/>
      <c r="G15" s="27"/>
      <c r="H15" s="78"/>
      <c r="I15" s="78"/>
      <c r="J15" s="27"/>
      <c r="K15" s="27"/>
      <c r="L15" s="76"/>
      <c r="M15" s="79"/>
      <c r="N15" s="424"/>
      <c r="O15" s="79"/>
      <c r="P15" s="79"/>
      <c r="Q15" s="27"/>
      <c r="R15" s="27"/>
      <c r="S15" s="27"/>
      <c r="T15" s="27"/>
      <c r="U15" s="27"/>
      <c r="V15" s="27"/>
    </row>
    <row r="16" spans="1:24" ht="15.75" customHeight="1" x14ac:dyDescent="0.3">
      <c r="A16" s="13"/>
      <c r="E16" s="680" t="s">
        <v>1206</v>
      </c>
      <c r="F16" s="680"/>
      <c r="G16" s="680"/>
      <c r="H16" s="681">
        <f>ROUND((H36/1000),2)</f>
        <v>0</v>
      </c>
      <c r="I16" s="682"/>
      <c r="J16" s="681">
        <f>ROUND((J36/1000),2)</f>
        <v>0</v>
      </c>
      <c r="K16" s="692"/>
      <c r="L16" s="682"/>
      <c r="M16" s="479">
        <f>ROUND((M36/1000),2)</f>
        <v>0</v>
      </c>
      <c r="N16" s="423">
        <f>ROUND((N36/1000),2)</f>
        <v>0</v>
      </c>
      <c r="O16" s="77"/>
      <c r="P16" s="77"/>
      <c r="Q16" s="27"/>
      <c r="R16" s="27"/>
      <c r="S16" s="27"/>
      <c r="T16" s="27"/>
      <c r="U16" s="27"/>
      <c r="V16" s="27"/>
    </row>
    <row r="17" spans="1:23" ht="3" customHeight="1" x14ac:dyDescent="0.3">
      <c r="A17" s="14"/>
      <c r="E17" s="18"/>
      <c r="F17" s="18"/>
      <c r="G17" s="18"/>
      <c r="H17" s="18"/>
      <c r="I17" s="18"/>
      <c r="J17" s="18"/>
      <c r="K17" s="18"/>
      <c r="L17" s="76"/>
      <c r="M17" s="79"/>
      <c r="N17" s="79"/>
      <c r="O17" s="79"/>
      <c r="P17" s="79"/>
      <c r="Q17" s="27"/>
      <c r="R17" s="27"/>
      <c r="S17" s="27"/>
      <c r="T17" s="27"/>
      <c r="U17" s="27"/>
      <c r="V17" s="27"/>
    </row>
    <row r="18" spans="1:23" ht="15.75" customHeight="1" x14ac:dyDescent="0.3">
      <c r="A18" s="480"/>
      <c r="E18" s="680" t="s">
        <v>1424</v>
      </c>
      <c r="F18" s="680"/>
      <c r="G18" s="680"/>
      <c r="H18" s="681" t="s">
        <v>31</v>
      </c>
      <c r="I18" s="682"/>
      <c r="J18" s="681" t="s">
        <v>31</v>
      </c>
      <c r="K18" s="692"/>
      <c r="L18" s="682">
        <f>ROUND((L34/1000),2)</f>
        <v>0</v>
      </c>
      <c r="M18" s="479" t="s">
        <v>31</v>
      </c>
      <c r="N18" s="423">
        <f>SUM('0.1_Dades generals organització'!G29:G35)/1000</f>
        <v>0</v>
      </c>
      <c r="O18" s="79"/>
      <c r="P18" s="79"/>
      <c r="Q18" s="27"/>
      <c r="R18" s="27"/>
      <c r="S18" s="27"/>
      <c r="T18" s="27"/>
      <c r="U18" s="27"/>
      <c r="V18" s="27"/>
    </row>
    <row r="19" spans="1:23" ht="3" customHeight="1" x14ac:dyDescent="0.3">
      <c r="A19" s="480"/>
      <c r="E19" s="18"/>
      <c r="F19" s="18"/>
      <c r="G19" s="18"/>
      <c r="H19" s="18"/>
      <c r="I19" s="18"/>
      <c r="J19" s="18"/>
      <c r="K19" s="18"/>
      <c r="L19" s="76"/>
      <c r="M19" s="79"/>
      <c r="N19" s="79"/>
      <c r="O19" s="79"/>
      <c r="P19" s="79"/>
      <c r="Q19" s="27"/>
      <c r="R19" s="27"/>
      <c r="S19" s="27"/>
      <c r="T19" s="27"/>
      <c r="U19" s="27"/>
      <c r="V19" s="27"/>
    </row>
    <row r="20" spans="1:23" ht="21.75" customHeight="1" x14ac:dyDescent="0.3">
      <c r="A20" s="480"/>
      <c r="E20" s="604" t="s">
        <v>1425</v>
      </c>
      <c r="F20" s="605"/>
      <c r="G20" s="606"/>
      <c r="H20" s="681" t="s">
        <v>31</v>
      </c>
      <c r="I20" s="682"/>
      <c r="J20" s="681" t="s">
        <v>31</v>
      </c>
      <c r="K20" s="692"/>
      <c r="L20" s="682">
        <f>ROUND((L36/1000),2)</f>
        <v>0</v>
      </c>
      <c r="M20" s="526" t="s">
        <v>31</v>
      </c>
      <c r="N20" s="530">
        <f>N16-N18</f>
        <v>0</v>
      </c>
      <c r="O20" s="79"/>
      <c r="P20" s="79"/>
      <c r="Q20" s="27"/>
      <c r="R20" s="27"/>
      <c r="S20" s="27"/>
      <c r="T20" s="27"/>
      <c r="U20" s="27"/>
      <c r="V20" s="27"/>
    </row>
    <row r="21" spans="1:23" ht="22.5" customHeight="1" x14ac:dyDescent="0.3">
      <c r="A21" s="480"/>
      <c r="E21" s="18"/>
      <c r="F21" s="18"/>
      <c r="G21" s="18"/>
      <c r="H21" s="18"/>
      <c r="I21" s="18"/>
      <c r="J21" s="18"/>
      <c r="K21" s="18"/>
      <c r="L21" s="76"/>
      <c r="M21" s="79"/>
      <c r="N21" s="79"/>
      <c r="O21" s="79"/>
      <c r="P21" s="79"/>
      <c r="Q21" s="27"/>
      <c r="R21" s="27"/>
      <c r="S21" s="27"/>
      <c r="T21" s="27"/>
      <c r="U21" s="27"/>
      <c r="V21" s="27"/>
    </row>
    <row r="22" spans="1:23" ht="15.75" customHeight="1" x14ac:dyDescent="0.3">
      <c r="A22" s="13"/>
      <c r="D22" s="638" t="s">
        <v>1448</v>
      </c>
      <c r="E22" s="638"/>
      <c r="F22" s="638"/>
      <c r="G22" s="638"/>
      <c r="H22" s="638"/>
      <c r="I22" s="638"/>
      <c r="J22" s="638"/>
      <c r="K22" s="638"/>
      <c r="L22" s="638"/>
      <c r="M22" s="638"/>
      <c r="N22" s="638"/>
      <c r="O22" s="638"/>
      <c r="P22" s="638"/>
      <c r="Q22" s="638"/>
      <c r="R22" s="638"/>
      <c r="S22" s="638"/>
      <c r="T22" s="638"/>
      <c r="U22" s="638"/>
      <c r="V22" s="638"/>
    </row>
    <row r="23" spans="1:23" s="18" customFormat="1" ht="16.5" customHeight="1" x14ac:dyDescent="0.25">
      <c r="A23" s="13"/>
      <c r="B23" s="10"/>
      <c r="E23" s="80"/>
      <c r="F23" s="80"/>
      <c r="G23" s="80"/>
      <c r="H23" s="80"/>
      <c r="I23" s="80"/>
      <c r="J23" s="80"/>
      <c r="K23" s="80"/>
      <c r="L23" s="80"/>
      <c r="M23" s="81"/>
      <c r="N23" s="80"/>
      <c r="O23" s="80"/>
      <c r="P23" s="80"/>
      <c r="Q23" s="27"/>
      <c r="R23" s="27"/>
      <c r="S23" s="27"/>
      <c r="T23" s="27"/>
      <c r="U23" s="27"/>
      <c r="V23" s="27"/>
    </row>
    <row r="24" spans="1:23" s="18" customFormat="1" ht="15.75" customHeight="1" x14ac:dyDescent="0.25">
      <c r="A24" s="13"/>
      <c r="B24" s="10"/>
      <c r="E24" s="80"/>
      <c r="F24" s="80"/>
      <c r="G24" s="80"/>
      <c r="H24" s="703" t="s">
        <v>1069</v>
      </c>
      <c r="I24" s="703"/>
      <c r="J24" s="704" t="s">
        <v>1070</v>
      </c>
      <c r="K24" s="705"/>
      <c r="L24" s="706"/>
      <c r="M24" s="398" t="s">
        <v>1071</v>
      </c>
      <c r="N24" s="398" t="s">
        <v>1426</v>
      </c>
      <c r="O24" s="80"/>
      <c r="P24" s="80"/>
      <c r="Q24" s="27"/>
      <c r="R24" s="27"/>
      <c r="S24" s="27"/>
      <c r="T24" s="27"/>
      <c r="U24" s="27"/>
      <c r="V24" s="27"/>
    </row>
    <row r="25" spans="1:23" s="18" customFormat="1" ht="15.75" customHeight="1" x14ac:dyDescent="0.25">
      <c r="A25" s="13"/>
      <c r="B25" s="10"/>
      <c r="E25" s="693" t="s">
        <v>1202</v>
      </c>
      <c r="F25" s="663" t="s">
        <v>1432</v>
      </c>
      <c r="G25" s="663"/>
      <c r="H25" s="686">
        <f>Dades!G788</f>
        <v>0</v>
      </c>
      <c r="I25" s="687"/>
      <c r="J25" s="686">
        <f>Dades!H788</f>
        <v>0</v>
      </c>
      <c r="K25" s="699"/>
      <c r="L25" s="687"/>
      <c r="M25" s="400">
        <f>Dades!I788</f>
        <v>0</v>
      </c>
      <c r="N25" s="408">
        <f>Dades!J788</f>
        <v>0</v>
      </c>
      <c r="O25" s="27"/>
      <c r="P25" s="27"/>
      <c r="Q25" s="27"/>
      <c r="R25" s="27"/>
      <c r="S25" s="27"/>
      <c r="T25" s="27"/>
      <c r="U25" s="27"/>
      <c r="V25" s="27"/>
    </row>
    <row r="26" spans="1:23" s="18" customFormat="1" ht="15.75" customHeight="1" x14ac:dyDescent="0.25">
      <c r="A26" s="13"/>
      <c r="B26" s="10"/>
      <c r="E26" s="694"/>
      <c r="F26" s="663" t="s">
        <v>1433</v>
      </c>
      <c r="G26" s="663"/>
      <c r="H26" s="686">
        <f>Dades!K788+Dades!O788+Dades!S788</f>
        <v>0</v>
      </c>
      <c r="I26" s="687"/>
      <c r="J26" s="686">
        <f>Dades!L788+Dades!P788+Dades!T788</f>
        <v>0</v>
      </c>
      <c r="K26" s="699"/>
      <c r="L26" s="687"/>
      <c r="M26" s="400">
        <f>Dades!M788+Dades!Q788+Dades!U788</f>
        <v>0</v>
      </c>
      <c r="N26" s="408">
        <f>Dades!N788+Dades!R788+Dades!V788</f>
        <v>0</v>
      </c>
    </row>
    <row r="27" spans="1:23" s="18" customFormat="1" ht="15.75" customHeight="1" x14ac:dyDescent="0.25">
      <c r="A27" s="13"/>
      <c r="B27" s="10"/>
      <c r="E27" s="694"/>
      <c r="F27" s="663" t="s">
        <v>1434</v>
      </c>
      <c r="G27" s="663"/>
      <c r="H27" s="686">
        <f>Dades!W788</f>
        <v>0</v>
      </c>
      <c r="I27" s="687"/>
      <c r="J27" s="686">
        <f>Dades!X788</f>
        <v>0</v>
      </c>
      <c r="K27" s="699"/>
      <c r="L27" s="687"/>
      <c r="M27" s="400">
        <f>Dades!Y788</f>
        <v>0</v>
      </c>
      <c r="N27" s="408">
        <f>Dades!Z788</f>
        <v>0</v>
      </c>
    </row>
    <row r="28" spans="1:23" s="18" customFormat="1" ht="15.75" customHeight="1" x14ac:dyDescent="0.25">
      <c r="A28" s="13"/>
      <c r="B28" s="10"/>
      <c r="E28" s="694"/>
      <c r="F28" s="663" t="s">
        <v>1435</v>
      </c>
      <c r="G28" s="663"/>
      <c r="H28" s="664" t="s">
        <v>31</v>
      </c>
      <c r="I28" s="665"/>
      <c r="J28" s="686" t="s">
        <v>31</v>
      </c>
      <c r="K28" s="699"/>
      <c r="L28" s="687"/>
      <c r="M28" s="406" t="s">
        <v>31</v>
      </c>
      <c r="N28" s="408">
        <f>DSUM('1.4_Emissions fugitives'!$F$14:$O$36,"emissions",Dades!$G$785:$G$787)+DSUM('1.4_Emissions fugitives'!$F$48:$N$58,"emissions",Dades!$G$785:$G$787)</f>
        <v>0</v>
      </c>
      <c r="O28" s="82"/>
      <c r="P28" s="82"/>
      <c r="Q28" s="82"/>
      <c r="R28" s="82"/>
      <c r="S28" s="82"/>
      <c r="T28" s="82"/>
      <c r="U28" s="82"/>
      <c r="V28" s="82"/>
      <c r="W28" s="82"/>
    </row>
    <row r="29" spans="1:23" s="18" customFormat="1" ht="15.75" customHeight="1" x14ac:dyDescent="0.25">
      <c r="A29" s="13"/>
      <c r="B29" s="10"/>
      <c r="E29" s="695"/>
      <c r="F29" s="663" t="s">
        <v>1442</v>
      </c>
      <c r="G29" s="663"/>
      <c r="H29" s="686">
        <f>Dades!AA788</f>
        <v>0</v>
      </c>
      <c r="I29" s="687"/>
      <c r="J29" s="686">
        <f>Dades!AB788</f>
        <v>0</v>
      </c>
      <c r="K29" s="699"/>
      <c r="L29" s="687"/>
      <c r="M29" s="400">
        <f>Dades!AC788</f>
        <v>0</v>
      </c>
      <c r="N29" s="408">
        <f>Dades!AD788</f>
        <v>0</v>
      </c>
      <c r="O29" s="82"/>
      <c r="P29" s="82"/>
      <c r="Q29" s="82"/>
      <c r="R29" s="82"/>
      <c r="S29" s="82"/>
      <c r="T29" s="82"/>
      <c r="U29" s="82"/>
      <c r="V29" s="82"/>
      <c r="W29" s="82"/>
    </row>
    <row r="30" spans="1:23" s="18" customFormat="1" ht="15.75" customHeight="1" x14ac:dyDescent="0.25">
      <c r="A30" s="13"/>
      <c r="B30" s="10"/>
      <c r="E30" s="663" t="s">
        <v>1427</v>
      </c>
      <c r="F30" s="663"/>
      <c r="G30" s="663"/>
      <c r="H30" s="700">
        <f>ROUND(SUM(H25:I29),2)</f>
        <v>0</v>
      </c>
      <c r="I30" s="702"/>
      <c r="J30" s="700">
        <f>ROUND(SUM(J25:L29),2)</f>
        <v>0</v>
      </c>
      <c r="K30" s="701"/>
      <c r="L30" s="702"/>
      <c r="M30" s="410">
        <f>ROUND(SUM(M25:M29),2)</f>
        <v>0</v>
      </c>
      <c r="N30" s="411">
        <f>ROUND(SUM(N25:N29),2)</f>
        <v>0</v>
      </c>
      <c r="O30" s="77"/>
      <c r="P30" s="77"/>
      <c r="Q30" s="27"/>
      <c r="R30" s="27"/>
      <c r="S30" s="27"/>
      <c r="T30" s="27"/>
      <c r="U30" s="27"/>
      <c r="V30" s="27"/>
    </row>
    <row r="31" spans="1:23" s="18" customFormat="1" ht="3" customHeight="1" x14ac:dyDescent="0.25">
      <c r="A31" s="13"/>
      <c r="B31" s="10"/>
      <c r="E31" s="83"/>
      <c r="F31" s="84"/>
      <c r="G31" s="84"/>
      <c r="H31" s="85"/>
      <c r="I31" s="85"/>
      <c r="J31" s="86"/>
      <c r="K31" s="86"/>
      <c r="M31" s="77"/>
      <c r="N31" s="407"/>
      <c r="O31" s="77"/>
      <c r="P31" s="77"/>
      <c r="Q31" s="27"/>
      <c r="R31" s="27"/>
      <c r="S31" s="27"/>
      <c r="T31" s="27"/>
      <c r="U31" s="27"/>
      <c r="V31" s="27"/>
    </row>
    <row r="32" spans="1:23" s="18" customFormat="1" ht="16.5" customHeight="1" x14ac:dyDescent="0.25">
      <c r="A32" s="13"/>
      <c r="B32" s="10"/>
      <c r="E32" s="693" t="s">
        <v>1205</v>
      </c>
      <c r="F32" s="663" t="s">
        <v>1437</v>
      </c>
      <c r="G32" s="663"/>
      <c r="H32" s="664" t="s">
        <v>31</v>
      </c>
      <c r="I32" s="665"/>
      <c r="J32" s="686" t="s">
        <v>31</v>
      </c>
      <c r="K32" s="699"/>
      <c r="L32" s="687"/>
      <c r="M32" s="406" t="s">
        <v>31</v>
      </c>
      <c r="N32" s="408">
        <f>'2.1_Categoria 2 Balears'!$J$40+'2.1_Categoria 2 Balears'!$K$68</f>
        <v>0</v>
      </c>
      <c r="O32" s="77"/>
      <c r="P32" s="77"/>
      <c r="Q32" s="27"/>
      <c r="R32" s="27"/>
      <c r="S32" s="27"/>
      <c r="T32" s="27"/>
      <c r="U32" s="27"/>
      <c r="V32" s="27"/>
    </row>
    <row r="33" spans="1:23" s="18" customFormat="1" ht="16.5" customHeight="1" x14ac:dyDescent="0.25">
      <c r="A33" s="13"/>
      <c r="B33" s="10"/>
      <c r="E33" s="695"/>
      <c r="F33" s="663" t="s">
        <v>1438</v>
      </c>
      <c r="G33" s="663"/>
      <c r="H33" s="664" t="s">
        <v>31</v>
      </c>
      <c r="I33" s="665"/>
      <c r="J33" s="686" t="s">
        <v>31</v>
      </c>
      <c r="K33" s="699"/>
      <c r="L33" s="687"/>
      <c r="M33" s="406" t="s">
        <v>31</v>
      </c>
      <c r="N33" s="408">
        <f>'2.1_Categoria 2 Balears'!$J$96</f>
        <v>0</v>
      </c>
      <c r="O33" s="77"/>
      <c r="P33" s="77"/>
      <c r="Q33" s="27"/>
      <c r="R33" s="27"/>
      <c r="S33" s="27"/>
      <c r="T33" s="27"/>
      <c r="U33" s="27"/>
      <c r="V33" s="27"/>
    </row>
    <row r="34" spans="1:23" ht="16.5" customHeight="1" x14ac:dyDescent="0.3">
      <c r="A34" s="13"/>
      <c r="E34" s="663" t="s">
        <v>1428</v>
      </c>
      <c r="F34" s="663"/>
      <c r="G34" s="663"/>
      <c r="H34" s="700">
        <f>ROUND(SUM(H32:I33),2)</f>
        <v>0</v>
      </c>
      <c r="I34" s="702"/>
      <c r="J34" s="700">
        <f>ROUND(SUM(J32:L33),2)</f>
        <v>0</v>
      </c>
      <c r="K34" s="701"/>
      <c r="L34" s="702"/>
      <c r="M34" s="410">
        <f>ROUND(SUM(M32:M33),2)</f>
        <v>0</v>
      </c>
      <c r="N34" s="411">
        <f>ROUND(SUM(N32:N33),2)</f>
        <v>0</v>
      </c>
      <c r="O34" s="77"/>
      <c r="P34" s="77"/>
      <c r="Q34" s="27"/>
      <c r="R34" s="27"/>
      <c r="S34" s="27"/>
      <c r="T34" s="27"/>
      <c r="U34" s="27"/>
      <c r="V34" s="27"/>
    </row>
    <row r="35" spans="1:23" ht="3" customHeight="1" x14ac:dyDescent="0.3">
      <c r="A35" s="13"/>
      <c r="E35" s="27"/>
      <c r="F35" s="27"/>
      <c r="G35" s="27"/>
      <c r="H35" s="78"/>
      <c r="I35" s="78"/>
      <c r="J35" s="27"/>
      <c r="K35" s="27"/>
      <c r="L35" s="18"/>
      <c r="M35" s="77"/>
      <c r="N35" s="407"/>
      <c r="O35" s="77"/>
      <c r="P35" s="77"/>
      <c r="Q35" s="27"/>
      <c r="R35" s="27"/>
      <c r="S35" s="27"/>
      <c r="T35" s="27"/>
      <c r="U35" s="27"/>
      <c r="V35" s="27"/>
    </row>
    <row r="36" spans="1:23" ht="16.5" customHeight="1" x14ac:dyDescent="0.3">
      <c r="A36" s="28"/>
      <c r="E36" s="710" t="s">
        <v>1206</v>
      </c>
      <c r="F36" s="710"/>
      <c r="G36" s="710"/>
      <c r="H36" s="707">
        <f>IF(ISNUMBER(SUM(H30+H34)),ROUND(SUM(H30+H34),2),"")</f>
        <v>0</v>
      </c>
      <c r="I36" s="709"/>
      <c r="J36" s="707">
        <f>IF(ISNUMBER(SUM(J30+J34)),ROUND(SUM(J30+J34),2),"")</f>
        <v>0</v>
      </c>
      <c r="K36" s="708"/>
      <c r="L36" s="709"/>
      <c r="M36" s="401">
        <f>IF(ISNUMBER(SUM(M30+M34)),ROUND(SUM(M30+M34),2),"")</f>
        <v>0</v>
      </c>
      <c r="N36" s="412">
        <f>IF(ISNUMBER(SUM(N30+N34)),ROUND(SUM(N30+N34),2),"")</f>
        <v>0</v>
      </c>
      <c r="O36" s="77"/>
      <c r="P36" s="77"/>
      <c r="Q36" s="27"/>
      <c r="R36" s="27"/>
      <c r="S36" s="27"/>
      <c r="T36" s="27"/>
      <c r="U36" s="27"/>
      <c r="V36" s="27"/>
    </row>
    <row r="37" spans="1:23" s="18" customFormat="1" ht="16.5" customHeight="1" x14ac:dyDescent="0.25">
      <c r="A37" s="28"/>
      <c r="B37" s="10"/>
      <c r="E37" s="674" t="s">
        <v>1429</v>
      </c>
      <c r="F37" s="674"/>
      <c r="G37" s="674"/>
      <c r="H37" s="674"/>
      <c r="I37" s="674"/>
      <c r="J37" s="674"/>
      <c r="K37" s="674"/>
      <c r="M37" s="77"/>
      <c r="N37" s="77"/>
      <c r="O37" s="77"/>
      <c r="P37" s="77"/>
      <c r="Q37" s="27"/>
      <c r="R37" s="27"/>
      <c r="S37" s="27"/>
      <c r="T37" s="27"/>
      <c r="U37" s="27"/>
      <c r="V37" s="27"/>
    </row>
    <row r="38" spans="1:23" s="18" customFormat="1" ht="11.25" customHeight="1" x14ac:dyDescent="0.25">
      <c r="A38" s="28"/>
      <c r="B38" s="10"/>
      <c r="E38" s="87"/>
      <c r="F38" s="87"/>
      <c r="G38" s="87"/>
      <c r="H38" s="87"/>
      <c r="I38" s="87"/>
      <c r="J38" s="87"/>
      <c r="K38" s="87"/>
      <c r="L38" s="27"/>
      <c r="M38" s="27"/>
      <c r="N38" s="27"/>
      <c r="O38" s="27"/>
      <c r="P38" s="27"/>
      <c r="Q38" s="27"/>
      <c r="R38" s="27"/>
      <c r="S38" s="27"/>
      <c r="T38" s="27"/>
      <c r="U38" s="27"/>
      <c r="V38" s="27"/>
    </row>
    <row r="39" spans="1:23" s="18" customFormat="1" ht="17.25" customHeight="1" x14ac:dyDescent="0.25">
      <c r="A39" s="28"/>
      <c r="B39" s="10"/>
      <c r="D39" s="638" t="s">
        <v>1443</v>
      </c>
      <c r="E39" s="638"/>
      <c r="F39" s="638"/>
      <c r="G39" s="638"/>
      <c r="H39" s="638"/>
      <c r="I39" s="638"/>
      <c r="J39" s="638"/>
      <c r="K39" s="638"/>
      <c r="L39" s="638"/>
      <c r="M39" s="638"/>
      <c r="N39" s="638"/>
      <c r="O39" s="638"/>
      <c r="P39" s="638"/>
      <c r="Q39" s="638"/>
      <c r="R39" s="638"/>
      <c r="S39" s="638"/>
      <c r="T39" s="638"/>
      <c r="U39" s="638"/>
      <c r="V39" s="638"/>
    </row>
    <row r="40" spans="1:23" s="18" customFormat="1" ht="16.5" customHeight="1" x14ac:dyDescent="0.25">
      <c r="A40" s="28"/>
      <c r="B40" s="10"/>
      <c r="E40" s="27"/>
      <c r="F40" s="27"/>
      <c r="G40" s="27"/>
      <c r="H40" s="27"/>
      <c r="I40" s="27"/>
      <c r="J40" s="27"/>
      <c r="K40" s="27"/>
      <c r="L40" s="27"/>
      <c r="M40" s="27"/>
      <c r="N40" s="27"/>
      <c r="O40" s="27"/>
      <c r="P40" s="27"/>
      <c r="Q40" s="27"/>
      <c r="R40" s="27"/>
      <c r="S40" s="27"/>
      <c r="T40" s="27"/>
      <c r="U40" s="27"/>
      <c r="V40" s="27"/>
    </row>
    <row r="41" spans="1:23" ht="4.5" customHeight="1" x14ac:dyDescent="0.3">
      <c r="E41" s="90"/>
      <c r="F41" s="91"/>
      <c r="G41" s="92"/>
      <c r="H41" s="93"/>
      <c r="I41" s="666"/>
      <c r="J41" s="667"/>
      <c r="K41" s="27"/>
      <c r="L41" s="90"/>
      <c r="M41" s="91"/>
      <c r="N41" s="92"/>
      <c r="O41" s="93"/>
      <c r="P41" s="666"/>
      <c r="Q41" s="667"/>
    </row>
    <row r="42" spans="1:23" ht="18" customHeight="1" x14ac:dyDescent="0.3">
      <c r="A42" s="18"/>
      <c r="B42" s="18"/>
      <c r="E42" s="675" t="s">
        <v>1202</v>
      </c>
      <c r="F42" s="676"/>
      <c r="G42" s="89" t="str">
        <f>IF(ISNUMBER(Dades!$R$748),N13/Dades!$R$748,"-")</f>
        <v>-</v>
      </c>
      <c r="H42" s="95" t="s">
        <v>1446</v>
      </c>
      <c r="I42" s="668" t="str">
        <f>IF(ISTEXT('0.1_Dades generals organització'!$G$22),'0.1_Dades generals organització'!$G$22,"")</f>
        <v/>
      </c>
      <c r="J42" s="669"/>
      <c r="K42" s="27"/>
      <c r="L42" s="675" t="s">
        <v>1447</v>
      </c>
      <c r="M42" s="676"/>
      <c r="N42" s="89" t="str">
        <f>IF(ISNUMBER(Dades!$R$748),N18/Dades!$R$748,"-")</f>
        <v>-</v>
      </c>
      <c r="O42" s="95" t="s">
        <v>1446</v>
      </c>
      <c r="P42" s="668" t="str">
        <f>IF(ISTEXT('0.1_Dades generals organització'!$G$22),'0.1_Dades generals organització'!$G$22,"")</f>
        <v/>
      </c>
      <c r="Q42" s="669"/>
    </row>
    <row r="43" spans="1:23" ht="4.5" customHeight="1" x14ac:dyDescent="0.3">
      <c r="A43" s="18"/>
      <c r="B43" s="18"/>
      <c r="E43" s="96"/>
      <c r="F43" s="94"/>
      <c r="G43" s="97"/>
      <c r="H43" s="98"/>
      <c r="I43" s="670"/>
      <c r="J43" s="671"/>
      <c r="K43" s="27"/>
      <c r="L43" s="102"/>
      <c r="M43" s="103"/>
      <c r="N43" s="104"/>
      <c r="O43" s="105"/>
      <c r="P43" s="672"/>
      <c r="Q43" s="673"/>
    </row>
    <row r="44" spans="1:23" ht="18" customHeight="1" x14ac:dyDescent="0.3">
      <c r="A44" s="18"/>
      <c r="B44" s="18"/>
      <c r="E44" s="675" t="s">
        <v>1205</v>
      </c>
      <c r="F44" s="676"/>
      <c r="G44" s="89" t="str">
        <f>IF(ISNUMBER(Dades!$R$748),N14/Dades!$R$748,"-")</f>
        <v>-</v>
      </c>
      <c r="H44" s="95" t="s">
        <v>1446</v>
      </c>
      <c r="I44" s="668" t="str">
        <f>IF(ISTEXT('0.1_Dades generals organització'!$G$22),'0.1_Dades generals organització'!$G$22,"")</f>
        <v/>
      </c>
      <c r="J44" s="669"/>
      <c r="K44" s="27"/>
      <c r="L44" s="1"/>
      <c r="M44" s="1"/>
      <c r="N44" s="1"/>
      <c r="O44" s="1"/>
      <c r="P44" s="1"/>
    </row>
    <row r="45" spans="1:23" ht="4.5" customHeight="1" x14ac:dyDescent="0.3">
      <c r="A45" s="18"/>
      <c r="B45" s="18"/>
      <c r="E45" s="99"/>
      <c r="F45" s="100"/>
      <c r="G45" s="101"/>
      <c r="H45" s="95"/>
      <c r="I45" s="670"/>
      <c r="J45" s="671"/>
      <c r="K45" s="27"/>
      <c r="L45" s="90"/>
      <c r="M45" s="91"/>
      <c r="N45" s="92"/>
      <c r="O45" s="93"/>
      <c r="P45" s="666"/>
      <c r="Q45" s="667"/>
    </row>
    <row r="46" spans="1:23" ht="18" customHeight="1" x14ac:dyDescent="0.3">
      <c r="A46" s="18"/>
      <c r="B46" s="18"/>
      <c r="E46" s="675" t="s">
        <v>1206</v>
      </c>
      <c r="F46" s="676"/>
      <c r="G46" s="89" t="str">
        <f>IF(ISNUMBER(Dades!$R$748),N16/Dades!$R$748,"-")</f>
        <v>-</v>
      </c>
      <c r="H46" s="95" t="s">
        <v>1446</v>
      </c>
      <c r="I46" s="668" t="str">
        <f>IF(ISTEXT('0.1_Dades generals organització'!$G$22),'0.1_Dades generals organització'!$G$22,"")</f>
        <v/>
      </c>
      <c r="J46" s="669"/>
      <c r="K46" s="27"/>
      <c r="L46" s="675" t="s">
        <v>1449</v>
      </c>
      <c r="M46" s="676"/>
      <c r="N46" s="89" t="str">
        <f>IF(ISNUMBER(Dades!$R$748),N20/Dades!$R$748,"-")</f>
        <v>-</v>
      </c>
      <c r="O46" s="95" t="s">
        <v>1446</v>
      </c>
      <c r="P46" s="668" t="str">
        <f>IF(ISTEXT('0.1_Dades generals organització'!$G$22),'0.1_Dades generals organització'!$G$22,"")</f>
        <v/>
      </c>
      <c r="Q46" s="669"/>
    </row>
    <row r="47" spans="1:23" ht="4.5" customHeight="1" x14ac:dyDescent="0.3">
      <c r="A47" s="18"/>
      <c r="B47" s="18"/>
      <c r="E47" s="102"/>
      <c r="F47" s="103"/>
      <c r="G47" s="104"/>
      <c r="H47" s="105"/>
      <c r="I47" s="672"/>
      <c r="J47" s="673"/>
      <c r="K47" s="27"/>
      <c r="L47" s="102"/>
      <c r="M47" s="103"/>
      <c r="N47" s="104"/>
      <c r="O47" s="105"/>
      <c r="P47" s="672"/>
      <c r="Q47" s="673"/>
    </row>
    <row r="48" spans="1:23" s="49" customFormat="1" ht="20.25" customHeight="1" x14ac:dyDescent="0.3">
      <c r="A48" s="10"/>
      <c r="B48" s="10"/>
      <c r="C48" s="1"/>
      <c r="D48" s="1"/>
      <c r="K48" s="27"/>
      <c r="L48" s="27"/>
      <c r="M48" s="27"/>
      <c r="N48" s="27"/>
      <c r="O48" s="27"/>
      <c r="P48" s="27"/>
      <c r="Q48" s="27"/>
      <c r="R48" s="1"/>
      <c r="S48" s="1"/>
      <c r="T48" s="1"/>
      <c r="U48" s="1"/>
      <c r="V48" s="1"/>
      <c r="W48" s="1"/>
    </row>
    <row r="49" spans="1:23" s="49" customFormat="1" ht="4.5" customHeight="1" x14ac:dyDescent="0.3">
      <c r="A49" s="10"/>
      <c r="B49" s="10"/>
      <c r="C49" s="1"/>
      <c r="D49" s="1"/>
      <c r="K49" s="88"/>
      <c r="L49" s="1"/>
      <c r="M49" s="1"/>
      <c r="N49" s="1"/>
      <c r="O49" s="1"/>
      <c r="P49" s="1"/>
      <c r="Q49" s="1"/>
      <c r="R49" s="1"/>
      <c r="S49" s="1"/>
      <c r="T49" s="1"/>
      <c r="U49" s="1"/>
      <c r="V49" s="1"/>
    </row>
    <row r="50" spans="1:23" ht="18.75" x14ac:dyDescent="0.3">
      <c r="D50" s="638" t="s">
        <v>1549</v>
      </c>
      <c r="E50" s="638"/>
      <c r="F50" s="638"/>
      <c r="G50" s="638"/>
      <c r="H50" s="638"/>
      <c r="I50" s="638"/>
      <c r="J50" s="638"/>
      <c r="K50" s="638"/>
      <c r="L50" s="638"/>
      <c r="M50" s="638"/>
      <c r="N50" s="638"/>
      <c r="O50" s="638"/>
      <c r="P50" s="638"/>
      <c r="Q50" s="638"/>
      <c r="R50" s="638"/>
      <c r="S50" s="638"/>
      <c r="T50" s="638"/>
      <c r="U50" s="638"/>
      <c r="V50" s="638"/>
      <c r="W50" s="49"/>
    </row>
    <row r="51" spans="1:23" x14ac:dyDescent="0.3">
      <c r="D51" s="106" t="s">
        <v>1568</v>
      </c>
      <c r="E51" s="107"/>
      <c r="L51" s="1"/>
      <c r="M51" s="1"/>
      <c r="N51" s="1"/>
      <c r="O51" s="1"/>
      <c r="P51" s="1"/>
    </row>
    <row r="52" spans="1:23" x14ac:dyDescent="0.3">
      <c r="A52" s="418"/>
      <c r="B52" s="108"/>
      <c r="C52" s="49"/>
      <c r="D52" s="49"/>
      <c r="E52" s="49"/>
      <c r="F52" s="49"/>
      <c r="G52" s="49"/>
      <c r="H52" s="49"/>
      <c r="I52" s="49"/>
      <c r="J52" s="49"/>
      <c r="K52" s="49"/>
      <c r="L52" s="49"/>
      <c r="M52" s="49"/>
      <c r="N52" s="49"/>
      <c r="O52" s="49"/>
      <c r="P52" s="49"/>
      <c r="Q52" s="49"/>
      <c r="R52" s="49"/>
      <c r="S52" s="49"/>
      <c r="T52" s="409"/>
      <c r="U52" s="49"/>
      <c r="V52" s="49"/>
      <c r="W52" s="49"/>
    </row>
    <row r="53" spans="1:23" ht="35.25" customHeight="1" x14ac:dyDescent="0.3">
      <c r="A53" s="108"/>
      <c r="B53" s="108"/>
      <c r="C53" s="49"/>
      <c r="D53" s="49"/>
      <c r="E53" s="167" t="s">
        <v>571</v>
      </c>
      <c r="F53" s="109" t="s">
        <v>627</v>
      </c>
      <c r="G53" s="109" t="s">
        <v>1062</v>
      </c>
      <c r="H53" s="109" t="s">
        <v>629</v>
      </c>
      <c r="I53" s="696" t="s">
        <v>1061</v>
      </c>
      <c r="J53" s="696"/>
      <c r="K53" s="696" t="s">
        <v>1440</v>
      </c>
      <c r="L53" s="696"/>
      <c r="M53" s="697" t="s">
        <v>1202</v>
      </c>
      <c r="N53" s="698"/>
      <c r="O53" s="109" t="s">
        <v>1431</v>
      </c>
      <c r="P53" s="109" t="s">
        <v>644</v>
      </c>
      <c r="Q53" s="697" t="s">
        <v>1205</v>
      </c>
      <c r="R53" s="698"/>
      <c r="S53" s="698" t="s">
        <v>1206</v>
      </c>
      <c r="T53" s="698"/>
      <c r="U53" s="698"/>
      <c r="V53" s="49"/>
      <c r="W53" s="49"/>
    </row>
    <row r="54" spans="1:23" ht="16.5" customHeight="1" x14ac:dyDescent="0.3">
      <c r="A54" s="110"/>
      <c r="B54" s="108"/>
      <c r="C54" s="49"/>
      <c r="D54" s="49"/>
      <c r="E54" s="109" t="str">
        <f>IF(Dades!E791="","",Dades!E791)</f>
        <v/>
      </c>
      <c r="F54" s="171">
        <f>IF(E54="",0,Dades!J791)</f>
        <v>0</v>
      </c>
      <c r="G54" s="171">
        <f>IF(E54="",0,Dades!N791+Dades!R791+Dades!V791)</f>
        <v>0</v>
      </c>
      <c r="H54" s="171">
        <f>IF(E54="",0,Dades!Z791)</f>
        <v>0</v>
      </c>
      <c r="I54" s="661">
        <f>IF(E54="",0,DSUM('1.4_Emissions fugitives'!$E$14:$O$36,"emissions",'4.1_Resultats Balears'!E53:E54)+DSUM('1.4_Emissions fugitives'!$E$48:$N$58,"emissions",'4.1_Resultats Balears'!E53:E54))</f>
        <v>0</v>
      </c>
      <c r="J54" s="661"/>
      <c r="K54" s="661">
        <f>IF(E54="",0,Dades!AD791)</f>
        <v>0</v>
      </c>
      <c r="L54" s="661"/>
      <c r="M54" s="661">
        <f>SUM(F54:L54)</f>
        <v>0</v>
      </c>
      <c r="N54" s="662"/>
      <c r="O54" s="304">
        <f>IF(E54="",0,DSUM('2.1_Categoria 2 Balears'!$E$17:$J$39,"emissions",'4.1_Resultats Balears'!E53:E54)+DSUM('2.1_Categoria 2 Balears'!$E$47:$K$67,"emissions",'4.1_Resultats Balears'!E53:E54))</f>
        <v>0</v>
      </c>
      <c r="P54" s="189">
        <f>IF(E54="",0,DSUM('2.1_Categoria 2 Balears'!$E$75:$J$95,"emissions",'4.1_Resultats Balears'!E53:E54))</f>
        <v>0</v>
      </c>
      <c r="Q54" s="661">
        <f>SUM(O54:P54)</f>
        <v>0</v>
      </c>
      <c r="R54" s="662"/>
      <c r="S54" s="662">
        <f>M54+Q54</f>
        <v>0</v>
      </c>
      <c r="T54" s="662"/>
      <c r="U54" s="662"/>
      <c r="V54" s="49"/>
      <c r="W54" s="49"/>
    </row>
    <row r="55" spans="1:23" ht="16.5" customHeight="1" x14ac:dyDescent="0.3">
      <c r="A55" s="110"/>
      <c r="B55" s="108"/>
      <c r="C55" s="49"/>
      <c r="D55" s="49"/>
      <c r="E55" s="109" t="str">
        <f>IF(Dades!E792="","",Dades!E792)</f>
        <v/>
      </c>
      <c r="F55" s="171">
        <f>IF(E55="",0,Dades!J792)</f>
        <v>0</v>
      </c>
      <c r="G55" s="171">
        <f>IF(E55="",0,Dades!N792+Dades!R792+Dades!V792)</f>
        <v>0</v>
      </c>
      <c r="H55" s="171">
        <f>IF(E55="",0,Dades!Z792)</f>
        <v>0</v>
      </c>
      <c r="I55" s="661">
        <f>IF(E55="",0,(DSUM('1.4_Emissions fugitives'!$E$14:$O$36,"emissions",'4.1_Resultats Balears'!E$53:E55)+DSUM('1.4_Emissions fugitives'!$E$48:$N$58,"emissions",'4.1_Resultats Balears'!E$53:E55))-SUM(I$54:I54))</f>
        <v>0</v>
      </c>
      <c r="J55" s="661"/>
      <c r="K55" s="661">
        <f>IF(E55="",0,Dades!AD792)</f>
        <v>0</v>
      </c>
      <c r="L55" s="661"/>
      <c r="M55" s="661">
        <f>SUM(F55:L55)</f>
        <v>0</v>
      </c>
      <c r="N55" s="662"/>
      <c r="O55" s="304">
        <f>IF(E55="",0,DSUM('2.1_Categoria 2 Balears'!$E$17:$J$39,"emissions",'4.1_Resultats Balears'!E$53:E55)+DSUM('2.1_Categoria 2 Balears'!$E$47:$K$67,"emissions",'4.1_Resultats Balears'!E$53:E55)-SUM(O$54:O54))</f>
        <v>0</v>
      </c>
      <c r="P55" s="189">
        <f>IF(E55="",0,DSUM('2.1_Categoria 2 Balears'!$E$75:$J$95,"emissions",'4.1_Resultats Balears'!E$53:E55)-SUM(P$54:P54))</f>
        <v>0</v>
      </c>
      <c r="Q55" s="661">
        <f>SUM(O55:P55)</f>
        <v>0</v>
      </c>
      <c r="R55" s="662"/>
      <c r="S55" s="662">
        <f>M55+Q55</f>
        <v>0</v>
      </c>
      <c r="T55" s="662"/>
      <c r="U55" s="662"/>
      <c r="V55" s="49"/>
      <c r="W55" s="49"/>
    </row>
    <row r="56" spans="1:23" ht="16.5" customHeight="1" x14ac:dyDescent="0.3">
      <c r="A56" s="110"/>
      <c r="B56" s="108"/>
      <c r="C56" s="49"/>
      <c r="D56" s="49"/>
      <c r="E56" s="109" t="str">
        <f>IF(Dades!E793="","",Dades!E793)</f>
        <v/>
      </c>
      <c r="F56" s="563">
        <f>IF(E56="",0,Dades!J793)</f>
        <v>0</v>
      </c>
      <c r="G56" s="563">
        <f>IF(E56="",0,Dades!N793+Dades!R793+Dades!V793)</f>
        <v>0</v>
      </c>
      <c r="H56" s="563">
        <f>IF(E56="",0,Dades!Z793)</f>
        <v>0</v>
      </c>
      <c r="I56" s="661">
        <f>IF(E56="",0,(DSUM('1.4_Emissions fugitives'!$E$14:$O$36,"emissions",'4.1_Resultats Balears'!E$53:E56)+DSUM('1.4_Emissions fugitives'!$E$48:$N$58,"emissions",'4.1_Resultats Balears'!E$53:E56))-SUM(I$54:I55))</f>
        <v>0</v>
      </c>
      <c r="J56" s="661"/>
      <c r="K56" s="661">
        <f>IF(E56="",0,Dades!AD793)</f>
        <v>0</v>
      </c>
      <c r="L56" s="661"/>
      <c r="M56" s="661">
        <f t="shared" ref="M56:M119" si="0">SUM(F56:L56)</f>
        <v>0</v>
      </c>
      <c r="N56" s="662"/>
      <c r="O56" s="563">
        <f>IF(E56="",0,DSUM('2.1_Categoria 2 Balears'!$E$17:$J$39,"emissions",'4.1_Resultats Balears'!E$53:E56)+DSUM('2.1_Categoria 2 Balears'!$E$47:$K$67,"emissions",'4.1_Resultats Balears'!E$53:E56)-SUM(O$54:O55))</f>
        <v>0</v>
      </c>
      <c r="P56" s="563">
        <f>IF(E56="",0,DSUM('2.1_Categoria 2 Balears'!$E$75:$J$95,"emissions",'4.1_Resultats Balears'!E$53:E56)-SUM(P$54:P55))</f>
        <v>0</v>
      </c>
      <c r="Q56" s="661">
        <f t="shared" ref="Q56:Q119" si="1">SUM(O56:P56)</f>
        <v>0</v>
      </c>
      <c r="R56" s="662"/>
      <c r="S56" s="662">
        <f t="shared" ref="S56:S119" si="2">M56+Q56</f>
        <v>0</v>
      </c>
      <c r="T56" s="662"/>
      <c r="U56" s="662"/>
      <c r="V56" s="49"/>
      <c r="W56" s="49"/>
    </row>
    <row r="57" spans="1:23" ht="16.5" customHeight="1" x14ac:dyDescent="0.3">
      <c r="A57" s="110"/>
      <c r="B57" s="108"/>
      <c r="C57" s="49"/>
      <c r="D57" s="49"/>
      <c r="E57" s="109" t="str">
        <f>IF(Dades!E794="","",Dades!E794)</f>
        <v/>
      </c>
      <c r="F57" s="563">
        <f>IF(E57="",0,Dades!J794)</f>
        <v>0</v>
      </c>
      <c r="G57" s="563">
        <f>IF(E57="",0,Dades!N794+Dades!R794+Dades!V794)</f>
        <v>0</v>
      </c>
      <c r="H57" s="563">
        <f>IF(E57="",0,Dades!Z794)</f>
        <v>0</v>
      </c>
      <c r="I57" s="661">
        <f>IF(E57="",0,(DSUM('1.4_Emissions fugitives'!$E$14:$O$36,"emissions",'4.1_Resultats Balears'!E$53:E57)+DSUM('1.4_Emissions fugitives'!$E$48:$N$58,"emissions",'4.1_Resultats Balears'!E$53:E57))-SUM(I$54:I56))</f>
        <v>0</v>
      </c>
      <c r="J57" s="661"/>
      <c r="K57" s="661">
        <f>IF(E57="",0,Dades!AD794)</f>
        <v>0</v>
      </c>
      <c r="L57" s="661"/>
      <c r="M57" s="661">
        <f t="shared" si="0"/>
        <v>0</v>
      </c>
      <c r="N57" s="662"/>
      <c r="O57" s="563">
        <f>IF(E57="",0,DSUM('2.1_Categoria 2 Balears'!$E$17:$J$39,"emissions",'4.1_Resultats Balears'!E$53:E57)+DSUM('2.1_Categoria 2 Balears'!$E$47:$K$67,"emissions",'4.1_Resultats Balears'!E$53:E57)-SUM(O$54:O56))</f>
        <v>0</v>
      </c>
      <c r="P57" s="563">
        <f>IF(E57="",0,DSUM('2.1_Categoria 2 Balears'!$E$75:$J$95,"emissions",'4.1_Resultats Balears'!E$53:E57)-SUM(P$54:P56))</f>
        <v>0</v>
      </c>
      <c r="Q57" s="661">
        <f t="shared" si="1"/>
        <v>0</v>
      </c>
      <c r="R57" s="662"/>
      <c r="S57" s="662">
        <f t="shared" si="2"/>
        <v>0</v>
      </c>
      <c r="T57" s="662"/>
      <c r="U57" s="662"/>
      <c r="V57" s="49"/>
      <c r="W57" s="49"/>
    </row>
    <row r="58" spans="1:23" ht="16.5" customHeight="1" x14ac:dyDescent="0.3">
      <c r="A58" s="110"/>
      <c r="B58" s="108"/>
      <c r="C58" s="49"/>
      <c r="D58" s="49"/>
      <c r="E58" s="109" t="str">
        <f>IF(Dades!E795="","",Dades!E795)</f>
        <v/>
      </c>
      <c r="F58" s="563">
        <f>IF(E58="",0,Dades!J795)</f>
        <v>0</v>
      </c>
      <c r="G58" s="563">
        <f>IF(E58="",0,Dades!N795+Dades!R795+Dades!V795)</f>
        <v>0</v>
      </c>
      <c r="H58" s="563">
        <f>IF(E58="",0,Dades!Z795)</f>
        <v>0</v>
      </c>
      <c r="I58" s="661">
        <f>IF(E58="",0,(DSUM('1.4_Emissions fugitives'!$E$14:$O$36,"emissions",'4.1_Resultats Balears'!E$53:E58)+DSUM('1.4_Emissions fugitives'!$E$48:$N$58,"emissions",'4.1_Resultats Balears'!E$53:E58))-SUM(I$54:I57))</f>
        <v>0</v>
      </c>
      <c r="J58" s="661"/>
      <c r="K58" s="661">
        <f>IF(E58="",0,Dades!AD795)</f>
        <v>0</v>
      </c>
      <c r="L58" s="661"/>
      <c r="M58" s="661">
        <f t="shared" si="0"/>
        <v>0</v>
      </c>
      <c r="N58" s="662"/>
      <c r="O58" s="563">
        <f>IF(E58="",0,DSUM('2.1_Categoria 2 Balears'!$E$17:$J$39,"emissions",'4.1_Resultats Balears'!E$53:E58)+DSUM('2.1_Categoria 2 Balears'!$E$47:$K$67,"emissions",'4.1_Resultats Balears'!E$53:E58)-SUM(O$54:O57))</f>
        <v>0</v>
      </c>
      <c r="P58" s="563">
        <f>IF(E58="",0,DSUM('2.1_Categoria 2 Balears'!$E$75:$J$95,"emissions",'4.1_Resultats Balears'!E$53:E58)-SUM(P$54:P57))</f>
        <v>0</v>
      </c>
      <c r="Q58" s="661">
        <f t="shared" si="1"/>
        <v>0</v>
      </c>
      <c r="R58" s="662"/>
      <c r="S58" s="662">
        <f t="shared" si="2"/>
        <v>0</v>
      </c>
      <c r="T58" s="662"/>
      <c r="U58" s="662"/>
      <c r="V58" s="49"/>
      <c r="W58" s="49"/>
    </row>
    <row r="59" spans="1:23" x14ac:dyDescent="0.3">
      <c r="A59" s="110"/>
      <c r="B59" s="108"/>
      <c r="C59" s="49"/>
      <c r="D59" s="49"/>
      <c r="E59" s="109" t="str">
        <f>IF(Dades!E796="","",Dades!E796)</f>
        <v/>
      </c>
      <c r="F59" s="563">
        <f>IF(E59="",0,Dades!J796)</f>
        <v>0</v>
      </c>
      <c r="G59" s="563">
        <f>IF(E59="",0,Dades!N796+Dades!R796+Dades!V796)</f>
        <v>0</v>
      </c>
      <c r="H59" s="563">
        <f>IF(E59="",0,Dades!Z796)</f>
        <v>0</v>
      </c>
      <c r="I59" s="661">
        <f>IF(E59="",0,(DSUM('1.4_Emissions fugitives'!$E$14:$O$36,"emissions",'4.1_Resultats Balears'!E$53:E59)+DSUM('1.4_Emissions fugitives'!$E$48:$N$58,"emissions",'4.1_Resultats Balears'!E$53:E59))-SUM(I$54:I58))</f>
        <v>0</v>
      </c>
      <c r="J59" s="661"/>
      <c r="K59" s="661">
        <f>IF(E59="",0,Dades!AD796)</f>
        <v>0</v>
      </c>
      <c r="L59" s="661"/>
      <c r="M59" s="661">
        <f t="shared" si="0"/>
        <v>0</v>
      </c>
      <c r="N59" s="662"/>
      <c r="O59" s="563">
        <f>IF(E59="",0,DSUM('2.1_Categoria 2 Balears'!$E$17:$J$39,"emissions",'4.1_Resultats Balears'!E$53:E59)+DSUM('2.1_Categoria 2 Balears'!$E$47:$K$67,"emissions",'4.1_Resultats Balears'!E$53:E59)-SUM(O$54:O58))</f>
        <v>0</v>
      </c>
      <c r="P59" s="563">
        <f>IF(E59="",0,DSUM('2.1_Categoria 2 Balears'!$E$75:$J$95,"emissions",'4.1_Resultats Balears'!E$53:E59)-SUM(P$54:P58))</f>
        <v>0</v>
      </c>
      <c r="Q59" s="661">
        <f t="shared" si="1"/>
        <v>0</v>
      </c>
      <c r="R59" s="662"/>
      <c r="S59" s="662">
        <f t="shared" si="2"/>
        <v>0</v>
      </c>
      <c r="T59" s="662"/>
      <c r="U59" s="662"/>
      <c r="V59" s="49"/>
      <c r="W59" s="49"/>
    </row>
    <row r="60" spans="1:23" ht="16.5" customHeight="1" x14ac:dyDescent="0.3">
      <c r="A60" s="110"/>
      <c r="B60" s="108"/>
      <c r="C60" s="49"/>
      <c r="D60" s="49"/>
      <c r="E60" s="109" t="str">
        <f>IF(Dades!E797="","",Dades!E797)</f>
        <v/>
      </c>
      <c r="F60" s="563">
        <f>IF(E60="",0,Dades!J797)</f>
        <v>0</v>
      </c>
      <c r="G60" s="563">
        <f>IF(E60="",0,Dades!N797+Dades!R797+Dades!V797)</f>
        <v>0</v>
      </c>
      <c r="H60" s="563">
        <f>IF(E60="",0,Dades!Z797)</f>
        <v>0</v>
      </c>
      <c r="I60" s="661">
        <f>IF(E60="",0,(DSUM('1.4_Emissions fugitives'!$E$14:$O$36,"emissions",'4.1_Resultats Balears'!E$53:E60)+DSUM('1.4_Emissions fugitives'!$E$48:$N$58,"emissions",'4.1_Resultats Balears'!E$53:E60))-SUM(I$54:I59))</f>
        <v>0</v>
      </c>
      <c r="J60" s="661"/>
      <c r="K60" s="661">
        <f>IF(E60="",0,Dades!AD797)</f>
        <v>0</v>
      </c>
      <c r="L60" s="661"/>
      <c r="M60" s="661">
        <f t="shared" si="0"/>
        <v>0</v>
      </c>
      <c r="N60" s="662"/>
      <c r="O60" s="563">
        <f>IF(E60="",0,DSUM('2.1_Categoria 2 Balears'!$E$17:$J$39,"emissions",'4.1_Resultats Balears'!E$53:E60)+DSUM('2.1_Categoria 2 Balears'!$E$47:$K$67,"emissions",'4.1_Resultats Balears'!E$53:E60)-SUM(O$54:O59))</f>
        <v>0</v>
      </c>
      <c r="P60" s="563">
        <f>IF(E60="",0,DSUM('2.1_Categoria 2 Balears'!$E$75:$J$95,"emissions",'4.1_Resultats Balears'!E$53:E60)-SUM(P$54:P59))</f>
        <v>0</v>
      </c>
      <c r="Q60" s="661">
        <f t="shared" si="1"/>
        <v>0</v>
      </c>
      <c r="R60" s="662"/>
      <c r="S60" s="662">
        <f t="shared" si="2"/>
        <v>0</v>
      </c>
      <c r="T60" s="662"/>
      <c r="U60" s="662"/>
      <c r="V60" s="49"/>
      <c r="W60" s="49"/>
    </row>
    <row r="61" spans="1:23" x14ac:dyDescent="0.3">
      <c r="A61" s="110"/>
      <c r="B61" s="108"/>
      <c r="C61" s="49"/>
      <c r="D61" s="49"/>
      <c r="E61" s="109" t="str">
        <f>IF(Dades!E798="","",Dades!E798)</f>
        <v/>
      </c>
      <c r="F61" s="563">
        <f>IF(E61="",0,Dades!J798)</f>
        <v>0</v>
      </c>
      <c r="G61" s="563">
        <f>IF(E61="",0,Dades!N798+Dades!R798+Dades!V798)</f>
        <v>0</v>
      </c>
      <c r="H61" s="563">
        <f>IF(E61="",0,Dades!Z798)</f>
        <v>0</v>
      </c>
      <c r="I61" s="661">
        <f>IF(E61="",0,(DSUM('1.4_Emissions fugitives'!$E$14:$O$36,"emissions",'4.1_Resultats Balears'!E$53:E61)+DSUM('1.4_Emissions fugitives'!$E$48:$N$58,"emissions",'4.1_Resultats Balears'!E$53:E61))-SUM(I$54:I60))</f>
        <v>0</v>
      </c>
      <c r="J61" s="661"/>
      <c r="K61" s="661">
        <f>IF(E61="",0,Dades!AD798)</f>
        <v>0</v>
      </c>
      <c r="L61" s="661"/>
      <c r="M61" s="661">
        <f t="shared" si="0"/>
        <v>0</v>
      </c>
      <c r="N61" s="662"/>
      <c r="O61" s="563">
        <f>IF(E61="",0,DSUM('2.1_Categoria 2 Balears'!$E$17:$J$39,"emissions",'4.1_Resultats Balears'!E$53:E61)+DSUM('2.1_Categoria 2 Balears'!$E$47:$K$67,"emissions",'4.1_Resultats Balears'!E$53:E61)-SUM(O$54:O60))</f>
        <v>0</v>
      </c>
      <c r="P61" s="563">
        <f>IF(E61="",0,DSUM('2.1_Categoria 2 Balears'!$E$75:$J$95,"emissions",'4.1_Resultats Balears'!E$53:E61)-SUM(P$54:P60))</f>
        <v>0</v>
      </c>
      <c r="Q61" s="661">
        <f t="shared" si="1"/>
        <v>0</v>
      </c>
      <c r="R61" s="662"/>
      <c r="S61" s="662">
        <f t="shared" si="2"/>
        <v>0</v>
      </c>
      <c r="T61" s="662"/>
      <c r="U61" s="662"/>
      <c r="V61" s="49"/>
      <c r="W61" s="49"/>
    </row>
    <row r="62" spans="1:23" x14ac:dyDescent="0.3">
      <c r="A62" s="110"/>
      <c r="B62" s="108"/>
      <c r="C62" s="49"/>
      <c r="D62" s="49"/>
      <c r="E62" s="109" t="str">
        <f>IF(Dades!E799="","",Dades!E799)</f>
        <v/>
      </c>
      <c r="F62" s="563">
        <f>IF(E62="",0,Dades!J799)</f>
        <v>0</v>
      </c>
      <c r="G62" s="563">
        <f>IF(E62="",0,Dades!N799+Dades!R799+Dades!V799)</f>
        <v>0</v>
      </c>
      <c r="H62" s="563">
        <f>IF(E62="",0,Dades!Z799)</f>
        <v>0</v>
      </c>
      <c r="I62" s="661">
        <f>IF(E62="",0,(DSUM('1.4_Emissions fugitives'!$E$14:$O$36,"emissions",'4.1_Resultats Balears'!E$53:E62)+DSUM('1.4_Emissions fugitives'!$E$48:$N$58,"emissions",'4.1_Resultats Balears'!E$53:E62))-SUM(I$54:I61))</f>
        <v>0</v>
      </c>
      <c r="J62" s="661"/>
      <c r="K62" s="661">
        <f>IF(E62="",0,Dades!AD799)</f>
        <v>0</v>
      </c>
      <c r="L62" s="661"/>
      <c r="M62" s="661">
        <f t="shared" si="0"/>
        <v>0</v>
      </c>
      <c r="N62" s="662"/>
      <c r="O62" s="563">
        <f>IF(E62="",0,DSUM('2.1_Categoria 2 Balears'!$E$17:$J$39,"emissions",'4.1_Resultats Balears'!E$53:E62)+DSUM('2.1_Categoria 2 Balears'!$E$47:$K$67,"emissions",'4.1_Resultats Balears'!E$53:E62)-SUM(O$54:O61))</f>
        <v>0</v>
      </c>
      <c r="P62" s="563">
        <f>IF(E62="",0,DSUM('2.1_Categoria 2 Balears'!$E$75:$J$95,"emissions",'4.1_Resultats Balears'!E$53:E62)-SUM(P$54:P61))</f>
        <v>0</v>
      </c>
      <c r="Q62" s="661">
        <f t="shared" si="1"/>
        <v>0</v>
      </c>
      <c r="R62" s="662"/>
      <c r="S62" s="662">
        <f t="shared" si="2"/>
        <v>0</v>
      </c>
      <c r="T62" s="662"/>
      <c r="U62" s="662"/>
      <c r="V62" s="49"/>
      <c r="W62" s="49"/>
    </row>
    <row r="63" spans="1:23" x14ac:dyDescent="0.3">
      <c r="A63" s="110"/>
      <c r="B63" s="108"/>
      <c r="C63" s="49"/>
      <c r="D63" s="49"/>
      <c r="E63" s="109" t="str">
        <f>IF(Dades!E800="","",Dades!E800)</f>
        <v/>
      </c>
      <c r="F63" s="563">
        <f>IF(E63="",0,Dades!J800)</f>
        <v>0</v>
      </c>
      <c r="G63" s="563">
        <f>IF(E63="",0,Dades!N800+Dades!R800+Dades!V800)</f>
        <v>0</v>
      </c>
      <c r="H63" s="563">
        <f>IF(E63="",0,Dades!Z800)</f>
        <v>0</v>
      </c>
      <c r="I63" s="661">
        <f>IF(E63="",0,(DSUM('1.4_Emissions fugitives'!$E$14:$O$36,"emissions",'4.1_Resultats Balears'!E$53:E63)+DSUM('1.4_Emissions fugitives'!$E$48:$N$58,"emissions",'4.1_Resultats Balears'!E$53:E63))-SUM(I$54:I62))</f>
        <v>0</v>
      </c>
      <c r="J63" s="661"/>
      <c r="K63" s="661">
        <f>IF(E63="",0,Dades!AD800)</f>
        <v>0</v>
      </c>
      <c r="L63" s="661"/>
      <c r="M63" s="661">
        <f t="shared" si="0"/>
        <v>0</v>
      </c>
      <c r="N63" s="662"/>
      <c r="O63" s="563">
        <f>IF(E63="",0,DSUM('2.1_Categoria 2 Balears'!$E$17:$J$39,"emissions",'4.1_Resultats Balears'!E$53:E63)+DSUM('2.1_Categoria 2 Balears'!$E$47:$K$67,"emissions",'4.1_Resultats Balears'!E$53:E63)-SUM(O$54:O62))</f>
        <v>0</v>
      </c>
      <c r="P63" s="563">
        <f>IF(E63="",0,DSUM('2.1_Categoria 2 Balears'!$E$75:$J$95,"emissions",'4.1_Resultats Balears'!E$53:E63)-SUM(P$54:P62))</f>
        <v>0</v>
      </c>
      <c r="Q63" s="661">
        <f t="shared" si="1"/>
        <v>0</v>
      </c>
      <c r="R63" s="662"/>
      <c r="S63" s="662">
        <f t="shared" si="2"/>
        <v>0</v>
      </c>
      <c r="T63" s="662"/>
      <c r="U63" s="662"/>
      <c r="V63" s="49"/>
      <c r="W63" s="49"/>
    </row>
    <row r="64" spans="1:23" x14ac:dyDescent="0.3">
      <c r="A64" s="110"/>
      <c r="B64" s="108"/>
      <c r="C64" s="49"/>
      <c r="D64" s="49"/>
      <c r="E64" s="109" t="str">
        <f>IF(Dades!E801="","",Dades!E801)</f>
        <v/>
      </c>
      <c r="F64" s="563">
        <f>IF(E64="",0,Dades!J801)</f>
        <v>0</v>
      </c>
      <c r="G64" s="563">
        <f>IF(E64="",0,Dades!N801+Dades!R801+Dades!V801)</f>
        <v>0</v>
      </c>
      <c r="H64" s="563">
        <f>IF(E64="",0,Dades!Z801)</f>
        <v>0</v>
      </c>
      <c r="I64" s="661">
        <f>IF(E64="",0,(DSUM('1.4_Emissions fugitives'!$E$14:$O$36,"emissions",'4.1_Resultats Balears'!E$53:E64)+DSUM('1.4_Emissions fugitives'!$E$48:$N$58,"emissions",'4.1_Resultats Balears'!E$53:E64))-SUM(I$54:I63))</f>
        <v>0</v>
      </c>
      <c r="J64" s="661"/>
      <c r="K64" s="661">
        <f>IF(E64="",0,Dades!AD801)</f>
        <v>0</v>
      </c>
      <c r="L64" s="661"/>
      <c r="M64" s="661">
        <f t="shared" si="0"/>
        <v>0</v>
      </c>
      <c r="N64" s="662"/>
      <c r="O64" s="563">
        <f>IF(E64="",0,DSUM('2.1_Categoria 2 Balears'!$E$17:$J$39,"emissions",'4.1_Resultats Balears'!E$53:E64)+DSUM('2.1_Categoria 2 Balears'!$E$47:$K$67,"emissions",'4.1_Resultats Balears'!E$53:E64)-SUM(O$54:O63))</f>
        <v>0</v>
      </c>
      <c r="P64" s="563">
        <f>IF(E64="",0,DSUM('2.1_Categoria 2 Balears'!$E$75:$J$95,"emissions",'4.1_Resultats Balears'!E$53:E64)-SUM(P$54:P63))</f>
        <v>0</v>
      </c>
      <c r="Q64" s="661">
        <f t="shared" si="1"/>
        <v>0</v>
      </c>
      <c r="R64" s="662"/>
      <c r="S64" s="662">
        <f t="shared" si="2"/>
        <v>0</v>
      </c>
      <c r="T64" s="662"/>
      <c r="U64" s="662"/>
      <c r="V64" s="49"/>
      <c r="W64" s="49"/>
    </row>
    <row r="65" spans="1:23" x14ac:dyDescent="0.3">
      <c r="A65" s="110"/>
      <c r="B65" s="108"/>
      <c r="C65" s="49"/>
      <c r="D65" s="49"/>
      <c r="E65" s="109" t="str">
        <f>IF(Dades!E802="","",Dades!E802)</f>
        <v/>
      </c>
      <c r="F65" s="563">
        <f>IF(E65="",0,Dades!J802)</f>
        <v>0</v>
      </c>
      <c r="G65" s="563">
        <f>IF(E65="",0,Dades!N802+Dades!R802+Dades!V802)</f>
        <v>0</v>
      </c>
      <c r="H65" s="563">
        <f>IF(E65="",0,Dades!Z802)</f>
        <v>0</v>
      </c>
      <c r="I65" s="661">
        <f>IF(E65="",0,(DSUM('1.4_Emissions fugitives'!$E$14:$O$36,"emissions",'4.1_Resultats Balears'!E$53:E65)+DSUM('1.4_Emissions fugitives'!$E$48:$N$58,"emissions",'4.1_Resultats Balears'!E$53:E65))-SUM(I$54:I64))</f>
        <v>0</v>
      </c>
      <c r="J65" s="661"/>
      <c r="K65" s="661">
        <f>IF(E65="",0,Dades!AD802)</f>
        <v>0</v>
      </c>
      <c r="L65" s="661"/>
      <c r="M65" s="661">
        <f t="shared" si="0"/>
        <v>0</v>
      </c>
      <c r="N65" s="662"/>
      <c r="O65" s="563">
        <f>IF(E65="",0,DSUM('2.1_Categoria 2 Balears'!$E$17:$J$39,"emissions",'4.1_Resultats Balears'!E$53:E65)+DSUM('2.1_Categoria 2 Balears'!$E$47:$K$67,"emissions",'4.1_Resultats Balears'!E$53:E65)-SUM(O$54:O64))</f>
        <v>0</v>
      </c>
      <c r="P65" s="563">
        <f>IF(E65="",0,DSUM('2.1_Categoria 2 Balears'!$E$75:$J$95,"emissions",'4.1_Resultats Balears'!E$53:E65)-SUM(P$54:P64))</f>
        <v>0</v>
      </c>
      <c r="Q65" s="661">
        <f t="shared" si="1"/>
        <v>0</v>
      </c>
      <c r="R65" s="662"/>
      <c r="S65" s="662">
        <f t="shared" si="2"/>
        <v>0</v>
      </c>
      <c r="T65" s="662"/>
      <c r="U65" s="662"/>
      <c r="V65" s="49"/>
      <c r="W65" s="49"/>
    </row>
    <row r="66" spans="1:23" ht="16.5" customHeight="1" x14ac:dyDescent="0.3">
      <c r="A66" s="110"/>
      <c r="B66" s="108"/>
      <c r="C66" s="49"/>
      <c r="D66" s="49"/>
      <c r="E66" s="109" t="str">
        <f>IF(Dades!E803="","",Dades!E803)</f>
        <v/>
      </c>
      <c r="F66" s="563">
        <f>IF(E66="",0,Dades!J803)</f>
        <v>0</v>
      </c>
      <c r="G66" s="563">
        <f>IF(E66="",0,Dades!N803+Dades!R803+Dades!V803)</f>
        <v>0</v>
      </c>
      <c r="H66" s="563">
        <f>IF(E66="",0,Dades!Z803)</f>
        <v>0</v>
      </c>
      <c r="I66" s="661">
        <f>IF(E66="",0,(DSUM('1.4_Emissions fugitives'!$E$14:$O$36,"emissions",'4.1_Resultats Balears'!E$53:E66)+DSUM('1.4_Emissions fugitives'!$E$48:$N$58,"emissions",'4.1_Resultats Balears'!E$53:E66))-SUM(I$54:I65))</f>
        <v>0</v>
      </c>
      <c r="J66" s="661"/>
      <c r="K66" s="661">
        <f>IF(E66="",0,Dades!AD803)</f>
        <v>0</v>
      </c>
      <c r="L66" s="661"/>
      <c r="M66" s="661">
        <f t="shared" si="0"/>
        <v>0</v>
      </c>
      <c r="N66" s="662"/>
      <c r="O66" s="563">
        <f>IF(E66="",0,DSUM('2.1_Categoria 2 Balears'!$E$17:$J$39,"emissions",'4.1_Resultats Balears'!E$53:E66)+DSUM('2.1_Categoria 2 Balears'!$E$47:$K$67,"emissions",'4.1_Resultats Balears'!E$53:E66)-SUM(O$54:O65))</f>
        <v>0</v>
      </c>
      <c r="P66" s="563">
        <f>IF(E66="",0,DSUM('2.1_Categoria 2 Balears'!$E$75:$J$95,"emissions",'4.1_Resultats Balears'!E$53:E66)-SUM(P$54:P65))</f>
        <v>0</v>
      </c>
      <c r="Q66" s="661">
        <f t="shared" si="1"/>
        <v>0</v>
      </c>
      <c r="R66" s="662"/>
      <c r="S66" s="662">
        <f t="shared" si="2"/>
        <v>0</v>
      </c>
      <c r="T66" s="662"/>
      <c r="U66" s="662"/>
      <c r="V66" s="49"/>
      <c r="W66" s="49"/>
    </row>
    <row r="67" spans="1:23" ht="16.5" customHeight="1" x14ac:dyDescent="0.3">
      <c r="A67" s="110"/>
      <c r="B67" s="108"/>
      <c r="C67" s="49"/>
      <c r="D67" s="49"/>
      <c r="E67" s="109" t="str">
        <f>IF(Dades!E804="","",Dades!E804)</f>
        <v/>
      </c>
      <c r="F67" s="563">
        <f>IF(E67="",0,Dades!J804)</f>
        <v>0</v>
      </c>
      <c r="G67" s="563">
        <f>IF(E67="",0,Dades!N804+Dades!R804+Dades!V804)</f>
        <v>0</v>
      </c>
      <c r="H67" s="563">
        <f>IF(E67="",0,Dades!Z804)</f>
        <v>0</v>
      </c>
      <c r="I67" s="661">
        <f>IF(E67="",0,(DSUM('1.4_Emissions fugitives'!$E$14:$O$36,"emissions",'4.1_Resultats Balears'!E$53:E67)+DSUM('1.4_Emissions fugitives'!$E$48:$N$58,"emissions",'4.1_Resultats Balears'!E$53:E67))-SUM(I$54:I66))</f>
        <v>0</v>
      </c>
      <c r="J67" s="661"/>
      <c r="K67" s="661">
        <f>IF(E67="",0,Dades!AD804)</f>
        <v>0</v>
      </c>
      <c r="L67" s="661"/>
      <c r="M67" s="661">
        <f t="shared" si="0"/>
        <v>0</v>
      </c>
      <c r="N67" s="662"/>
      <c r="O67" s="563">
        <f>IF(E67="",0,DSUM('2.1_Categoria 2 Balears'!$E$17:$J$39,"emissions",'4.1_Resultats Balears'!E$53:E67)+DSUM('2.1_Categoria 2 Balears'!$E$47:$K$67,"emissions",'4.1_Resultats Balears'!E$53:E67)-SUM(O$54:O66))</f>
        <v>0</v>
      </c>
      <c r="P67" s="563">
        <f>IF(E67="",0,DSUM('2.1_Categoria 2 Balears'!$E$75:$J$95,"emissions",'4.1_Resultats Balears'!E$53:E67)-SUM(P$54:P66))</f>
        <v>0</v>
      </c>
      <c r="Q67" s="661">
        <f t="shared" si="1"/>
        <v>0</v>
      </c>
      <c r="R67" s="662"/>
      <c r="S67" s="662">
        <f t="shared" si="2"/>
        <v>0</v>
      </c>
      <c r="T67" s="662"/>
      <c r="U67" s="662"/>
      <c r="V67" s="49"/>
      <c r="W67" s="49"/>
    </row>
    <row r="68" spans="1:23" ht="16.5" customHeight="1" x14ac:dyDescent="0.3">
      <c r="A68" s="110"/>
      <c r="B68" s="108"/>
      <c r="C68" s="49"/>
      <c r="D68" s="49"/>
      <c r="E68" s="109" t="str">
        <f>IF(Dades!E805="","",Dades!E805)</f>
        <v/>
      </c>
      <c r="F68" s="563">
        <f>IF(E68="",0,Dades!J805)</f>
        <v>0</v>
      </c>
      <c r="G68" s="563">
        <f>IF(E68="",0,Dades!N805+Dades!R805+Dades!V805)</f>
        <v>0</v>
      </c>
      <c r="H68" s="563">
        <f>IF(E68="",0,Dades!Z805)</f>
        <v>0</v>
      </c>
      <c r="I68" s="661">
        <f>IF(E68="",0,(DSUM('1.4_Emissions fugitives'!$E$14:$O$36,"emissions",'4.1_Resultats Balears'!E$53:E68)+DSUM('1.4_Emissions fugitives'!$E$48:$N$58,"emissions",'4.1_Resultats Balears'!E$53:E68))-SUM(I$54:I67))</f>
        <v>0</v>
      </c>
      <c r="J68" s="661"/>
      <c r="K68" s="661">
        <f>IF(E68="",0,Dades!AD805)</f>
        <v>0</v>
      </c>
      <c r="L68" s="661"/>
      <c r="M68" s="661">
        <f t="shared" si="0"/>
        <v>0</v>
      </c>
      <c r="N68" s="662"/>
      <c r="O68" s="563">
        <f>IF(E68="",0,DSUM('2.1_Categoria 2 Balears'!$E$17:$J$39,"emissions",'4.1_Resultats Balears'!E$53:E68)+DSUM('2.1_Categoria 2 Balears'!$E$47:$K$67,"emissions",'4.1_Resultats Balears'!E$53:E68)-SUM(O$54:O67))</f>
        <v>0</v>
      </c>
      <c r="P68" s="563">
        <f>IF(E68="",0,DSUM('2.1_Categoria 2 Balears'!$E$75:$J$95,"emissions",'4.1_Resultats Balears'!E$53:E68)-SUM(P$54:P67))</f>
        <v>0</v>
      </c>
      <c r="Q68" s="661">
        <f t="shared" si="1"/>
        <v>0</v>
      </c>
      <c r="R68" s="662"/>
      <c r="S68" s="662">
        <f t="shared" si="2"/>
        <v>0</v>
      </c>
      <c r="T68" s="662"/>
      <c r="U68" s="662"/>
      <c r="V68" s="49"/>
      <c r="W68" s="49"/>
    </row>
    <row r="69" spans="1:23" ht="16.5" customHeight="1" x14ac:dyDescent="0.3">
      <c r="A69" s="110"/>
      <c r="B69" s="108"/>
      <c r="C69" s="49"/>
      <c r="D69" s="49"/>
      <c r="E69" s="109" t="str">
        <f>IF(Dades!E806="","",Dades!E806)</f>
        <v/>
      </c>
      <c r="F69" s="563">
        <f>IF(E69="",0,Dades!J806)</f>
        <v>0</v>
      </c>
      <c r="G69" s="563">
        <f>IF(E69="",0,Dades!N806+Dades!R806+Dades!V806)</f>
        <v>0</v>
      </c>
      <c r="H69" s="563">
        <f>IF(E69="",0,Dades!Z806)</f>
        <v>0</v>
      </c>
      <c r="I69" s="661">
        <f>IF(E69="",0,(DSUM('1.4_Emissions fugitives'!$E$14:$O$36,"emissions",'4.1_Resultats Balears'!E$53:E69)+DSUM('1.4_Emissions fugitives'!$E$48:$N$58,"emissions",'4.1_Resultats Balears'!E$53:E69))-SUM(I$54:I68))</f>
        <v>0</v>
      </c>
      <c r="J69" s="661"/>
      <c r="K69" s="661">
        <f>IF(E69="",0,Dades!AD806)</f>
        <v>0</v>
      </c>
      <c r="L69" s="661"/>
      <c r="M69" s="661">
        <f t="shared" si="0"/>
        <v>0</v>
      </c>
      <c r="N69" s="662"/>
      <c r="O69" s="563">
        <f>IF(E69="",0,DSUM('2.1_Categoria 2 Balears'!$E$17:$J$39,"emissions",'4.1_Resultats Balears'!E$53:E69)+DSUM('2.1_Categoria 2 Balears'!$E$47:$K$67,"emissions",'4.1_Resultats Balears'!E$53:E69)-SUM(O$54:O68))</f>
        <v>0</v>
      </c>
      <c r="P69" s="563">
        <f>IF(E69="",0,DSUM('2.1_Categoria 2 Balears'!$E$75:$J$95,"emissions",'4.1_Resultats Balears'!E$53:E69)-SUM(P$54:P68))</f>
        <v>0</v>
      </c>
      <c r="Q69" s="661">
        <f t="shared" si="1"/>
        <v>0</v>
      </c>
      <c r="R69" s="662"/>
      <c r="S69" s="662">
        <f t="shared" si="2"/>
        <v>0</v>
      </c>
      <c r="T69" s="662"/>
      <c r="U69" s="662"/>
      <c r="V69" s="49"/>
      <c r="W69" s="49"/>
    </row>
    <row r="70" spans="1:23" ht="16.5" customHeight="1" x14ac:dyDescent="0.3">
      <c r="A70" s="110"/>
      <c r="B70" s="108"/>
      <c r="C70" s="49"/>
      <c r="D70" s="49"/>
      <c r="E70" s="109" t="str">
        <f>IF(Dades!E807="","",Dades!E807)</f>
        <v/>
      </c>
      <c r="F70" s="563">
        <f>IF(E70="",0,Dades!J807)</f>
        <v>0</v>
      </c>
      <c r="G70" s="563">
        <f>IF(E70="",0,Dades!N807+Dades!R807+Dades!V807)</f>
        <v>0</v>
      </c>
      <c r="H70" s="563">
        <f>IF(E70="",0,Dades!Z807)</f>
        <v>0</v>
      </c>
      <c r="I70" s="661">
        <f>IF(E70="",0,(DSUM('1.4_Emissions fugitives'!$E$14:$O$36,"emissions",'4.1_Resultats Balears'!E$53:E70)+DSUM('1.4_Emissions fugitives'!$E$48:$N$58,"emissions",'4.1_Resultats Balears'!E$53:E70))-SUM(I$54:I69))</f>
        <v>0</v>
      </c>
      <c r="J70" s="661"/>
      <c r="K70" s="661">
        <f>IF(E70="",0,Dades!AD807)</f>
        <v>0</v>
      </c>
      <c r="L70" s="661"/>
      <c r="M70" s="661">
        <f t="shared" si="0"/>
        <v>0</v>
      </c>
      <c r="N70" s="662"/>
      <c r="O70" s="563">
        <f>IF(E70="",0,DSUM('2.1_Categoria 2 Balears'!$E$17:$J$39,"emissions",'4.1_Resultats Balears'!E$53:E70)+DSUM('2.1_Categoria 2 Balears'!$E$47:$K$67,"emissions",'4.1_Resultats Balears'!E$53:E70)-SUM(O$54:O69))</f>
        <v>0</v>
      </c>
      <c r="P70" s="563">
        <f>IF(E70="",0,DSUM('2.1_Categoria 2 Balears'!$E$75:$J$95,"emissions",'4.1_Resultats Balears'!E$53:E70)-SUM(P$54:P69))</f>
        <v>0</v>
      </c>
      <c r="Q70" s="661">
        <f t="shared" si="1"/>
        <v>0</v>
      </c>
      <c r="R70" s="662"/>
      <c r="S70" s="662">
        <f t="shared" si="2"/>
        <v>0</v>
      </c>
      <c r="T70" s="662"/>
      <c r="U70" s="662"/>
      <c r="V70" s="49"/>
      <c r="W70" s="49"/>
    </row>
    <row r="71" spans="1:23" x14ac:dyDescent="0.3">
      <c r="A71" s="110"/>
      <c r="B71" s="108"/>
      <c r="C71" s="49"/>
      <c r="D71" s="49"/>
      <c r="E71" s="109" t="str">
        <f>IF(Dades!E808="","",Dades!E808)</f>
        <v/>
      </c>
      <c r="F71" s="563">
        <f>IF(E71="",0,Dades!J808)</f>
        <v>0</v>
      </c>
      <c r="G71" s="563">
        <f>IF(E71="",0,Dades!N808+Dades!R808+Dades!V808)</f>
        <v>0</v>
      </c>
      <c r="H71" s="563">
        <f>IF(E71="",0,Dades!Z808)</f>
        <v>0</v>
      </c>
      <c r="I71" s="661">
        <f>IF(E71="",0,(DSUM('1.4_Emissions fugitives'!$E$14:$O$36,"emissions",'4.1_Resultats Balears'!E$53:E71)+DSUM('1.4_Emissions fugitives'!$E$48:$N$58,"emissions",'4.1_Resultats Balears'!E$53:E71))-SUM(I$54:I70))</f>
        <v>0</v>
      </c>
      <c r="J71" s="661"/>
      <c r="K71" s="661">
        <f>IF(E71="",0,Dades!AD808)</f>
        <v>0</v>
      </c>
      <c r="L71" s="661"/>
      <c r="M71" s="661">
        <f t="shared" si="0"/>
        <v>0</v>
      </c>
      <c r="N71" s="662"/>
      <c r="O71" s="563">
        <f>IF(E71="",0,DSUM('2.1_Categoria 2 Balears'!$E$17:$J$39,"emissions",'4.1_Resultats Balears'!E$53:E71)+DSUM('2.1_Categoria 2 Balears'!$E$47:$K$67,"emissions",'4.1_Resultats Balears'!E$53:E71)-SUM(O$54:O70))</f>
        <v>0</v>
      </c>
      <c r="P71" s="563">
        <f>IF(E71="",0,DSUM('2.1_Categoria 2 Balears'!$E$75:$J$95,"emissions",'4.1_Resultats Balears'!E$53:E71)-SUM(P$54:P70))</f>
        <v>0</v>
      </c>
      <c r="Q71" s="661">
        <f t="shared" si="1"/>
        <v>0</v>
      </c>
      <c r="R71" s="662"/>
      <c r="S71" s="662">
        <f t="shared" si="2"/>
        <v>0</v>
      </c>
      <c r="T71" s="662"/>
      <c r="U71" s="662"/>
      <c r="V71" s="49"/>
      <c r="W71" s="49"/>
    </row>
    <row r="72" spans="1:23" ht="16.5" customHeight="1" x14ac:dyDescent="0.3">
      <c r="A72" s="110"/>
      <c r="B72" s="108"/>
      <c r="C72" s="49"/>
      <c r="D72" s="49"/>
      <c r="E72" s="109" t="str">
        <f>IF(Dades!E809="","",Dades!E809)</f>
        <v/>
      </c>
      <c r="F72" s="563">
        <f>IF(E72="",0,Dades!J809)</f>
        <v>0</v>
      </c>
      <c r="G72" s="563">
        <f>IF(E72="",0,Dades!N809+Dades!R809+Dades!V809)</f>
        <v>0</v>
      </c>
      <c r="H72" s="563">
        <f>IF(E72="",0,Dades!Z809)</f>
        <v>0</v>
      </c>
      <c r="I72" s="661">
        <f>IF(E72="",0,(DSUM('1.4_Emissions fugitives'!$E$14:$O$36,"emissions",'4.1_Resultats Balears'!E$53:E72)+DSUM('1.4_Emissions fugitives'!$E$48:$N$58,"emissions",'4.1_Resultats Balears'!E$53:E72))-SUM(I$54:I71))</f>
        <v>0</v>
      </c>
      <c r="J72" s="661"/>
      <c r="K72" s="661">
        <f>IF(E72="",0,Dades!AD809)</f>
        <v>0</v>
      </c>
      <c r="L72" s="661"/>
      <c r="M72" s="661">
        <f t="shared" si="0"/>
        <v>0</v>
      </c>
      <c r="N72" s="662"/>
      <c r="O72" s="563">
        <f>IF(E72="",0,DSUM('2.1_Categoria 2 Balears'!$E$17:$J$39,"emissions",'4.1_Resultats Balears'!E$53:E72)+DSUM('2.1_Categoria 2 Balears'!$E$47:$K$67,"emissions",'4.1_Resultats Balears'!E$53:E72)-SUM(O$54:O71))</f>
        <v>0</v>
      </c>
      <c r="P72" s="563">
        <f>IF(E72="",0,DSUM('2.1_Categoria 2 Balears'!$E$75:$J$95,"emissions",'4.1_Resultats Balears'!E$53:E72)-SUM(P$54:P71))</f>
        <v>0</v>
      </c>
      <c r="Q72" s="661">
        <f t="shared" si="1"/>
        <v>0</v>
      </c>
      <c r="R72" s="662"/>
      <c r="S72" s="662">
        <f t="shared" si="2"/>
        <v>0</v>
      </c>
      <c r="T72" s="662"/>
      <c r="U72" s="662"/>
      <c r="V72" s="49"/>
      <c r="W72" s="49"/>
    </row>
    <row r="73" spans="1:23" x14ac:dyDescent="0.3">
      <c r="A73" s="110"/>
      <c r="B73" s="108"/>
      <c r="C73" s="49"/>
      <c r="D73" s="49"/>
      <c r="E73" s="109" t="str">
        <f>IF(Dades!E810="","",Dades!E810)</f>
        <v/>
      </c>
      <c r="F73" s="563">
        <f>IF(E73="",0,Dades!J810)</f>
        <v>0</v>
      </c>
      <c r="G73" s="563">
        <f>IF(E73="",0,Dades!N810+Dades!R810+Dades!V810)</f>
        <v>0</v>
      </c>
      <c r="H73" s="563">
        <f>IF(E73="",0,Dades!Z810)</f>
        <v>0</v>
      </c>
      <c r="I73" s="661">
        <f>IF(E73="",0,(DSUM('1.4_Emissions fugitives'!$E$14:$O$36,"emissions",'4.1_Resultats Balears'!E$53:E73)+DSUM('1.4_Emissions fugitives'!$E$48:$N$58,"emissions",'4.1_Resultats Balears'!E$53:E73))-SUM(I$54:I72))</f>
        <v>0</v>
      </c>
      <c r="J73" s="661"/>
      <c r="K73" s="661">
        <f>IF(E73="",0,Dades!AD810)</f>
        <v>0</v>
      </c>
      <c r="L73" s="661"/>
      <c r="M73" s="661">
        <f t="shared" si="0"/>
        <v>0</v>
      </c>
      <c r="N73" s="662"/>
      <c r="O73" s="563">
        <f>IF(E73="",0,DSUM('2.1_Categoria 2 Balears'!$E$17:$J$39,"emissions",'4.1_Resultats Balears'!E$53:E73)+DSUM('2.1_Categoria 2 Balears'!$E$47:$K$67,"emissions",'4.1_Resultats Balears'!E$53:E73)-SUM(O$54:O72))</f>
        <v>0</v>
      </c>
      <c r="P73" s="563">
        <f>IF(E73="",0,DSUM('2.1_Categoria 2 Balears'!$E$75:$J$95,"emissions",'4.1_Resultats Balears'!E$53:E73)-SUM(P$54:P72))</f>
        <v>0</v>
      </c>
      <c r="Q73" s="661">
        <f t="shared" si="1"/>
        <v>0</v>
      </c>
      <c r="R73" s="662"/>
      <c r="S73" s="662">
        <f t="shared" si="2"/>
        <v>0</v>
      </c>
      <c r="T73" s="662"/>
      <c r="U73" s="662"/>
      <c r="V73" s="49"/>
      <c r="W73" s="49"/>
    </row>
    <row r="74" spans="1:23" x14ac:dyDescent="0.3">
      <c r="A74" s="110"/>
      <c r="B74" s="108"/>
      <c r="C74" s="49"/>
      <c r="D74" s="49"/>
      <c r="E74" s="109" t="str">
        <f>IF(Dades!E811="","",Dades!E811)</f>
        <v/>
      </c>
      <c r="F74" s="563">
        <f>IF(E74="",0,Dades!J811)</f>
        <v>0</v>
      </c>
      <c r="G74" s="563">
        <f>IF(E74="",0,Dades!N811+Dades!R811+Dades!V811)</f>
        <v>0</v>
      </c>
      <c r="H74" s="563">
        <f>IF(E74="",0,Dades!Z811)</f>
        <v>0</v>
      </c>
      <c r="I74" s="661">
        <f>IF(E74="",0,(DSUM('1.4_Emissions fugitives'!$E$14:$O$36,"emissions",'4.1_Resultats Balears'!E$53:E74)+DSUM('1.4_Emissions fugitives'!$E$48:$N$58,"emissions",'4.1_Resultats Balears'!E$53:E74))-SUM(I$54:I73))</f>
        <v>0</v>
      </c>
      <c r="J74" s="661"/>
      <c r="K74" s="661">
        <f>IF(E74="",0,Dades!AD811)</f>
        <v>0</v>
      </c>
      <c r="L74" s="661"/>
      <c r="M74" s="661">
        <f t="shared" si="0"/>
        <v>0</v>
      </c>
      <c r="N74" s="662"/>
      <c r="O74" s="563">
        <f>IF(E74="",0,DSUM('2.1_Categoria 2 Balears'!$E$17:$J$39,"emissions",'4.1_Resultats Balears'!E$53:E74)+DSUM('2.1_Categoria 2 Balears'!$E$47:$K$67,"emissions",'4.1_Resultats Balears'!E$53:E74)-SUM(O$54:O73))</f>
        <v>0</v>
      </c>
      <c r="P74" s="563">
        <f>IF(E74="",0,DSUM('2.1_Categoria 2 Balears'!$E$75:$J$95,"emissions",'4.1_Resultats Balears'!E$53:E74)-SUM(P$54:P73))</f>
        <v>0</v>
      </c>
      <c r="Q74" s="661">
        <f t="shared" si="1"/>
        <v>0</v>
      </c>
      <c r="R74" s="662"/>
      <c r="S74" s="662">
        <f t="shared" si="2"/>
        <v>0</v>
      </c>
      <c r="T74" s="662"/>
      <c r="U74" s="662"/>
      <c r="V74" s="49"/>
      <c r="W74" s="49"/>
    </row>
    <row r="75" spans="1:23" x14ac:dyDescent="0.3">
      <c r="A75" s="110"/>
      <c r="B75" s="108"/>
      <c r="C75" s="49"/>
      <c r="D75" s="49"/>
      <c r="E75" s="109" t="str">
        <f>IF(Dades!E812="","",Dades!E812)</f>
        <v/>
      </c>
      <c r="F75" s="563">
        <f>IF(E75="",0,Dades!J812)</f>
        <v>0</v>
      </c>
      <c r="G75" s="563">
        <f>IF(E75="",0,Dades!N812+Dades!R812+Dades!V812)</f>
        <v>0</v>
      </c>
      <c r="H75" s="563">
        <f>IF(E75="",0,Dades!Z812)</f>
        <v>0</v>
      </c>
      <c r="I75" s="661">
        <f>IF(E75="",0,(DSUM('1.4_Emissions fugitives'!$E$14:$O$36,"emissions",'4.1_Resultats Balears'!E$53:E75)+DSUM('1.4_Emissions fugitives'!$E$48:$N$58,"emissions",'4.1_Resultats Balears'!E$53:E75))-SUM(I$54:I74))</f>
        <v>0</v>
      </c>
      <c r="J75" s="661"/>
      <c r="K75" s="661">
        <f>IF(E75="",0,Dades!AD812)</f>
        <v>0</v>
      </c>
      <c r="L75" s="661"/>
      <c r="M75" s="661">
        <f t="shared" si="0"/>
        <v>0</v>
      </c>
      <c r="N75" s="662"/>
      <c r="O75" s="563">
        <f>IF(E75="",0,DSUM('2.1_Categoria 2 Balears'!$E$17:$J$39,"emissions",'4.1_Resultats Balears'!E$53:E75)+DSUM('2.1_Categoria 2 Balears'!$E$47:$K$67,"emissions",'4.1_Resultats Balears'!E$53:E75)-SUM(O$54:O74))</f>
        <v>0</v>
      </c>
      <c r="P75" s="563">
        <f>IF(E75="",0,DSUM('2.1_Categoria 2 Balears'!$E$75:$J$95,"emissions",'4.1_Resultats Balears'!E$53:E75)-SUM(P$54:P74))</f>
        <v>0</v>
      </c>
      <c r="Q75" s="661">
        <f t="shared" si="1"/>
        <v>0</v>
      </c>
      <c r="R75" s="662"/>
      <c r="S75" s="662">
        <f t="shared" si="2"/>
        <v>0</v>
      </c>
      <c r="T75" s="662"/>
      <c r="U75" s="662"/>
      <c r="V75" s="49"/>
      <c r="W75" s="49"/>
    </row>
    <row r="76" spans="1:23" x14ac:dyDescent="0.3">
      <c r="A76" s="110"/>
      <c r="B76" s="108"/>
      <c r="C76" s="49"/>
      <c r="D76" s="49"/>
      <c r="E76" s="109" t="str">
        <f>IF(Dades!E813="","",Dades!E813)</f>
        <v/>
      </c>
      <c r="F76" s="563">
        <f>IF(E76="",0,Dades!J813)</f>
        <v>0</v>
      </c>
      <c r="G76" s="563">
        <f>IF(E76="",0,Dades!N813+Dades!R813+Dades!V813)</f>
        <v>0</v>
      </c>
      <c r="H76" s="563">
        <f>IF(E76="",0,Dades!Z813)</f>
        <v>0</v>
      </c>
      <c r="I76" s="661">
        <f>IF(E76="",0,(DSUM('1.4_Emissions fugitives'!$E$14:$O$36,"emissions",'4.1_Resultats Balears'!E$53:E76)+DSUM('1.4_Emissions fugitives'!$E$48:$N$58,"emissions",'4.1_Resultats Balears'!E$53:E76))-SUM(I$54:I75))</f>
        <v>0</v>
      </c>
      <c r="J76" s="661"/>
      <c r="K76" s="661">
        <f>IF(E76="",0,Dades!AD813)</f>
        <v>0</v>
      </c>
      <c r="L76" s="661"/>
      <c r="M76" s="661">
        <f t="shared" si="0"/>
        <v>0</v>
      </c>
      <c r="N76" s="662"/>
      <c r="O76" s="563">
        <f>IF(E76="",0,DSUM('2.1_Categoria 2 Balears'!$E$17:$J$39,"emissions",'4.1_Resultats Balears'!E$53:E76)+DSUM('2.1_Categoria 2 Balears'!$E$47:$K$67,"emissions",'4.1_Resultats Balears'!E$53:E76)-SUM(O$54:O75))</f>
        <v>0</v>
      </c>
      <c r="P76" s="563">
        <f>IF(E76="",0,DSUM('2.1_Categoria 2 Balears'!$E$75:$J$95,"emissions",'4.1_Resultats Balears'!E$53:E76)-SUM(P$54:P75))</f>
        <v>0</v>
      </c>
      <c r="Q76" s="661">
        <f t="shared" si="1"/>
        <v>0</v>
      </c>
      <c r="R76" s="662"/>
      <c r="S76" s="662">
        <f t="shared" si="2"/>
        <v>0</v>
      </c>
      <c r="T76" s="662"/>
      <c r="U76" s="662"/>
      <c r="V76" s="49"/>
      <c r="W76" s="49"/>
    </row>
    <row r="77" spans="1:23" x14ac:dyDescent="0.3">
      <c r="A77" s="110"/>
      <c r="B77" s="108"/>
      <c r="C77" s="49"/>
      <c r="D77" s="49"/>
      <c r="E77" s="109" t="str">
        <f>IF(Dades!E814="","",Dades!E814)</f>
        <v/>
      </c>
      <c r="F77" s="563">
        <f>IF(E77="",0,Dades!J814)</f>
        <v>0</v>
      </c>
      <c r="G77" s="563">
        <f>IF(E77="",0,Dades!N814+Dades!R814+Dades!V814)</f>
        <v>0</v>
      </c>
      <c r="H77" s="563">
        <f>IF(E77="",0,Dades!Z814)</f>
        <v>0</v>
      </c>
      <c r="I77" s="661">
        <f>IF(E77="",0,(DSUM('1.4_Emissions fugitives'!$E$14:$O$36,"emissions",'4.1_Resultats Balears'!E$53:E77)+DSUM('1.4_Emissions fugitives'!$E$48:$N$58,"emissions",'4.1_Resultats Balears'!E$53:E77))-SUM(I$54:I76))</f>
        <v>0</v>
      </c>
      <c r="J77" s="661"/>
      <c r="K77" s="661">
        <f>IF(E77="",0,Dades!AD814)</f>
        <v>0</v>
      </c>
      <c r="L77" s="661"/>
      <c r="M77" s="661">
        <f t="shared" si="0"/>
        <v>0</v>
      </c>
      <c r="N77" s="662"/>
      <c r="O77" s="563">
        <f>IF(E77="",0,DSUM('2.1_Categoria 2 Balears'!$E$17:$J$39,"emissions",'4.1_Resultats Balears'!E$53:E77)+DSUM('2.1_Categoria 2 Balears'!$E$47:$K$67,"emissions",'4.1_Resultats Balears'!E$53:E77)-SUM(O$54:O76))</f>
        <v>0</v>
      </c>
      <c r="P77" s="563">
        <f>IF(E77="",0,DSUM('2.1_Categoria 2 Balears'!$E$75:$J$95,"emissions",'4.1_Resultats Balears'!E$53:E77)-SUM(P$54:P76))</f>
        <v>0</v>
      </c>
      <c r="Q77" s="661">
        <f t="shared" si="1"/>
        <v>0</v>
      </c>
      <c r="R77" s="662"/>
      <c r="S77" s="662">
        <f t="shared" si="2"/>
        <v>0</v>
      </c>
      <c r="T77" s="662"/>
      <c r="U77" s="662"/>
      <c r="V77" s="49"/>
      <c r="W77" s="49"/>
    </row>
    <row r="78" spans="1:23" ht="16.5" customHeight="1" x14ac:dyDescent="0.3">
      <c r="A78" s="110"/>
      <c r="B78" s="108"/>
      <c r="C78" s="49"/>
      <c r="D78" s="49"/>
      <c r="E78" s="109" t="str">
        <f>IF(Dades!E815="","",Dades!E815)</f>
        <v/>
      </c>
      <c r="F78" s="563">
        <f>IF(E78="",0,Dades!J815)</f>
        <v>0</v>
      </c>
      <c r="G78" s="563">
        <f>IF(E78="",0,Dades!N815+Dades!R815+Dades!V815)</f>
        <v>0</v>
      </c>
      <c r="H78" s="563">
        <f>IF(E78="",0,Dades!Z815)</f>
        <v>0</v>
      </c>
      <c r="I78" s="661">
        <f>IF(E78="",0,(DSUM('1.4_Emissions fugitives'!$E$14:$O$36,"emissions",'4.1_Resultats Balears'!E$53:E78)+DSUM('1.4_Emissions fugitives'!$E$48:$N$58,"emissions",'4.1_Resultats Balears'!E$53:E78))-SUM(I$54:I77))</f>
        <v>0</v>
      </c>
      <c r="J78" s="661"/>
      <c r="K78" s="661">
        <f>IF(E78="",0,Dades!AD815)</f>
        <v>0</v>
      </c>
      <c r="L78" s="661"/>
      <c r="M78" s="661">
        <f t="shared" si="0"/>
        <v>0</v>
      </c>
      <c r="N78" s="662"/>
      <c r="O78" s="563">
        <f>IF(E78="",0,DSUM('2.1_Categoria 2 Balears'!$E$17:$J$39,"emissions",'4.1_Resultats Balears'!E$53:E78)+DSUM('2.1_Categoria 2 Balears'!$E$47:$K$67,"emissions",'4.1_Resultats Balears'!E$53:E78)-SUM(O$54:O77))</f>
        <v>0</v>
      </c>
      <c r="P78" s="563">
        <f>IF(E78="",0,DSUM('2.1_Categoria 2 Balears'!$E$75:$J$95,"emissions",'4.1_Resultats Balears'!E$53:E78)-SUM(P$54:P77))</f>
        <v>0</v>
      </c>
      <c r="Q78" s="661">
        <f t="shared" si="1"/>
        <v>0</v>
      </c>
      <c r="R78" s="662"/>
      <c r="S78" s="662">
        <f t="shared" si="2"/>
        <v>0</v>
      </c>
      <c r="T78" s="662"/>
      <c r="U78" s="662"/>
      <c r="V78" s="49"/>
      <c r="W78" s="49"/>
    </row>
    <row r="79" spans="1:23" ht="16.5" customHeight="1" x14ac:dyDescent="0.3">
      <c r="A79" s="110"/>
      <c r="B79" s="108"/>
      <c r="C79" s="49"/>
      <c r="D79" s="49"/>
      <c r="E79" s="109" t="str">
        <f>IF(Dades!E816="","",Dades!E816)</f>
        <v/>
      </c>
      <c r="F79" s="563">
        <f>IF(E79="",0,Dades!J816)</f>
        <v>0</v>
      </c>
      <c r="G79" s="563">
        <f>IF(E79="",0,Dades!N816+Dades!R816+Dades!V816)</f>
        <v>0</v>
      </c>
      <c r="H79" s="563">
        <f>IF(E79="",0,Dades!Z816)</f>
        <v>0</v>
      </c>
      <c r="I79" s="661">
        <f>IF(E79="",0,(DSUM('1.4_Emissions fugitives'!$E$14:$O$36,"emissions",'4.1_Resultats Balears'!E$53:E79)+DSUM('1.4_Emissions fugitives'!$E$48:$N$58,"emissions",'4.1_Resultats Balears'!E$53:E79))-SUM(I$54:I78))</f>
        <v>0</v>
      </c>
      <c r="J79" s="661"/>
      <c r="K79" s="661">
        <f>IF(E79="",0,Dades!AD816)</f>
        <v>0</v>
      </c>
      <c r="L79" s="661"/>
      <c r="M79" s="661">
        <f t="shared" si="0"/>
        <v>0</v>
      </c>
      <c r="N79" s="662"/>
      <c r="O79" s="563">
        <f>IF(E79="",0,DSUM('2.1_Categoria 2 Balears'!$E$17:$J$39,"emissions",'4.1_Resultats Balears'!E$53:E79)+DSUM('2.1_Categoria 2 Balears'!$E$47:$K$67,"emissions",'4.1_Resultats Balears'!E$53:E79)-SUM(O$54:O78))</f>
        <v>0</v>
      </c>
      <c r="P79" s="563">
        <f>IF(E79="",0,DSUM('2.1_Categoria 2 Balears'!$E$75:$J$95,"emissions",'4.1_Resultats Balears'!E$53:E79)-SUM(P$54:P78))</f>
        <v>0</v>
      </c>
      <c r="Q79" s="661">
        <f t="shared" si="1"/>
        <v>0</v>
      </c>
      <c r="R79" s="662"/>
      <c r="S79" s="662">
        <f t="shared" si="2"/>
        <v>0</v>
      </c>
      <c r="T79" s="662"/>
      <c r="U79" s="662"/>
      <c r="V79" s="49"/>
      <c r="W79" s="49"/>
    </row>
    <row r="80" spans="1:23" ht="16.5" customHeight="1" x14ac:dyDescent="0.3">
      <c r="A80" s="110"/>
      <c r="B80" s="108"/>
      <c r="C80" s="49"/>
      <c r="D80" s="49"/>
      <c r="E80" s="109" t="str">
        <f>IF(Dades!E817="","",Dades!E817)</f>
        <v/>
      </c>
      <c r="F80" s="563">
        <f>IF(E80="",0,Dades!J817)</f>
        <v>0</v>
      </c>
      <c r="G80" s="563">
        <f>IF(E80="",0,Dades!N817+Dades!R817+Dades!V817)</f>
        <v>0</v>
      </c>
      <c r="H80" s="563">
        <f>IF(E80="",0,Dades!Z817)</f>
        <v>0</v>
      </c>
      <c r="I80" s="661">
        <f>IF(E80="",0,(DSUM('1.4_Emissions fugitives'!$E$14:$O$36,"emissions",'4.1_Resultats Balears'!E$53:E80)+DSUM('1.4_Emissions fugitives'!$E$48:$N$58,"emissions",'4.1_Resultats Balears'!E$53:E80))-SUM(I$54:I79))</f>
        <v>0</v>
      </c>
      <c r="J80" s="661"/>
      <c r="K80" s="661">
        <f>IF(E80="",0,Dades!AD817)</f>
        <v>0</v>
      </c>
      <c r="L80" s="661"/>
      <c r="M80" s="661">
        <f t="shared" si="0"/>
        <v>0</v>
      </c>
      <c r="N80" s="662"/>
      <c r="O80" s="563">
        <f>IF(E80="",0,DSUM('2.1_Categoria 2 Balears'!$E$17:$J$39,"emissions",'4.1_Resultats Balears'!E$53:E80)+DSUM('2.1_Categoria 2 Balears'!$E$47:$K$67,"emissions",'4.1_Resultats Balears'!E$53:E80)-SUM(O$54:O79))</f>
        <v>0</v>
      </c>
      <c r="P80" s="563">
        <f>IF(E80="",0,DSUM('2.1_Categoria 2 Balears'!$E$75:$J$95,"emissions",'4.1_Resultats Balears'!E$53:E80)-SUM(P$54:P79))</f>
        <v>0</v>
      </c>
      <c r="Q80" s="661">
        <f t="shared" si="1"/>
        <v>0</v>
      </c>
      <c r="R80" s="662"/>
      <c r="S80" s="662">
        <f t="shared" si="2"/>
        <v>0</v>
      </c>
      <c r="T80" s="662"/>
      <c r="U80" s="662"/>
      <c r="V80" s="49"/>
      <c r="W80" s="49"/>
    </row>
    <row r="81" spans="1:23" ht="16.5" customHeight="1" x14ac:dyDescent="0.3">
      <c r="A81" s="110"/>
      <c r="B81" s="108"/>
      <c r="C81" s="49"/>
      <c r="D81" s="49"/>
      <c r="E81" s="109" t="str">
        <f>IF(Dades!E818="","",Dades!E818)</f>
        <v/>
      </c>
      <c r="F81" s="563">
        <f>IF(E81="",0,Dades!J818)</f>
        <v>0</v>
      </c>
      <c r="G81" s="563">
        <f>IF(E81="",0,Dades!N818+Dades!R818+Dades!V818)</f>
        <v>0</v>
      </c>
      <c r="H81" s="563">
        <f>IF(E81="",0,Dades!Z818)</f>
        <v>0</v>
      </c>
      <c r="I81" s="661">
        <f>IF(E81="",0,(DSUM('1.4_Emissions fugitives'!$E$14:$O$36,"emissions",'4.1_Resultats Balears'!E$53:E81)+DSUM('1.4_Emissions fugitives'!$E$48:$N$58,"emissions",'4.1_Resultats Balears'!E$53:E81))-SUM(I$54:I80))</f>
        <v>0</v>
      </c>
      <c r="J81" s="661"/>
      <c r="K81" s="661">
        <f>IF(E81="",0,Dades!AD818)</f>
        <v>0</v>
      </c>
      <c r="L81" s="661"/>
      <c r="M81" s="661">
        <f t="shared" si="0"/>
        <v>0</v>
      </c>
      <c r="N81" s="662"/>
      <c r="O81" s="563">
        <f>IF(E81="",0,DSUM('2.1_Categoria 2 Balears'!$E$17:$J$39,"emissions",'4.1_Resultats Balears'!E$53:E81)+DSUM('2.1_Categoria 2 Balears'!$E$47:$K$67,"emissions",'4.1_Resultats Balears'!E$53:E81)-SUM(O$54:O80))</f>
        <v>0</v>
      </c>
      <c r="P81" s="563">
        <f>IF(E81="",0,DSUM('2.1_Categoria 2 Balears'!$E$75:$J$95,"emissions",'4.1_Resultats Balears'!E$53:E81)-SUM(P$54:P80))</f>
        <v>0</v>
      </c>
      <c r="Q81" s="661">
        <f t="shared" si="1"/>
        <v>0</v>
      </c>
      <c r="R81" s="662"/>
      <c r="S81" s="662">
        <f t="shared" si="2"/>
        <v>0</v>
      </c>
      <c r="T81" s="662"/>
      <c r="U81" s="662"/>
      <c r="V81" s="49"/>
      <c r="W81" s="49"/>
    </row>
    <row r="82" spans="1:23" ht="16.5" customHeight="1" x14ac:dyDescent="0.3">
      <c r="A82" s="110"/>
      <c r="B82" s="108"/>
      <c r="C82" s="49"/>
      <c r="D82" s="49"/>
      <c r="E82" s="109" t="str">
        <f>IF(Dades!E819="","",Dades!E819)</f>
        <v/>
      </c>
      <c r="F82" s="563">
        <f>IF(E82="",0,Dades!J819)</f>
        <v>0</v>
      </c>
      <c r="G82" s="563">
        <f>IF(E82="",0,Dades!N819+Dades!R819+Dades!V819)</f>
        <v>0</v>
      </c>
      <c r="H82" s="563">
        <f>IF(E82="",0,Dades!Z819)</f>
        <v>0</v>
      </c>
      <c r="I82" s="661">
        <f>IF(E82="",0,(DSUM('1.4_Emissions fugitives'!$E$14:$O$36,"emissions",'4.1_Resultats Balears'!E$53:E82)+DSUM('1.4_Emissions fugitives'!$E$48:$N$58,"emissions",'4.1_Resultats Balears'!E$53:E82))-SUM(I$54:I81))</f>
        <v>0</v>
      </c>
      <c r="J82" s="661"/>
      <c r="K82" s="661">
        <f>IF(E82="",0,Dades!AD819)</f>
        <v>0</v>
      </c>
      <c r="L82" s="661"/>
      <c r="M82" s="661">
        <f t="shared" si="0"/>
        <v>0</v>
      </c>
      <c r="N82" s="662"/>
      <c r="O82" s="563">
        <f>IF(E82="",0,DSUM('2.1_Categoria 2 Balears'!$E$17:$J$39,"emissions",'4.1_Resultats Balears'!E$53:E82)+DSUM('2.1_Categoria 2 Balears'!$E$47:$K$67,"emissions",'4.1_Resultats Balears'!E$53:E82)-SUM(O$54:O81))</f>
        <v>0</v>
      </c>
      <c r="P82" s="563">
        <f>IF(E82="",0,DSUM('2.1_Categoria 2 Balears'!$E$75:$J$95,"emissions",'4.1_Resultats Balears'!E$53:E82)-SUM(P$54:P81))</f>
        <v>0</v>
      </c>
      <c r="Q82" s="661">
        <f t="shared" si="1"/>
        <v>0</v>
      </c>
      <c r="R82" s="662"/>
      <c r="S82" s="662">
        <f t="shared" si="2"/>
        <v>0</v>
      </c>
      <c r="T82" s="662"/>
      <c r="U82" s="662"/>
      <c r="V82" s="49"/>
      <c r="W82" s="49"/>
    </row>
    <row r="83" spans="1:23" x14ac:dyDescent="0.3">
      <c r="A83" s="110"/>
      <c r="B83" s="108"/>
      <c r="C83" s="49"/>
      <c r="D83" s="49"/>
      <c r="E83" s="109" t="str">
        <f>IF(Dades!E820="","",Dades!E820)</f>
        <v/>
      </c>
      <c r="F83" s="563">
        <f>IF(E83="",0,Dades!J820)</f>
        <v>0</v>
      </c>
      <c r="G83" s="563">
        <f>IF(E83="",0,Dades!N820+Dades!R820+Dades!V820)</f>
        <v>0</v>
      </c>
      <c r="H83" s="563">
        <f>IF(E83="",0,Dades!Z820)</f>
        <v>0</v>
      </c>
      <c r="I83" s="661">
        <f>IF(E83="",0,(DSUM('1.4_Emissions fugitives'!$E$14:$O$36,"emissions",'4.1_Resultats Balears'!E$53:E83)+DSUM('1.4_Emissions fugitives'!$E$48:$N$58,"emissions",'4.1_Resultats Balears'!E$53:E83))-SUM(I$54:I82))</f>
        <v>0</v>
      </c>
      <c r="J83" s="661"/>
      <c r="K83" s="661">
        <f>IF(E83="",0,Dades!AD820)</f>
        <v>0</v>
      </c>
      <c r="L83" s="661"/>
      <c r="M83" s="661">
        <f t="shared" si="0"/>
        <v>0</v>
      </c>
      <c r="N83" s="662"/>
      <c r="O83" s="563">
        <f>IF(E83="",0,DSUM('2.1_Categoria 2 Balears'!$E$17:$J$39,"emissions",'4.1_Resultats Balears'!E$53:E83)+DSUM('2.1_Categoria 2 Balears'!$E$47:$K$67,"emissions",'4.1_Resultats Balears'!E$53:E83)-SUM(O$54:O82))</f>
        <v>0</v>
      </c>
      <c r="P83" s="563">
        <f>IF(E83="",0,DSUM('2.1_Categoria 2 Balears'!$E$75:$J$95,"emissions",'4.1_Resultats Balears'!E$53:E83)-SUM(P$54:P82))</f>
        <v>0</v>
      </c>
      <c r="Q83" s="661">
        <f t="shared" si="1"/>
        <v>0</v>
      </c>
      <c r="R83" s="662"/>
      <c r="S83" s="662">
        <f t="shared" si="2"/>
        <v>0</v>
      </c>
      <c r="T83" s="662"/>
      <c r="U83" s="662"/>
      <c r="V83" s="49"/>
      <c r="W83" s="49"/>
    </row>
    <row r="84" spans="1:23" ht="16.5" customHeight="1" x14ac:dyDescent="0.3">
      <c r="A84" s="110"/>
      <c r="B84" s="108"/>
      <c r="C84" s="49"/>
      <c r="D84" s="49"/>
      <c r="E84" s="109" t="str">
        <f>IF(Dades!E821="","",Dades!E821)</f>
        <v/>
      </c>
      <c r="F84" s="563">
        <f>IF(E84="",0,Dades!J821)</f>
        <v>0</v>
      </c>
      <c r="G84" s="563">
        <f>IF(E84="",0,Dades!N821+Dades!R821+Dades!V821)</f>
        <v>0</v>
      </c>
      <c r="H84" s="563">
        <f>IF(E84="",0,Dades!Z821)</f>
        <v>0</v>
      </c>
      <c r="I84" s="661">
        <f>IF(E84="",0,(DSUM('1.4_Emissions fugitives'!$E$14:$O$36,"emissions",'4.1_Resultats Balears'!E$53:E84)+DSUM('1.4_Emissions fugitives'!$E$48:$N$58,"emissions",'4.1_Resultats Balears'!E$53:E84))-SUM(I$54:I83))</f>
        <v>0</v>
      </c>
      <c r="J84" s="661"/>
      <c r="K84" s="661">
        <f>IF(E84="",0,Dades!AD821)</f>
        <v>0</v>
      </c>
      <c r="L84" s="661"/>
      <c r="M84" s="661">
        <f t="shared" si="0"/>
        <v>0</v>
      </c>
      <c r="N84" s="662"/>
      <c r="O84" s="563">
        <f>IF(E84="",0,DSUM('2.1_Categoria 2 Balears'!$E$17:$J$39,"emissions",'4.1_Resultats Balears'!E$53:E84)+DSUM('2.1_Categoria 2 Balears'!$E$47:$K$67,"emissions",'4.1_Resultats Balears'!E$53:E84)-SUM(O$54:O83))</f>
        <v>0</v>
      </c>
      <c r="P84" s="563">
        <f>IF(E84="",0,DSUM('2.1_Categoria 2 Balears'!$E$75:$J$95,"emissions",'4.1_Resultats Balears'!E$53:E84)-SUM(P$54:P83))</f>
        <v>0</v>
      </c>
      <c r="Q84" s="661">
        <f t="shared" si="1"/>
        <v>0</v>
      </c>
      <c r="R84" s="662"/>
      <c r="S84" s="662">
        <f t="shared" si="2"/>
        <v>0</v>
      </c>
      <c r="T84" s="662"/>
      <c r="U84" s="662"/>
      <c r="V84" s="49"/>
      <c r="W84" s="49"/>
    </row>
    <row r="85" spans="1:23" x14ac:dyDescent="0.3">
      <c r="A85" s="110"/>
      <c r="B85" s="108"/>
      <c r="C85" s="49"/>
      <c r="D85" s="49"/>
      <c r="E85" s="109" t="str">
        <f>IF(Dades!E822="","",Dades!E822)</f>
        <v/>
      </c>
      <c r="F85" s="563">
        <f>IF(E85="",0,Dades!J822)</f>
        <v>0</v>
      </c>
      <c r="G85" s="563">
        <f>IF(E85="",0,Dades!N822+Dades!R822+Dades!V822)</f>
        <v>0</v>
      </c>
      <c r="H85" s="563">
        <f>IF(E85="",0,Dades!Z822)</f>
        <v>0</v>
      </c>
      <c r="I85" s="661">
        <f>IF(E85="",0,(DSUM('1.4_Emissions fugitives'!$E$14:$O$36,"emissions",'4.1_Resultats Balears'!E$53:E85)+DSUM('1.4_Emissions fugitives'!$E$48:$N$58,"emissions",'4.1_Resultats Balears'!E$53:E85))-SUM(I$54:I84))</f>
        <v>0</v>
      </c>
      <c r="J85" s="661"/>
      <c r="K85" s="661">
        <f>IF(E85="",0,Dades!AD822)</f>
        <v>0</v>
      </c>
      <c r="L85" s="661"/>
      <c r="M85" s="661">
        <f t="shared" si="0"/>
        <v>0</v>
      </c>
      <c r="N85" s="662"/>
      <c r="O85" s="563">
        <f>IF(E85="",0,DSUM('2.1_Categoria 2 Balears'!$E$17:$J$39,"emissions",'4.1_Resultats Balears'!E$53:E85)+DSUM('2.1_Categoria 2 Balears'!$E$47:$K$67,"emissions",'4.1_Resultats Balears'!E$53:E85)-SUM(O$54:O84))</f>
        <v>0</v>
      </c>
      <c r="P85" s="563">
        <f>IF(E85="",0,DSUM('2.1_Categoria 2 Balears'!$E$75:$J$95,"emissions",'4.1_Resultats Balears'!E$53:E85)-SUM(P$54:P84))</f>
        <v>0</v>
      </c>
      <c r="Q85" s="661">
        <f t="shared" si="1"/>
        <v>0</v>
      </c>
      <c r="R85" s="662"/>
      <c r="S85" s="662">
        <f t="shared" si="2"/>
        <v>0</v>
      </c>
      <c r="T85" s="662"/>
      <c r="U85" s="662"/>
      <c r="V85" s="49"/>
      <c r="W85" s="49"/>
    </row>
    <row r="86" spans="1:23" x14ac:dyDescent="0.3">
      <c r="A86" s="110"/>
      <c r="B86" s="108"/>
      <c r="C86" s="49"/>
      <c r="D86" s="49"/>
      <c r="E86" s="109" t="str">
        <f>IF(Dades!E823="","",Dades!E823)</f>
        <v/>
      </c>
      <c r="F86" s="563">
        <f>IF(E86="",0,Dades!J823)</f>
        <v>0</v>
      </c>
      <c r="G86" s="563">
        <f>IF(E86="",0,Dades!N823+Dades!R823+Dades!V823)</f>
        <v>0</v>
      </c>
      <c r="H86" s="563">
        <f>IF(E86="",0,Dades!Z823)</f>
        <v>0</v>
      </c>
      <c r="I86" s="661">
        <f>IF(E86="",0,(DSUM('1.4_Emissions fugitives'!$E$14:$O$36,"emissions",'4.1_Resultats Balears'!E$53:E86)+DSUM('1.4_Emissions fugitives'!$E$48:$N$58,"emissions",'4.1_Resultats Balears'!E$53:E86))-SUM(I$54:I85))</f>
        <v>0</v>
      </c>
      <c r="J86" s="661"/>
      <c r="K86" s="661">
        <f>IF(E86="",0,Dades!AD823)</f>
        <v>0</v>
      </c>
      <c r="L86" s="661"/>
      <c r="M86" s="661">
        <f t="shared" si="0"/>
        <v>0</v>
      </c>
      <c r="N86" s="662"/>
      <c r="O86" s="563">
        <f>IF(E86="",0,DSUM('2.1_Categoria 2 Balears'!$E$17:$J$39,"emissions",'4.1_Resultats Balears'!E$53:E86)+DSUM('2.1_Categoria 2 Balears'!$E$47:$K$67,"emissions",'4.1_Resultats Balears'!E$53:E86)-SUM(O$54:O85))</f>
        <v>0</v>
      </c>
      <c r="P86" s="563">
        <f>IF(E86="",0,DSUM('2.1_Categoria 2 Balears'!$E$75:$J$95,"emissions",'4.1_Resultats Balears'!E$53:E86)-SUM(P$54:P85))</f>
        <v>0</v>
      </c>
      <c r="Q86" s="661">
        <f t="shared" si="1"/>
        <v>0</v>
      </c>
      <c r="R86" s="662"/>
      <c r="S86" s="662">
        <f t="shared" si="2"/>
        <v>0</v>
      </c>
      <c r="T86" s="662"/>
      <c r="U86" s="662"/>
      <c r="V86" s="49"/>
      <c r="W86" s="49"/>
    </row>
    <row r="87" spans="1:23" x14ac:dyDescent="0.3">
      <c r="A87" s="110"/>
      <c r="B87" s="108"/>
      <c r="C87" s="49"/>
      <c r="D87" s="49"/>
      <c r="E87" s="109" t="str">
        <f>IF(Dades!E824="","",Dades!E824)</f>
        <v/>
      </c>
      <c r="F87" s="563">
        <f>IF(E87="",0,Dades!J824)</f>
        <v>0</v>
      </c>
      <c r="G87" s="563">
        <f>IF(E87="",0,Dades!N824+Dades!R824+Dades!V824)</f>
        <v>0</v>
      </c>
      <c r="H87" s="563">
        <f>IF(E87="",0,Dades!Z824)</f>
        <v>0</v>
      </c>
      <c r="I87" s="661">
        <f>IF(E87="",0,(DSUM('1.4_Emissions fugitives'!$E$14:$O$36,"emissions",'4.1_Resultats Balears'!E$53:E87)+DSUM('1.4_Emissions fugitives'!$E$48:$N$58,"emissions",'4.1_Resultats Balears'!E$53:E87))-SUM(I$54:I86))</f>
        <v>0</v>
      </c>
      <c r="J87" s="661"/>
      <c r="K87" s="661">
        <f>IF(E87="",0,Dades!AD824)</f>
        <v>0</v>
      </c>
      <c r="L87" s="661"/>
      <c r="M87" s="661">
        <f t="shared" si="0"/>
        <v>0</v>
      </c>
      <c r="N87" s="662"/>
      <c r="O87" s="563">
        <f>IF(E87="",0,DSUM('2.1_Categoria 2 Balears'!$E$17:$J$39,"emissions",'4.1_Resultats Balears'!E$53:E87)+DSUM('2.1_Categoria 2 Balears'!$E$47:$K$67,"emissions",'4.1_Resultats Balears'!E$53:E87)-SUM(O$54:O86))</f>
        <v>0</v>
      </c>
      <c r="P87" s="563">
        <f>IF(E87="",0,DSUM('2.1_Categoria 2 Balears'!$E$75:$J$95,"emissions",'4.1_Resultats Balears'!E$53:E87)-SUM(P$54:P86))</f>
        <v>0</v>
      </c>
      <c r="Q87" s="661">
        <f t="shared" si="1"/>
        <v>0</v>
      </c>
      <c r="R87" s="662"/>
      <c r="S87" s="662">
        <f t="shared" si="2"/>
        <v>0</v>
      </c>
      <c r="T87" s="662"/>
      <c r="U87" s="662"/>
      <c r="V87" s="49"/>
      <c r="W87" s="49"/>
    </row>
    <row r="88" spans="1:23" x14ac:dyDescent="0.3">
      <c r="A88" s="110"/>
      <c r="B88" s="108"/>
      <c r="C88" s="49"/>
      <c r="D88" s="49"/>
      <c r="E88" s="109" t="str">
        <f>IF(Dades!E825="","",Dades!E825)</f>
        <v/>
      </c>
      <c r="F88" s="563">
        <f>IF(E88="",0,Dades!J825)</f>
        <v>0</v>
      </c>
      <c r="G88" s="563">
        <f>IF(E88="",0,Dades!N825+Dades!R825+Dades!V825)</f>
        <v>0</v>
      </c>
      <c r="H88" s="563">
        <f>IF(E88="",0,Dades!Z825)</f>
        <v>0</v>
      </c>
      <c r="I88" s="661">
        <f>IF(E88="",0,(DSUM('1.4_Emissions fugitives'!$E$14:$O$36,"emissions",'4.1_Resultats Balears'!E$53:E88)+DSUM('1.4_Emissions fugitives'!$E$48:$N$58,"emissions",'4.1_Resultats Balears'!E$53:E88))-SUM(I$54:I87))</f>
        <v>0</v>
      </c>
      <c r="J88" s="661"/>
      <c r="K88" s="661">
        <f>IF(E88="",0,Dades!AD825)</f>
        <v>0</v>
      </c>
      <c r="L88" s="661"/>
      <c r="M88" s="661">
        <f t="shared" si="0"/>
        <v>0</v>
      </c>
      <c r="N88" s="662"/>
      <c r="O88" s="563">
        <f>IF(E88="",0,DSUM('2.1_Categoria 2 Balears'!$E$17:$J$39,"emissions",'4.1_Resultats Balears'!E$53:E88)+DSUM('2.1_Categoria 2 Balears'!$E$47:$K$67,"emissions",'4.1_Resultats Balears'!E$53:E88)-SUM(O$54:O87))</f>
        <v>0</v>
      </c>
      <c r="P88" s="563">
        <f>IF(E88="",0,DSUM('2.1_Categoria 2 Balears'!$E$75:$J$95,"emissions",'4.1_Resultats Balears'!E$53:E88)-SUM(P$54:P87))</f>
        <v>0</v>
      </c>
      <c r="Q88" s="661">
        <f t="shared" si="1"/>
        <v>0</v>
      </c>
      <c r="R88" s="662"/>
      <c r="S88" s="662">
        <f t="shared" si="2"/>
        <v>0</v>
      </c>
      <c r="T88" s="662"/>
      <c r="U88" s="662"/>
      <c r="V88" s="49"/>
      <c r="W88" s="49"/>
    </row>
    <row r="89" spans="1:23" x14ac:dyDescent="0.3">
      <c r="A89" s="110"/>
      <c r="B89" s="108"/>
      <c r="C89" s="49"/>
      <c r="D89" s="49"/>
      <c r="E89" s="109" t="str">
        <f>IF(Dades!E826="","",Dades!E826)</f>
        <v/>
      </c>
      <c r="F89" s="563">
        <f>IF(E89="",0,Dades!J826)</f>
        <v>0</v>
      </c>
      <c r="G89" s="563">
        <f>IF(E89="",0,Dades!N826+Dades!R826+Dades!V826)</f>
        <v>0</v>
      </c>
      <c r="H89" s="563">
        <f>IF(E89="",0,Dades!Z826)</f>
        <v>0</v>
      </c>
      <c r="I89" s="661">
        <f>IF(E89="",0,(DSUM('1.4_Emissions fugitives'!$E$14:$O$36,"emissions",'4.1_Resultats Balears'!E$53:E89)+DSUM('1.4_Emissions fugitives'!$E$48:$N$58,"emissions",'4.1_Resultats Balears'!E$53:E89))-SUM(I$54:I88))</f>
        <v>0</v>
      </c>
      <c r="J89" s="661"/>
      <c r="K89" s="661">
        <f>IF(E89="",0,Dades!AD826)</f>
        <v>0</v>
      </c>
      <c r="L89" s="661"/>
      <c r="M89" s="661">
        <f t="shared" si="0"/>
        <v>0</v>
      </c>
      <c r="N89" s="662"/>
      <c r="O89" s="563">
        <f>IF(E89="",0,DSUM('2.1_Categoria 2 Balears'!$E$17:$J$39,"emissions",'4.1_Resultats Balears'!E$53:E89)+DSUM('2.1_Categoria 2 Balears'!$E$47:$K$67,"emissions",'4.1_Resultats Balears'!E$53:E89)-SUM(O$54:O88))</f>
        <v>0</v>
      </c>
      <c r="P89" s="563">
        <f>IF(E89="",0,DSUM('2.1_Categoria 2 Balears'!$E$75:$J$95,"emissions",'4.1_Resultats Balears'!E$53:E89)-SUM(P$54:P88))</f>
        <v>0</v>
      </c>
      <c r="Q89" s="661">
        <f t="shared" si="1"/>
        <v>0</v>
      </c>
      <c r="R89" s="662"/>
      <c r="S89" s="662">
        <f t="shared" si="2"/>
        <v>0</v>
      </c>
      <c r="T89" s="662"/>
      <c r="U89" s="662"/>
      <c r="V89" s="49"/>
      <c r="W89" s="49"/>
    </row>
    <row r="90" spans="1:23" ht="16.5" customHeight="1" x14ac:dyDescent="0.3">
      <c r="A90" s="110"/>
      <c r="B90" s="108"/>
      <c r="C90" s="49"/>
      <c r="D90" s="49"/>
      <c r="E90" s="109" t="str">
        <f>IF(Dades!E827="","",Dades!E827)</f>
        <v/>
      </c>
      <c r="F90" s="563">
        <f>IF(E90="",0,Dades!J827)</f>
        <v>0</v>
      </c>
      <c r="G90" s="563">
        <f>IF(E90="",0,Dades!N827+Dades!R827+Dades!V827)</f>
        <v>0</v>
      </c>
      <c r="H90" s="563">
        <f>IF(E90="",0,Dades!Z827)</f>
        <v>0</v>
      </c>
      <c r="I90" s="661">
        <f>IF(E90="",0,(DSUM('1.4_Emissions fugitives'!$E$14:$O$36,"emissions",'4.1_Resultats Balears'!E$53:E90)+DSUM('1.4_Emissions fugitives'!$E$48:$N$58,"emissions",'4.1_Resultats Balears'!E$53:E90))-SUM(I$54:I89))</f>
        <v>0</v>
      </c>
      <c r="J90" s="661"/>
      <c r="K90" s="661">
        <f>IF(E90="",0,Dades!AD827)</f>
        <v>0</v>
      </c>
      <c r="L90" s="661"/>
      <c r="M90" s="661">
        <f t="shared" si="0"/>
        <v>0</v>
      </c>
      <c r="N90" s="662"/>
      <c r="O90" s="563">
        <f>IF(E90="",0,DSUM('2.1_Categoria 2 Balears'!$E$17:$J$39,"emissions",'4.1_Resultats Balears'!E$53:E90)+DSUM('2.1_Categoria 2 Balears'!$E$47:$K$67,"emissions",'4.1_Resultats Balears'!E$53:E90)-SUM(O$54:O89))</f>
        <v>0</v>
      </c>
      <c r="P90" s="563">
        <f>IF(E90="",0,DSUM('2.1_Categoria 2 Balears'!$E$75:$J$95,"emissions",'4.1_Resultats Balears'!E$53:E90)-SUM(P$54:P89))</f>
        <v>0</v>
      </c>
      <c r="Q90" s="661">
        <f t="shared" si="1"/>
        <v>0</v>
      </c>
      <c r="R90" s="662"/>
      <c r="S90" s="662">
        <f t="shared" si="2"/>
        <v>0</v>
      </c>
      <c r="T90" s="662"/>
      <c r="U90" s="662"/>
      <c r="V90" s="49"/>
      <c r="W90" s="49"/>
    </row>
    <row r="91" spans="1:23" ht="16.5" customHeight="1" x14ac:dyDescent="0.3">
      <c r="A91" s="110"/>
      <c r="B91" s="108"/>
      <c r="C91" s="49"/>
      <c r="D91" s="49"/>
      <c r="E91" s="109" t="str">
        <f>IF(Dades!E828="","",Dades!E828)</f>
        <v/>
      </c>
      <c r="F91" s="563">
        <f>IF(E91="",0,Dades!J828)</f>
        <v>0</v>
      </c>
      <c r="G91" s="563">
        <f>IF(E91="",0,Dades!N828+Dades!R828+Dades!V828)</f>
        <v>0</v>
      </c>
      <c r="H91" s="563">
        <f>IF(E91="",0,Dades!Z828)</f>
        <v>0</v>
      </c>
      <c r="I91" s="661">
        <f>IF(E91="",0,(DSUM('1.4_Emissions fugitives'!$E$14:$O$36,"emissions",'4.1_Resultats Balears'!E$53:E91)+DSUM('1.4_Emissions fugitives'!$E$48:$N$58,"emissions",'4.1_Resultats Balears'!E$53:E91))-SUM(I$54:I90))</f>
        <v>0</v>
      </c>
      <c r="J91" s="661"/>
      <c r="K91" s="661">
        <f>IF(E91="",0,Dades!AD828)</f>
        <v>0</v>
      </c>
      <c r="L91" s="661"/>
      <c r="M91" s="661">
        <f t="shared" si="0"/>
        <v>0</v>
      </c>
      <c r="N91" s="662"/>
      <c r="O91" s="563">
        <f>IF(E91="",0,DSUM('2.1_Categoria 2 Balears'!$E$17:$J$39,"emissions",'4.1_Resultats Balears'!E$53:E91)+DSUM('2.1_Categoria 2 Balears'!$E$47:$K$67,"emissions",'4.1_Resultats Balears'!E$53:E91)-SUM(O$54:O90))</f>
        <v>0</v>
      </c>
      <c r="P91" s="563">
        <f>IF(E91="",0,DSUM('2.1_Categoria 2 Balears'!$E$75:$J$95,"emissions",'4.1_Resultats Balears'!E$53:E91)-SUM(P$54:P90))</f>
        <v>0</v>
      </c>
      <c r="Q91" s="661">
        <f t="shared" si="1"/>
        <v>0</v>
      </c>
      <c r="R91" s="662"/>
      <c r="S91" s="662">
        <f t="shared" si="2"/>
        <v>0</v>
      </c>
      <c r="T91" s="662"/>
      <c r="U91" s="662"/>
      <c r="V91" s="49"/>
      <c r="W91" s="49"/>
    </row>
    <row r="92" spans="1:23" ht="16.5" customHeight="1" x14ac:dyDescent="0.3">
      <c r="A92" s="110"/>
      <c r="B92" s="108"/>
      <c r="C92" s="49"/>
      <c r="D92" s="49"/>
      <c r="E92" s="109" t="str">
        <f>IF(Dades!E829="","",Dades!E829)</f>
        <v/>
      </c>
      <c r="F92" s="563">
        <f>IF(E92="",0,Dades!J829)</f>
        <v>0</v>
      </c>
      <c r="G92" s="563">
        <f>IF(E92="",0,Dades!N829+Dades!R829+Dades!V829)</f>
        <v>0</v>
      </c>
      <c r="H92" s="563">
        <f>IF(E92="",0,Dades!Z829)</f>
        <v>0</v>
      </c>
      <c r="I92" s="661">
        <f>IF(E92="",0,(DSUM('1.4_Emissions fugitives'!$E$14:$O$36,"emissions",'4.1_Resultats Balears'!E$53:E92)+DSUM('1.4_Emissions fugitives'!$E$48:$N$58,"emissions",'4.1_Resultats Balears'!E$53:E92))-SUM(I$54:I91))</f>
        <v>0</v>
      </c>
      <c r="J92" s="661"/>
      <c r="K92" s="661">
        <f>IF(E92="",0,Dades!AD829)</f>
        <v>0</v>
      </c>
      <c r="L92" s="661"/>
      <c r="M92" s="661">
        <f t="shared" si="0"/>
        <v>0</v>
      </c>
      <c r="N92" s="662"/>
      <c r="O92" s="563">
        <f>IF(E92="",0,DSUM('2.1_Categoria 2 Balears'!$E$17:$J$39,"emissions",'4.1_Resultats Balears'!E$53:E92)+DSUM('2.1_Categoria 2 Balears'!$E$47:$K$67,"emissions",'4.1_Resultats Balears'!E$53:E92)-SUM(O$54:O91))</f>
        <v>0</v>
      </c>
      <c r="P92" s="563">
        <f>IF(E92="",0,DSUM('2.1_Categoria 2 Balears'!$E$75:$J$95,"emissions",'4.1_Resultats Balears'!E$53:E92)-SUM(P$54:P91))</f>
        <v>0</v>
      </c>
      <c r="Q92" s="661">
        <f t="shared" si="1"/>
        <v>0</v>
      </c>
      <c r="R92" s="662"/>
      <c r="S92" s="662">
        <f t="shared" si="2"/>
        <v>0</v>
      </c>
      <c r="T92" s="662"/>
      <c r="U92" s="662"/>
      <c r="V92" s="49"/>
      <c r="W92" s="49"/>
    </row>
    <row r="93" spans="1:23" ht="16.5" customHeight="1" x14ac:dyDescent="0.3">
      <c r="A93" s="110"/>
      <c r="B93" s="108"/>
      <c r="C93" s="49"/>
      <c r="D93" s="49"/>
      <c r="E93" s="109" t="str">
        <f>IF(Dades!E830="","",Dades!E830)</f>
        <v/>
      </c>
      <c r="F93" s="563">
        <f>IF(E93="",0,Dades!J830)</f>
        <v>0</v>
      </c>
      <c r="G93" s="563">
        <f>IF(E93="",0,Dades!N830+Dades!R830+Dades!V830)</f>
        <v>0</v>
      </c>
      <c r="H93" s="563">
        <f>IF(E93="",0,Dades!Z830)</f>
        <v>0</v>
      </c>
      <c r="I93" s="661">
        <f>IF(E93="",0,(DSUM('1.4_Emissions fugitives'!$E$14:$O$36,"emissions",'4.1_Resultats Balears'!E$53:E93)+DSUM('1.4_Emissions fugitives'!$E$48:$N$58,"emissions",'4.1_Resultats Balears'!E$53:E93))-SUM(I$54:I92))</f>
        <v>0</v>
      </c>
      <c r="J93" s="661"/>
      <c r="K93" s="661">
        <f>IF(E93="",0,Dades!AD830)</f>
        <v>0</v>
      </c>
      <c r="L93" s="661"/>
      <c r="M93" s="661">
        <f t="shared" si="0"/>
        <v>0</v>
      </c>
      <c r="N93" s="662"/>
      <c r="O93" s="563">
        <f>IF(E93="",0,DSUM('2.1_Categoria 2 Balears'!$E$17:$J$39,"emissions",'4.1_Resultats Balears'!E$53:E93)+DSUM('2.1_Categoria 2 Balears'!$E$47:$K$67,"emissions",'4.1_Resultats Balears'!E$53:E93)-SUM(O$54:O92))</f>
        <v>0</v>
      </c>
      <c r="P93" s="563">
        <f>IF(E93="",0,DSUM('2.1_Categoria 2 Balears'!$E$75:$J$95,"emissions",'4.1_Resultats Balears'!E$53:E93)-SUM(P$54:P92))</f>
        <v>0</v>
      </c>
      <c r="Q93" s="661">
        <f t="shared" si="1"/>
        <v>0</v>
      </c>
      <c r="R93" s="662"/>
      <c r="S93" s="662">
        <f t="shared" si="2"/>
        <v>0</v>
      </c>
      <c r="T93" s="662"/>
      <c r="U93" s="662"/>
      <c r="V93" s="49"/>
      <c r="W93" s="49"/>
    </row>
    <row r="94" spans="1:23" ht="16.5" customHeight="1" x14ac:dyDescent="0.3">
      <c r="A94" s="110"/>
      <c r="B94" s="108"/>
      <c r="C94" s="49"/>
      <c r="D94" s="49"/>
      <c r="E94" s="109" t="str">
        <f>IF(Dades!E831="","",Dades!E831)</f>
        <v/>
      </c>
      <c r="F94" s="563">
        <f>IF(E94="",0,Dades!J831)</f>
        <v>0</v>
      </c>
      <c r="G94" s="563">
        <f>IF(E94="",0,Dades!N831+Dades!R831+Dades!V831)</f>
        <v>0</v>
      </c>
      <c r="H94" s="563">
        <f>IF(E94="",0,Dades!Z831)</f>
        <v>0</v>
      </c>
      <c r="I94" s="661">
        <f>IF(E94="",0,(DSUM('1.4_Emissions fugitives'!$E$14:$O$36,"emissions",'4.1_Resultats Balears'!E$53:E94)+DSUM('1.4_Emissions fugitives'!$E$48:$N$58,"emissions",'4.1_Resultats Balears'!E$53:E94))-SUM(I$54:I93))</f>
        <v>0</v>
      </c>
      <c r="J94" s="661"/>
      <c r="K94" s="661">
        <f>IF(E94="",0,Dades!AD831)</f>
        <v>0</v>
      </c>
      <c r="L94" s="661"/>
      <c r="M94" s="661">
        <f t="shared" si="0"/>
        <v>0</v>
      </c>
      <c r="N94" s="662"/>
      <c r="O94" s="563">
        <f>IF(E94="",0,DSUM('2.1_Categoria 2 Balears'!$E$17:$J$39,"emissions",'4.1_Resultats Balears'!E$53:E94)+DSUM('2.1_Categoria 2 Balears'!$E$47:$K$67,"emissions",'4.1_Resultats Balears'!E$53:E94)-SUM(O$54:O93))</f>
        <v>0</v>
      </c>
      <c r="P94" s="563">
        <f>IF(E94="",0,DSUM('2.1_Categoria 2 Balears'!$E$75:$J$95,"emissions",'4.1_Resultats Balears'!E$53:E94)-SUM(P$54:P93))</f>
        <v>0</v>
      </c>
      <c r="Q94" s="661">
        <f t="shared" si="1"/>
        <v>0</v>
      </c>
      <c r="R94" s="662"/>
      <c r="S94" s="662">
        <f t="shared" si="2"/>
        <v>0</v>
      </c>
      <c r="T94" s="662"/>
      <c r="U94" s="662"/>
      <c r="V94" s="49"/>
      <c r="W94" s="49"/>
    </row>
    <row r="95" spans="1:23" x14ac:dyDescent="0.3">
      <c r="A95" s="110"/>
      <c r="B95" s="108"/>
      <c r="C95" s="49"/>
      <c r="D95" s="49"/>
      <c r="E95" s="109" t="str">
        <f>IF(Dades!E832="","",Dades!E832)</f>
        <v/>
      </c>
      <c r="F95" s="563">
        <f>IF(E95="",0,Dades!J832)</f>
        <v>0</v>
      </c>
      <c r="G95" s="563">
        <f>IF(E95="",0,Dades!N832+Dades!R832+Dades!V832)</f>
        <v>0</v>
      </c>
      <c r="H95" s="563">
        <f>IF(E95="",0,Dades!Z832)</f>
        <v>0</v>
      </c>
      <c r="I95" s="661">
        <f>IF(E95="",0,(DSUM('1.4_Emissions fugitives'!$E$14:$O$36,"emissions",'4.1_Resultats Balears'!E$53:E95)+DSUM('1.4_Emissions fugitives'!$E$48:$N$58,"emissions",'4.1_Resultats Balears'!E$53:E95))-SUM(I$54:I94))</f>
        <v>0</v>
      </c>
      <c r="J95" s="661"/>
      <c r="K95" s="661">
        <f>IF(E95="",0,Dades!AD832)</f>
        <v>0</v>
      </c>
      <c r="L95" s="661"/>
      <c r="M95" s="661">
        <f t="shared" si="0"/>
        <v>0</v>
      </c>
      <c r="N95" s="662"/>
      <c r="O95" s="563">
        <f>IF(E95="",0,DSUM('2.1_Categoria 2 Balears'!$E$17:$J$39,"emissions",'4.1_Resultats Balears'!E$53:E95)+DSUM('2.1_Categoria 2 Balears'!$E$47:$K$67,"emissions",'4.1_Resultats Balears'!E$53:E95)-SUM(O$54:O94))</f>
        <v>0</v>
      </c>
      <c r="P95" s="563">
        <f>IF(E95="",0,DSUM('2.1_Categoria 2 Balears'!$E$75:$J$95,"emissions",'4.1_Resultats Balears'!E$53:E95)-SUM(P$54:P94))</f>
        <v>0</v>
      </c>
      <c r="Q95" s="661">
        <f t="shared" si="1"/>
        <v>0</v>
      </c>
      <c r="R95" s="662"/>
      <c r="S95" s="662">
        <f t="shared" si="2"/>
        <v>0</v>
      </c>
      <c r="T95" s="662"/>
      <c r="U95" s="662"/>
      <c r="V95" s="49"/>
      <c r="W95" s="49"/>
    </row>
    <row r="96" spans="1:23" ht="16.5" customHeight="1" x14ac:dyDescent="0.3">
      <c r="A96" s="110"/>
      <c r="B96" s="108"/>
      <c r="C96" s="49"/>
      <c r="D96" s="49"/>
      <c r="E96" s="109" t="str">
        <f>IF(Dades!E833="","",Dades!E833)</f>
        <v/>
      </c>
      <c r="F96" s="563">
        <f>IF(E96="",0,Dades!J833)</f>
        <v>0</v>
      </c>
      <c r="G96" s="563">
        <f>IF(E96="",0,Dades!N833+Dades!R833+Dades!V833)</f>
        <v>0</v>
      </c>
      <c r="H96" s="563">
        <f>IF(E96="",0,Dades!Z833)</f>
        <v>0</v>
      </c>
      <c r="I96" s="661">
        <f>IF(E96="",0,(DSUM('1.4_Emissions fugitives'!$E$14:$O$36,"emissions",'4.1_Resultats Balears'!E$53:E96)+DSUM('1.4_Emissions fugitives'!$E$48:$N$58,"emissions",'4.1_Resultats Balears'!E$53:E96))-SUM(I$54:I95))</f>
        <v>0</v>
      </c>
      <c r="J96" s="661"/>
      <c r="K96" s="661">
        <f>IF(E96="",0,Dades!AD833)</f>
        <v>0</v>
      </c>
      <c r="L96" s="661"/>
      <c r="M96" s="661">
        <f t="shared" si="0"/>
        <v>0</v>
      </c>
      <c r="N96" s="662"/>
      <c r="O96" s="563">
        <f>IF(E96="",0,DSUM('2.1_Categoria 2 Balears'!$E$17:$J$39,"emissions",'4.1_Resultats Balears'!E$53:E96)+DSUM('2.1_Categoria 2 Balears'!$E$47:$K$67,"emissions",'4.1_Resultats Balears'!E$53:E96)-SUM(O$54:O95))</f>
        <v>0</v>
      </c>
      <c r="P96" s="563">
        <f>IF(E96="",0,DSUM('2.1_Categoria 2 Balears'!$E$75:$J$95,"emissions",'4.1_Resultats Balears'!E$53:E96)-SUM(P$54:P95))</f>
        <v>0</v>
      </c>
      <c r="Q96" s="661">
        <f t="shared" si="1"/>
        <v>0</v>
      </c>
      <c r="R96" s="662"/>
      <c r="S96" s="662">
        <f t="shared" si="2"/>
        <v>0</v>
      </c>
      <c r="T96" s="662"/>
      <c r="U96" s="662"/>
      <c r="V96" s="49"/>
      <c r="W96" s="49"/>
    </row>
    <row r="97" spans="1:23" x14ac:dyDescent="0.3">
      <c r="A97" s="110"/>
      <c r="B97" s="108"/>
      <c r="C97" s="49"/>
      <c r="D97" s="49"/>
      <c r="E97" s="109" t="str">
        <f>IF(Dades!E834="","",Dades!E834)</f>
        <v/>
      </c>
      <c r="F97" s="563">
        <f>IF(E97="",0,Dades!J834)</f>
        <v>0</v>
      </c>
      <c r="G97" s="563">
        <f>IF(E97="",0,Dades!N834+Dades!R834+Dades!V834)</f>
        <v>0</v>
      </c>
      <c r="H97" s="563">
        <f>IF(E97="",0,Dades!Z834)</f>
        <v>0</v>
      </c>
      <c r="I97" s="661">
        <f>IF(E97="",0,(DSUM('1.4_Emissions fugitives'!$E$14:$O$36,"emissions",'4.1_Resultats Balears'!E$53:E97)+DSUM('1.4_Emissions fugitives'!$E$48:$N$58,"emissions",'4.1_Resultats Balears'!E$53:E97))-SUM(I$54:I96))</f>
        <v>0</v>
      </c>
      <c r="J97" s="661"/>
      <c r="K97" s="661">
        <f>IF(E97="",0,Dades!AD834)</f>
        <v>0</v>
      </c>
      <c r="L97" s="661"/>
      <c r="M97" s="661">
        <f t="shared" si="0"/>
        <v>0</v>
      </c>
      <c r="N97" s="662"/>
      <c r="O97" s="563">
        <f>IF(E97="",0,DSUM('2.1_Categoria 2 Balears'!$E$17:$J$39,"emissions",'4.1_Resultats Balears'!E$53:E97)+DSUM('2.1_Categoria 2 Balears'!$E$47:$K$67,"emissions",'4.1_Resultats Balears'!E$53:E97)-SUM(O$54:O96))</f>
        <v>0</v>
      </c>
      <c r="P97" s="563">
        <f>IF(E97="",0,DSUM('2.1_Categoria 2 Balears'!$E$75:$J$95,"emissions",'4.1_Resultats Balears'!E$53:E97)-SUM(P$54:P96))</f>
        <v>0</v>
      </c>
      <c r="Q97" s="661">
        <f t="shared" si="1"/>
        <v>0</v>
      </c>
      <c r="R97" s="662"/>
      <c r="S97" s="662">
        <f t="shared" si="2"/>
        <v>0</v>
      </c>
      <c r="T97" s="662"/>
      <c r="U97" s="662"/>
      <c r="V97" s="49"/>
      <c r="W97" s="49"/>
    </row>
    <row r="98" spans="1:23" x14ac:dyDescent="0.3">
      <c r="A98" s="110"/>
      <c r="B98" s="108"/>
      <c r="C98" s="49"/>
      <c r="D98" s="49"/>
      <c r="E98" s="109" t="str">
        <f>IF(Dades!E835="","",Dades!E835)</f>
        <v/>
      </c>
      <c r="F98" s="563">
        <f>IF(E98="",0,Dades!J835)</f>
        <v>0</v>
      </c>
      <c r="G98" s="563">
        <f>IF(E98="",0,Dades!N835+Dades!R835+Dades!V835)</f>
        <v>0</v>
      </c>
      <c r="H98" s="563">
        <f>IF(E98="",0,Dades!Z835)</f>
        <v>0</v>
      </c>
      <c r="I98" s="661">
        <f>IF(E98="",0,(DSUM('1.4_Emissions fugitives'!$E$14:$O$36,"emissions",'4.1_Resultats Balears'!E$53:E98)+DSUM('1.4_Emissions fugitives'!$E$48:$N$58,"emissions",'4.1_Resultats Balears'!E$53:E98))-SUM(I$54:I97))</f>
        <v>0</v>
      </c>
      <c r="J98" s="661"/>
      <c r="K98" s="661">
        <f>IF(E98="",0,Dades!AD835)</f>
        <v>0</v>
      </c>
      <c r="L98" s="661"/>
      <c r="M98" s="661">
        <f t="shared" si="0"/>
        <v>0</v>
      </c>
      <c r="N98" s="662"/>
      <c r="O98" s="563">
        <f>IF(E98="",0,DSUM('2.1_Categoria 2 Balears'!$E$17:$J$39,"emissions",'4.1_Resultats Balears'!E$53:E98)+DSUM('2.1_Categoria 2 Balears'!$E$47:$K$67,"emissions",'4.1_Resultats Balears'!E$53:E98)-SUM(O$54:O97))</f>
        <v>0</v>
      </c>
      <c r="P98" s="563">
        <f>IF(E98="",0,DSUM('2.1_Categoria 2 Balears'!$E$75:$J$95,"emissions",'4.1_Resultats Balears'!E$53:E98)-SUM(P$54:P97))</f>
        <v>0</v>
      </c>
      <c r="Q98" s="661">
        <f t="shared" si="1"/>
        <v>0</v>
      </c>
      <c r="R98" s="662"/>
      <c r="S98" s="662">
        <f t="shared" si="2"/>
        <v>0</v>
      </c>
      <c r="T98" s="662"/>
      <c r="U98" s="662"/>
      <c r="V98" s="49"/>
      <c r="W98" s="49"/>
    </row>
    <row r="99" spans="1:23" x14ac:dyDescent="0.3">
      <c r="A99" s="110"/>
      <c r="B99" s="108"/>
      <c r="C99" s="49"/>
      <c r="D99" s="49"/>
      <c r="E99" s="109" t="str">
        <f>IF(Dades!E836="","",Dades!E836)</f>
        <v/>
      </c>
      <c r="F99" s="563">
        <f>IF(E99="",0,Dades!J836)</f>
        <v>0</v>
      </c>
      <c r="G99" s="563">
        <f>IF(E99="",0,Dades!N836+Dades!R836+Dades!V836)</f>
        <v>0</v>
      </c>
      <c r="H99" s="563">
        <f>IF(E99="",0,Dades!Z836)</f>
        <v>0</v>
      </c>
      <c r="I99" s="661">
        <f>IF(E99="",0,(DSUM('1.4_Emissions fugitives'!$E$14:$O$36,"emissions",'4.1_Resultats Balears'!E$53:E99)+DSUM('1.4_Emissions fugitives'!$E$48:$N$58,"emissions",'4.1_Resultats Balears'!E$53:E99))-SUM(I$54:I98))</f>
        <v>0</v>
      </c>
      <c r="J99" s="661"/>
      <c r="K99" s="661">
        <f>IF(E99="",0,Dades!AD836)</f>
        <v>0</v>
      </c>
      <c r="L99" s="661"/>
      <c r="M99" s="661">
        <f t="shared" si="0"/>
        <v>0</v>
      </c>
      <c r="N99" s="662"/>
      <c r="O99" s="563">
        <f>IF(E99="",0,DSUM('2.1_Categoria 2 Balears'!$E$17:$J$39,"emissions",'4.1_Resultats Balears'!E$53:E99)+DSUM('2.1_Categoria 2 Balears'!$E$47:$K$67,"emissions",'4.1_Resultats Balears'!E$53:E99)-SUM(O$54:O98))</f>
        <v>0</v>
      </c>
      <c r="P99" s="563">
        <f>IF(E99="",0,DSUM('2.1_Categoria 2 Balears'!$E$75:$J$95,"emissions",'4.1_Resultats Balears'!E$53:E99)-SUM(P$54:P98))</f>
        <v>0</v>
      </c>
      <c r="Q99" s="661">
        <f t="shared" si="1"/>
        <v>0</v>
      </c>
      <c r="R99" s="662"/>
      <c r="S99" s="662">
        <f t="shared" si="2"/>
        <v>0</v>
      </c>
      <c r="T99" s="662"/>
      <c r="U99" s="662"/>
      <c r="V99" s="49"/>
      <c r="W99" s="49"/>
    </row>
    <row r="100" spans="1:23" x14ac:dyDescent="0.3">
      <c r="A100" s="110"/>
      <c r="B100" s="108"/>
      <c r="C100" s="49"/>
      <c r="D100" s="49"/>
      <c r="E100" s="109" t="str">
        <f>IF(Dades!E837="","",Dades!E837)</f>
        <v/>
      </c>
      <c r="F100" s="563">
        <f>IF(E100="",0,Dades!J837)</f>
        <v>0</v>
      </c>
      <c r="G100" s="563">
        <f>IF(E100="",0,Dades!N837+Dades!R837+Dades!V837)</f>
        <v>0</v>
      </c>
      <c r="H100" s="563">
        <f>IF(E100="",0,Dades!Z837)</f>
        <v>0</v>
      </c>
      <c r="I100" s="661">
        <f>IF(E100="",0,(DSUM('1.4_Emissions fugitives'!$E$14:$O$36,"emissions",'4.1_Resultats Balears'!E$53:E100)+DSUM('1.4_Emissions fugitives'!$E$48:$N$58,"emissions",'4.1_Resultats Balears'!E$53:E100))-SUM(I$54:I99))</f>
        <v>0</v>
      </c>
      <c r="J100" s="661"/>
      <c r="K100" s="661">
        <f>IF(E100="",0,Dades!AD837)</f>
        <v>0</v>
      </c>
      <c r="L100" s="661"/>
      <c r="M100" s="661">
        <f t="shared" si="0"/>
        <v>0</v>
      </c>
      <c r="N100" s="662"/>
      <c r="O100" s="563">
        <f>IF(E100="",0,DSUM('2.1_Categoria 2 Balears'!$E$17:$J$39,"emissions",'4.1_Resultats Balears'!E$53:E100)+DSUM('2.1_Categoria 2 Balears'!$E$47:$K$67,"emissions",'4.1_Resultats Balears'!E$53:E100)-SUM(O$54:O99))</f>
        <v>0</v>
      </c>
      <c r="P100" s="563">
        <f>IF(E100="",0,DSUM('2.1_Categoria 2 Balears'!$E$75:$J$95,"emissions",'4.1_Resultats Balears'!E$53:E100)-SUM(P$54:P99))</f>
        <v>0</v>
      </c>
      <c r="Q100" s="661">
        <f t="shared" si="1"/>
        <v>0</v>
      </c>
      <c r="R100" s="662"/>
      <c r="S100" s="662">
        <f t="shared" si="2"/>
        <v>0</v>
      </c>
      <c r="T100" s="662"/>
      <c r="U100" s="662"/>
      <c r="V100" s="49"/>
      <c r="W100" s="49"/>
    </row>
    <row r="101" spans="1:23" x14ac:dyDescent="0.3">
      <c r="A101" s="110"/>
      <c r="B101" s="108"/>
      <c r="C101" s="49"/>
      <c r="D101" s="49"/>
      <c r="E101" s="109" t="str">
        <f>IF(Dades!E838="","",Dades!E838)</f>
        <v/>
      </c>
      <c r="F101" s="563">
        <f>IF(E101="",0,Dades!J838)</f>
        <v>0</v>
      </c>
      <c r="G101" s="563">
        <f>IF(E101="",0,Dades!N838+Dades!R838+Dades!V838)</f>
        <v>0</v>
      </c>
      <c r="H101" s="563">
        <f>IF(E101="",0,Dades!Z838)</f>
        <v>0</v>
      </c>
      <c r="I101" s="661">
        <f>IF(E101="",0,(DSUM('1.4_Emissions fugitives'!$E$14:$O$36,"emissions",'4.1_Resultats Balears'!E$53:E101)+DSUM('1.4_Emissions fugitives'!$E$48:$N$58,"emissions",'4.1_Resultats Balears'!E$53:E101))-SUM(I$54:I100))</f>
        <v>0</v>
      </c>
      <c r="J101" s="661"/>
      <c r="K101" s="661">
        <f>IF(E101="",0,Dades!AD838)</f>
        <v>0</v>
      </c>
      <c r="L101" s="661"/>
      <c r="M101" s="661">
        <f t="shared" si="0"/>
        <v>0</v>
      </c>
      <c r="N101" s="662"/>
      <c r="O101" s="563">
        <f>IF(E101="",0,DSUM('2.1_Categoria 2 Balears'!$E$17:$J$39,"emissions",'4.1_Resultats Balears'!E$53:E101)+DSUM('2.1_Categoria 2 Balears'!$E$47:$K$67,"emissions",'4.1_Resultats Balears'!E$53:E101)-SUM(O$54:O100))</f>
        <v>0</v>
      </c>
      <c r="P101" s="563">
        <f>IF(E101="",0,DSUM('2.1_Categoria 2 Balears'!$E$75:$J$95,"emissions",'4.1_Resultats Balears'!E$53:E101)-SUM(P$54:P100))</f>
        <v>0</v>
      </c>
      <c r="Q101" s="661">
        <f t="shared" si="1"/>
        <v>0</v>
      </c>
      <c r="R101" s="662"/>
      <c r="S101" s="662">
        <f t="shared" si="2"/>
        <v>0</v>
      </c>
      <c r="T101" s="662"/>
      <c r="U101" s="662"/>
      <c r="V101" s="49"/>
      <c r="W101" s="49"/>
    </row>
    <row r="102" spans="1:23" ht="16.5" customHeight="1" x14ac:dyDescent="0.3">
      <c r="A102" s="110"/>
      <c r="B102" s="108"/>
      <c r="C102" s="49"/>
      <c r="D102" s="49"/>
      <c r="E102" s="109" t="str">
        <f>IF(Dades!E839="","",Dades!E839)</f>
        <v/>
      </c>
      <c r="F102" s="563">
        <f>IF(E102="",0,Dades!J839)</f>
        <v>0</v>
      </c>
      <c r="G102" s="563">
        <f>IF(E102="",0,Dades!N839+Dades!R839+Dades!V839)</f>
        <v>0</v>
      </c>
      <c r="H102" s="563">
        <f>IF(E102="",0,Dades!Z839)</f>
        <v>0</v>
      </c>
      <c r="I102" s="661">
        <f>IF(E102="",0,(DSUM('1.4_Emissions fugitives'!$E$14:$O$36,"emissions",'4.1_Resultats Balears'!E$53:E102)+DSUM('1.4_Emissions fugitives'!$E$48:$N$58,"emissions",'4.1_Resultats Balears'!E$53:E102))-SUM(I$54:I101))</f>
        <v>0</v>
      </c>
      <c r="J102" s="661"/>
      <c r="K102" s="661">
        <f>IF(E102="",0,Dades!AD839)</f>
        <v>0</v>
      </c>
      <c r="L102" s="661"/>
      <c r="M102" s="661">
        <f t="shared" si="0"/>
        <v>0</v>
      </c>
      <c r="N102" s="662"/>
      <c r="O102" s="563">
        <f>IF(E102="",0,DSUM('2.1_Categoria 2 Balears'!$E$17:$J$39,"emissions",'4.1_Resultats Balears'!E$53:E102)+DSUM('2.1_Categoria 2 Balears'!$E$47:$K$67,"emissions",'4.1_Resultats Balears'!E$53:E102)-SUM(O$54:O101))</f>
        <v>0</v>
      </c>
      <c r="P102" s="563">
        <f>IF(E102="",0,DSUM('2.1_Categoria 2 Balears'!$E$75:$J$95,"emissions",'4.1_Resultats Balears'!E$53:E102)-SUM(P$54:P101))</f>
        <v>0</v>
      </c>
      <c r="Q102" s="661">
        <f t="shared" si="1"/>
        <v>0</v>
      </c>
      <c r="R102" s="662"/>
      <c r="S102" s="662">
        <f t="shared" si="2"/>
        <v>0</v>
      </c>
      <c r="T102" s="662"/>
      <c r="U102" s="662"/>
      <c r="V102" s="49"/>
      <c r="W102" s="49"/>
    </row>
    <row r="103" spans="1:23" ht="16.5" customHeight="1" x14ac:dyDescent="0.3">
      <c r="A103" s="110"/>
      <c r="B103" s="108"/>
      <c r="C103" s="49"/>
      <c r="D103" s="49"/>
      <c r="E103" s="109" t="str">
        <f>IF(Dades!E840="","",Dades!E840)</f>
        <v/>
      </c>
      <c r="F103" s="563">
        <f>IF(E103="",0,Dades!J840)</f>
        <v>0</v>
      </c>
      <c r="G103" s="563">
        <f>IF(E103="",0,Dades!N840+Dades!R840+Dades!V840)</f>
        <v>0</v>
      </c>
      <c r="H103" s="563">
        <f>IF(E103="",0,Dades!Z840)</f>
        <v>0</v>
      </c>
      <c r="I103" s="661">
        <f>IF(E103="",0,(DSUM('1.4_Emissions fugitives'!$E$14:$O$36,"emissions",'4.1_Resultats Balears'!E$53:E103)+DSUM('1.4_Emissions fugitives'!$E$48:$N$58,"emissions",'4.1_Resultats Balears'!E$53:E103))-SUM(I$54:I102))</f>
        <v>0</v>
      </c>
      <c r="J103" s="661"/>
      <c r="K103" s="661">
        <f>IF(E103="",0,Dades!AD840)</f>
        <v>0</v>
      </c>
      <c r="L103" s="661"/>
      <c r="M103" s="661">
        <f t="shared" si="0"/>
        <v>0</v>
      </c>
      <c r="N103" s="662"/>
      <c r="O103" s="563">
        <f>IF(E103="",0,DSUM('2.1_Categoria 2 Balears'!$E$17:$J$39,"emissions",'4.1_Resultats Balears'!E$53:E103)+DSUM('2.1_Categoria 2 Balears'!$E$47:$K$67,"emissions",'4.1_Resultats Balears'!E$53:E103)-SUM(O$54:O102))</f>
        <v>0</v>
      </c>
      <c r="P103" s="563">
        <f>IF(E103="",0,DSUM('2.1_Categoria 2 Balears'!$E$75:$J$95,"emissions",'4.1_Resultats Balears'!E$53:E103)-SUM(P$54:P102))</f>
        <v>0</v>
      </c>
      <c r="Q103" s="661">
        <f t="shared" si="1"/>
        <v>0</v>
      </c>
      <c r="R103" s="662"/>
      <c r="S103" s="662">
        <f t="shared" si="2"/>
        <v>0</v>
      </c>
      <c r="T103" s="662"/>
      <c r="U103" s="662"/>
      <c r="V103" s="49"/>
      <c r="W103" s="49"/>
    </row>
    <row r="104" spans="1:23" ht="16.5" customHeight="1" x14ac:dyDescent="0.3">
      <c r="A104" s="110"/>
      <c r="B104" s="108"/>
      <c r="C104" s="49"/>
      <c r="D104" s="49"/>
      <c r="E104" s="109" t="str">
        <f>IF(Dades!E841="","",Dades!E841)</f>
        <v/>
      </c>
      <c r="F104" s="563">
        <f>IF(E104="",0,Dades!J841)</f>
        <v>0</v>
      </c>
      <c r="G104" s="563">
        <f>IF(E104="",0,Dades!N841+Dades!R841+Dades!V841)</f>
        <v>0</v>
      </c>
      <c r="H104" s="563">
        <f>IF(E104="",0,Dades!Z841)</f>
        <v>0</v>
      </c>
      <c r="I104" s="661">
        <f>IF(E104="",0,(DSUM('1.4_Emissions fugitives'!$E$14:$O$36,"emissions",'4.1_Resultats Balears'!E$53:E104)+DSUM('1.4_Emissions fugitives'!$E$48:$N$58,"emissions",'4.1_Resultats Balears'!E$53:E104))-SUM(I$54:I103))</f>
        <v>0</v>
      </c>
      <c r="J104" s="661"/>
      <c r="K104" s="661">
        <f>IF(E104="",0,Dades!AD841)</f>
        <v>0</v>
      </c>
      <c r="L104" s="661"/>
      <c r="M104" s="661">
        <f t="shared" si="0"/>
        <v>0</v>
      </c>
      <c r="N104" s="662"/>
      <c r="O104" s="563">
        <f>IF(E104="",0,DSUM('2.1_Categoria 2 Balears'!$E$17:$J$39,"emissions",'4.1_Resultats Balears'!E$53:E104)+DSUM('2.1_Categoria 2 Balears'!$E$47:$K$67,"emissions",'4.1_Resultats Balears'!E$53:E104)-SUM(O$54:O103))</f>
        <v>0</v>
      </c>
      <c r="P104" s="563">
        <f>IF(E104="",0,DSUM('2.1_Categoria 2 Balears'!$E$75:$J$95,"emissions",'4.1_Resultats Balears'!E$53:E104)-SUM(P$54:P103))</f>
        <v>0</v>
      </c>
      <c r="Q104" s="661">
        <f t="shared" si="1"/>
        <v>0</v>
      </c>
      <c r="R104" s="662"/>
      <c r="S104" s="662">
        <f t="shared" si="2"/>
        <v>0</v>
      </c>
      <c r="T104" s="662"/>
      <c r="U104" s="662"/>
      <c r="V104" s="49"/>
      <c r="W104" s="49"/>
    </row>
    <row r="105" spans="1:23" ht="16.5" customHeight="1" x14ac:dyDescent="0.3">
      <c r="A105" s="110"/>
      <c r="B105" s="108"/>
      <c r="C105" s="49"/>
      <c r="D105" s="49"/>
      <c r="E105" s="109" t="str">
        <f>IF(Dades!E842="","",Dades!E842)</f>
        <v/>
      </c>
      <c r="F105" s="563">
        <f>IF(E105="",0,Dades!J842)</f>
        <v>0</v>
      </c>
      <c r="G105" s="563">
        <f>IF(E105="",0,Dades!N842+Dades!R842+Dades!V842)</f>
        <v>0</v>
      </c>
      <c r="H105" s="563">
        <f>IF(E105="",0,Dades!Z842)</f>
        <v>0</v>
      </c>
      <c r="I105" s="661">
        <f>IF(E105="",0,(DSUM('1.4_Emissions fugitives'!$E$14:$O$36,"emissions",'4.1_Resultats Balears'!E$53:E105)+DSUM('1.4_Emissions fugitives'!$E$48:$N$58,"emissions",'4.1_Resultats Balears'!E$53:E105))-SUM(I$54:I104))</f>
        <v>0</v>
      </c>
      <c r="J105" s="661"/>
      <c r="K105" s="661">
        <f>IF(E105="",0,Dades!AD842)</f>
        <v>0</v>
      </c>
      <c r="L105" s="661"/>
      <c r="M105" s="661">
        <f t="shared" si="0"/>
        <v>0</v>
      </c>
      <c r="N105" s="662"/>
      <c r="O105" s="563">
        <f>IF(E105="",0,DSUM('2.1_Categoria 2 Balears'!$E$17:$J$39,"emissions",'4.1_Resultats Balears'!E$53:E105)+DSUM('2.1_Categoria 2 Balears'!$E$47:$K$67,"emissions",'4.1_Resultats Balears'!E$53:E105)-SUM(O$54:O104))</f>
        <v>0</v>
      </c>
      <c r="P105" s="563">
        <f>IF(E105="",0,DSUM('2.1_Categoria 2 Balears'!$E$75:$J$95,"emissions",'4.1_Resultats Balears'!E$53:E105)-SUM(P$54:P104))</f>
        <v>0</v>
      </c>
      <c r="Q105" s="661">
        <f t="shared" si="1"/>
        <v>0</v>
      </c>
      <c r="R105" s="662"/>
      <c r="S105" s="662">
        <f t="shared" si="2"/>
        <v>0</v>
      </c>
      <c r="T105" s="662"/>
      <c r="U105" s="662"/>
      <c r="V105" s="49"/>
      <c r="W105" s="49"/>
    </row>
    <row r="106" spans="1:23" ht="16.5" customHeight="1" x14ac:dyDescent="0.3">
      <c r="A106" s="110"/>
      <c r="B106" s="108"/>
      <c r="C106" s="49"/>
      <c r="D106" s="49"/>
      <c r="E106" s="109" t="str">
        <f>IF(Dades!E843="","",Dades!E843)</f>
        <v/>
      </c>
      <c r="F106" s="563">
        <f>IF(E106="",0,Dades!J843)</f>
        <v>0</v>
      </c>
      <c r="G106" s="563">
        <f>IF(E106="",0,Dades!N843+Dades!R843+Dades!V843)</f>
        <v>0</v>
      </c>
      <c r="H106" s="563">
        <f>IF(E106="",0,Dades!Z843)</f>
        <v>0</v>
      </c>
      <c r="I106" s="661">
        <f>IF(E106="",0,(DSUM('1.4_Emissions fugitives'!$E$14:$O$36,"emissions",'4.1_Resultats Balears'!E$53:E106)+DSUM('1.4_Emissions fugitives'!$E$48:$N$58,"emissions",'4.1_Resultats Balears'!E$53:E106))-SUM(I$54:I105))</f>
        <v>0</v>
      </c>
      <c r="J106" s="661"/>
      <c r="K106" s="661">
        <f>IF(E106="",0,Dades!AD843)</f>
        <v>0</v>
      </c>
      <c r="L106" s="661"/>
      <c r="M106" s="661">
        <f t="shared" si="0"/>
        <v>0</v>
      </c>
      <c r="N106" s="662"/>
      <c r="O106" s="563">
        <f>IF(E106="",0,DSUM('2.1_Categoria 2 Balears'!$E$17:$J$39,"emissions",'4.1_Resultats Balears'!E$53:E106)+DSUM('2.1_Categoria 2 Balears'!$E$47:$K$67,"emissions",'4.1_Resultats Balears'!E$53:E106)-SUM(O$54:O105))</f>
        <v>0</v>
      </c>
      <c r="P106" s="563">
        <f>IF(E106="",0,DSUM('2.1_Categoria 2 Balears'!$E$75:$J$95,"emissions",'4.1_Resultats Balears'!E$53:E106)-SUM(P$54:P105))</f>
        <v>0</v>
      </c>
      <c r="Q106" s="661">
        <f t="shared" si="1"/>
        <v>0</v>
      </c>
      <c r="R106" s="662"/>
      <c r="S106" s="662">
        <f t="shared" si="2"/>
        <v>0</v>
      </c>
      <c r="T106" s="662"/>
      <c r="U106" s="662"/>
      <c r="V106" s="49"/>
      <c r="W106" s="49"/>
    </row>
    <row r="107" spans="1:23" x14ac:dyDescent="0.3">
      <c r="A107" s="110"/>
      <c r="B107" s="108"/>
      <c r="C107" s="49"/>
      <c r="D107" s="49"/>
      <c r="E107" s="109" t="str">
        <f>IF(Dades!E844="","",Dades!E844)</f>
        <v/>
      </c>
      <c r="F107" s="563">
        <f>IF(E107="",0,Dades!J844)</f>
        <v>0</v>
      </c>
      <c r="G107" s="563">
        <f>IF(E107="",0,Dades!N844+Dades!R844+Dades!V844)</f>
        <v>0</v>
      </c>
      <c r="H107" s="563">
        <f>IF(E107="",0,Dades!Z844)</f>
        <v>0</v>
      </c>
      <c r="I107" s="661">
        <f>IF(E107="",0,(DSUM('1.4_Emissions fugitives'!$E$14:$O$36,"emissions",'4.1_Resultats Balears'!E$53:E107)+DSUM('1.4_Emissions fugitives'!$E$48:$N$58,"emissions",'4.1_Resultats Balears'!E$53:E107))-SUM(I$54:I106))</f>
        <v>0</v>
      </c>
      <c r="J107" s="661"/>
      <c r="K107" s="661">
        <f>IF(E107="",0,Dades!AD844)</f>
        <v>0</v>
      </c>
      <c r="L107" s="661"/>
      <c r="M107" s="661">
        <f t="shared" si="0"/>
        <v>0</v>
      </c>
      <c r="N107" s="662"/>
      <c r="O107" s="563">
        <f>IF(E107="",0,DSUM('2.1_Categoria 2 Balears'!$E$17:$J$39,"emissions",'4.1_Resultats Balears'!E$53:E107)+DSUM('2.1_Categoria 2 Balears'!$E$47:$K$67,"emissions",'4.1_Resultats Balears'!E$53:E107)-SUM(O$54:O106))</f>
        <v>0</v>
      </c>
      <c r="P107" s="563">
        <f>IF(E107="",0,DSUM('2.1_Categoria 2 Balears'!$E$75:$J$95,"emissions",'4.1_Resultats Balears'!E$53:E107)-SUM(P$54:P106))</f>
        <v>0</v>
      </c>
      <c r="Q107" s="661">
        <f t="shared" si="1"/>
        <v>0</v>
      </c>
      <c r="R107" s="662"/>
      <c r="S107" s="662">
        <f t="shared" si="2"/>
        <v>0</v>
      </c>
      <c r="T107" s="662"/>
      <c r="U107" s="662"/>
      <c r="V107" s="49"/>
      <c r="W107" s="49"/>
    </row>
    <row r="108" spans="1:23" ht="16.5" customHeight="1" x14ac:dyDescent="0.3">
      <c r="A108" s="110"/>
      <c r="B108" s="108"/>
      <c r="C108" s="49"/>
      <c r="D108" s="49"/>
      <c r="E108" s="109" t="str">
        <f>IF(Dades!E845="","",Dades!E845)</f>
        <v/>
      </c>
      <c r="F108" s="563">
        <f>IF(E108="",0,Dades!J845)</f>
        <v>0</v>
      </c>
      <c r="G108" s="563">
        <f>IF(E108="",0,Dades!N845+Dades!R845+Dades!V845)</f>
        <v>0</v>
      </c>
      <c r="H108" s="563">
        <f>IF(E108="",0,Dades!Z845)</f>
        <v>0</v>
      </c>
      <c r="I108" s="661">
        <f>IF(E108="",0,(DSUM('1.4_Emissions fugitives'!$E$14:$O$36,"emissions",'4.1_Resultats Balears'!E$53:E108)+DSUM('1.4_Emissions fugitives'!$E$48:$N$58,"emissions",'4.1_Resultats Balears'!E$53:E108))-SUM(I$54:I107))</f>
        <v>0</v>
      </c>
      <c r="J108" s="661"/>
      <c r="K108" s="661">
        <f>IF(E108="",0,Dades!AD845)</f>
        <v>0</v>
      </c>
      <c r="L108" s="661"/>
      <c r="M108" s="661">
        <f t="shared" si="0"/>
        <v>0</v>
      </c>
      <c r="N108" s="662"/>
      <c r="O108" s="563">
        <f>IF(E108="",0,DSUM('2.1_Categoria 2 Balears'!$E$17:$J$39,"emissions",'4.1_Resultats Balears'!E$53:E108)+DSUM('2.1_Categoria 2 Balears'!$E$47:$K$67,"emissions",'4.1_Resultats Balears'!E$53:E108)-SUM(O$54:O107))</f>
        <v>0</v>
      </c>
      <c r="P108" s="563">
        <f>IF(E108="",0,DSUM('2.1_Categoria 2 Balears'!$E$75:$J$95,"emissions",'4.1_Resultats Balears'!E$53:E108)-SUM(P$54:P107))</f>
        <v>0</v>
      </c>
      <c r="Q108" s="661">
        <f t="shared" si="1"/>
        <v>0</v>
      </c>
      <c r="R108" s="662"/>
      <c r="S108" s="662">
        <f t="shared" si="2"/>
        <v>0</v>
      </c>
      <c r="T108" s="662"/>
      <c r="U108" s="662"/>
      <c r="V108" s="49"/>
      <c r="W108" s="49"/>
    </row>
    <row r="109" spans="1:23" x14ac:dyDescent="0.3">
      <c r="A109" s="110"/>
      <c r="B109" s="108"/>
      <c r="C109" s="49"/>
      <c r="D109" s="49"/>
      <c r="E109" s="109" t="str">
        <f>IF(Dades!E846="","",Dades!E846)</f>
        <v/>
      </c>
      <c r="F109" s="563">
        <f>IF(E109="",0,Dades!J846)</f>
        <v>0</v>
      </c>
      <c r="G109" s="563">
        <f>IF(E109="",0,Dades!N846+Dades!R846+Dades!V846)</f>
        <v>0</v>
      </c>
      <c r="H109" s="563">
        <f>IF(E109="",0,Dades!Z846)</f>
        <v>0</v>
      </c>
      <c r="I109" s="661">
        <f>IF(E109="",0,(DSUM('1.4_Emissions fugitives'!$E$14:$O$36,"emissions",'4.1_Resultats Balears'!E$53:E109)+DSUM('1.4_Emissions fugitives'!$E$48:$N$58,"emissions",'4.1_Resultats Balears'!E$53:E109))-SUM(I$54:I108))</f>
        <v>0</v>
      </c>
      <c r="J109" s="661"/>
      <c r="K109" s="661">
        <f>IF(E109="",0,Dades!AD846)</f>
        <v>0</v>
      </c>
      <c r="L109" s="661"/>
      <c r="M109" s="661">
        <f t="shared" si="0"/>
        <v>0</v>
      </c>
      <c r="N109" s="662"/>
      <c r="O109" s="563">
        <f>IF(E109="",0,DSUM('2.1_Categoria 2 Balears'!$E$17:$J$39,"emissions",'4.1_Resultats Balears'!E$53:E109)+DSUM('2.1_Categoria 2 Balears'!$E$47:$K$67,"emissions",'4.1_Resultats Balears'!E$53:E109)-SUM(O$54:O108))</f>
        <v>0</v>
      </c>
      <c r="P109" s="563">
        <f>IF(E109="",0,DSUM('2.1_Categoria 2 Balears'!$E$75:$J$95,"emissions",'4.1_Resultats Balears'!E$53:E109)-SUM(P$54:P108))</f>
        <v>0</v>
      </c>
      <c r="Q109" s="661">
        <f t="shared" si="1"/>
        <v>0</v>
      </c>
      <c r="R109" s="662"/>
      <c r="S109" s="662">
        <f t="shared" si="2"/>
        <v>0</v>
      </c>
      <c r="T109" s="662"/>
      <c r="U109" s="662"/>
      <c r="V109" s="49"/>
      <c r="W109" s="49"/>
    </row>
    <row r="110" spans="1:23" x14ac:dyDescent="0.3">
      <c r="A110" s="110"/>
      <c r="B110" s="108"/>
      <c r="C110" s="49"/>
      <c r="D110" s="49"/>
      <c r="E110" s="109" t="str">
        <f>IF(Dades!E847="","",Dades!E847)</f>
        <v/>
      </c>
      <c r="F110" s="563">
        <f>IF(E110="",0,Dades!J847)</f>
        <v>0</v>
      </c>
      <c r="G110" s="563">
        <f>IF(E110="",0,Dades!N847+Dades!R847+Dades!V847)</f>
        <v>0</v>
      </c>
      <c r="H110" s="563">
        <f>IF(E110="",0,Dades!Z847)</f>
        <v>0</v>
      </c>
      <c r="I110" s="661">
        <f>IF(E110="",0,(DSUM('1.4_Emissions fugitives'!$E$14:$O$36,"emissions",'4.1_Resultats Balears'!E$53:E110)+DSUM('1.4_Emissions fugitives'!$E$48:$N$58,"emissions",'4.1_Resultats Balears'!E$53:E110))-SUM(I$54:I109))</f>
        <v>0</v>
      </c>
      <c r="J110" s="661"/>
      <c r="K110" s="661">
        <f>IF(E110="",0,Dades!AD847)</f>
        <v>0</v>
      </c>
      <c r="L110" s="661"/>
      <c r="M110" s="661">
        <f t="shared" si="0"/>
        <v>0</v>
      </c>
      <c r="N110" s="662"/>
      <c r="O110" s="563">
        <f>IF(E110="",0,DSUM('2.1_Categoria 2 Balears'!$E$17:$J$39,"emissions",'4.1_Resultats Balears'!E$53:E110)+DSUM('2.1_Categoria 2 Balears'!$E$47:$K$67,"emissions",'4.1_Resultats Balears'!E$53:E110)-SUM(O$54:O109))</f>
        <v>0</v>
      </c>
      <c r="P110" s="563">
        <f>IF(E110="",0,DSUM('2.1_Categoria 2 Balears'!$E$75:$J$95,"emissions",'4.1_Resultats Balears'!E$53:E110)-SUM(P$54:P109))</f>
        <v>0</v>
      </c>
      <c r="Q110" s="661">
        <f t="shared" si="1"/>
        <v>0</v>
      </c>
      <c r="R110" s="662"/>
      <c r="S110" s="662">
        <f t="shared" si="2"/>
        <v>0</v>
      </c>
      <c r="T110" s="662"/>
      <c r="U110" s="662"/>
      <c r="V110" s="49"/>
      <c r="W110" s="49"/>
    </row>
    <row r="111" spans="1:23" x14ac:dyDescent="0.3">
      <c r="A111" s="110"/>
      <c r="B111" s="108"/>
      <c r="C111" s="49"/>
      <c r="D111" s="49"/>
      <c r="E111" s="109" t="str">
        <f>IF(Dades!E848="","",Dades!E848)</f>
        <v/>
      </c>
      <c r="F111" s="563">
        <f>IF(E111="",0,Dades!J848)</f>
        <v>0</v>
      </c>
      <c r="G111" s="563">
        <f>IF(E111="",0,Dades!N848+Dades!R848+Dades!V848)</f>
        <v>0</v>
      </c>
      <c r="H111" s="563">
        <f>IF(E111="",0,Dades!Z848)</f>
        <v>0</v>
      </c>
      <c r="I111" s="661">
        <f>IF(E111="",0,(DSUM('1.4_Emissions fugitives'!$E$14:$O$36,"emissions",'4.1_Resultats Balears'!E$53:E111)+DSUM('1.4_Emissions fugitives'!$E$48:$N$58,"emissions",'4.1_Resultats Balears'!E$53:E111))-SUM(I$54:I110))</f>
        <v>0</v>
      </c>
      <c r="J111" s="661"/>
      <c r="K111" s="661">
        <f>IF(E111="",0,Dades!AD848)</f>
        <v>0</v>
      </c>
      <c r="L111" s="661"/>
      <c r="M111" s="661">
        <f t="shared" si="0"/>
        <v>0</v>
      </c>
      <c r="N111" s="662"/>
      <c r="O111" s="563">
        <f>IF(E111="",0,DSUM('2.1_Categoria 2 Balears'!$E$17:$J$39,"emissions",'4.1_Resultats Balears'!E$53:E111)+DSUM('2.1_Categoria 2 Balears'!$E$47:$K$67,"emissions",'4.1_Resultats Balears'!E$53:E111)-SUM(O$54:O110))</f>
        <v>0</v>
      </c>
      <c r="P111" s="563">
        <f>IF(E111="",0,DSUM('2.1_Categoria 2 Balears'!$E$75:$J$95,"emissions",'4.1_Resultats Balears'!E$53:E111)-SUM(P$54:P110))</f>
        <v>0</v>
      </c>
      <c r="Q111" s="661">
        <f t="shared" si="1"/>
        <v>0</v>
      </c>
      <c r="R111" s="662"/>
      <c r="S111" s="662">
        <f t="shared" si="2"/>
        <v>0</v>
      </c>
      <c r="T111" s="662"/>
      <c r="U111" s="662"/>
      <c r="V111" s="49"/>
      <c r="W111" s="49"/>
    </row>
    <row r="112" spans="1:23" x14ac:dyDescent="0.3">
      <c r="A112" s="110"/>
      <c r="B112" s="108"/>
      <c r="C112" s="49"/>
      <c r="D112" s="49"/>
      <c r="E112" s="109" t="str">
        <f>IF(Dades!E849="","",Dades!E849)</f>
        <v/>
      </c>
      <c r="F112" s="563">
        <f>IF(E112="",0,Dades!J849)</f>
        <v>0</v>
      </c>
      <c r="G112" s="563">
        <f>IF(E112="",0,Dades!N849+Dades!R849+Dades!V849)</f>
        <v>0</v>
      </c>
      <c r="H112" s="563">
        <f>IF(E112="",0,Dades!Z849)</f>
        <v>0</v>
      </c>
      <c r="I112" s="661">
        <f>IF(E112="",0,(DSUM('1.4_Emissions fugitives'!$E$14:$O$36,"emissions",'4.1_Resultats Balears'!E$53:E112)+DSUM('1.4_Emissions fugitives'!$E$48:$N$58,"emissions",'4.1_Resultats Balears'!E$53:E112))-SUM(I$54:I111))</f>
        <v>0</v>
      </c>
      <c r="J112" s="661"/>
      <c r="K112" s="661">
        <f>IF(E112="",0,Dades!AD849)</f>
        <v>0</v>
      </c>
      <c r="L112" s="661"/>
      <c r="M112" s="661">
        <f t="shared" si="0"/>
        <v>0</v>
      </c>
      <c r="N112" s="662"/>
      <c r="O112" s="563">
        <f>IF(E112="",0,DSUM('2.1_Categoria 2 Balears'!$E$17:$J$39,"emissions",'4.1_Resultats Balears'!E$53:E112)+DSUM('2.1_Categoria 2 Balears'!$E$47:$K$67,"emissions",'4.1_Resultats Balears'!E$53:E112)-SUM(O$54:O111))</f>
        <v>0</v>
      </c>
      <c r="P112" s="563">
        <f>IF(E112="",0,DSUM('2.1_Categoria 2 Balears'!$E$75:$J$95,"emissions",'4.1_Resultats Balears'!E$53:E112)-SUM(P$54:P111))</f>
        <v>0</v>
      </c>
      <c r="Q112" s="661">
        <f t="shared" si="1"/>
        <v>0</v>
      </c>
      <c r="R112" s="662"/>
      <c r="S112" s="662">
        <f t="shared" si="2"/>
        <v>0</v>
      </c>
      <c r="T112" s="662"/>
      <c r="U112" s="662"/>
      <c r="V112" s="49"/>
      <c r="W112" s="49"/>
    </row>
    <row r="113" spans="1:23" x14ac:dyDescent="0.3">
      <c r="A113" s="110"/>
      <c r="B113" s="108"/>
      <c r="C113" s="49"/>
      <c r="D113" s="49"/>
      <c r="E113" s="109" t="str">
        <f>IF(Dades!E850="","",Dades!E850)</f>
        <v/>
      </c>
      <c r="F113" s="563">
        <f>IF(E113="",0,Dades!J850)</f>
        <v>0</v>
      </c>
      <c r="G113" s="563">
        <f>IF(E113="",0,Dades!N850+Dades!R850+Dades!V850)</f>
        <v>0</v>
      </c>
      <c r="H113" s="563">
        <f>IF(E113="",0,Dades!Z850)</f>
        <v>0</v>
      </c>
      <c r="I113" s="661">
        <f>IF(E113="",0,(DSUM('1.4_Emissions fugitives'!$E$14:$O$36,"emissions",'4.1_Resultats Balears'!E$53:E113)+DSUM('1.4_Emissions fugitives'!$E$48:$N$58,"emissions",'4.1_Resultats Balears'!E$53:E113))-SUM(I$54:I112))</f>
        <v>0</v>
      </c>
      <c r="J113" s="661"/>
      <c r="K113" s="661">
        <f>IF(E113="",0,Dades!AD850)</f>
        <v>0</v>
      </c>
      <c r="L113" s="661"/>
      <c r="M113" s="661">
        <f t="shared" si="0"/>
        <v>0</v>
      </c>
      <c r="N113" s="662"/>
      <c r="O113" s="563">
        <f>IF(E113="",0,DSUM('2.1_Categoria 2 Balears'!$E$17:$J$39,"emissions",'4.1_Resultats Balears'!E$53:E113)+DSUM('2.1_Categoria 2 Balears'!$E$47:$K$67,"emissions",'4.1_Resultats Balears'!E$53:E113)-SUM(O$54:O112))</f>
        <v>0</v>
      </c>
      <c r="P113" s="563">
        <f>IF(E113="",0,DSUM('2.1_Categoria 2 Balears'!$E$75:$J$95,"emissions",'4.1_Resultats Balears'!E$53:E113)-SUM(P$54:P112))</f>
        <v>0</v>
      </c>
      <c r="Q113" s="661">
        <f t="shared" si="1"/>
        <v>0</v>
      </c>
      <c r="R113" s="662"/>
      <c r="S113" s="662">
        <f t="shared" si="2"/>
        <v>0</v>
      </c>
      <c r="T113" s="662"/>
      <c r="U113" s="662"/>
      <c r="V113" s="49"/>
      <c r="W113" s="49"/>
    </row>
    <row r="114" spans="1:23" ht="16.5" customHeight="1" x14ac:dyDescent="0.3">
      <c r="A114" s="110"/>
      <c r="B114" s="108"/>
      <c r="C114" s="49"/>
      <c r="D114" s="49"/>
      <c r="E114" s="109" t="str">
        <f>IF(Dades!E851="","",Dades!E851)</f>
        <v/>
      </c>
      <c r="F114" s="563">
        <f>IF(E114="",0,Dades!J851)</f>
        <v>0</v>
      </c>
      <c r="G114" s="563">
        <f>IF(E114="",0,Dades!N851+Dades!R851+Dades!V851)</f>
        <v>0</v>
      </c>
      <c r="H114" s="563">
        <f>IF(E114="",0,Dades!Z851)</f>
        <v>0</v>
      </c>
      <c r="I114" s="661">
        <f>IF(E114="",0,(DSUM('1.4_Emissions fugitives'!$E$14:$O$36,"emissions",'4.1_Resultats Balears'!E$53:E114)+DSUM('1.4_Emissions fugitives'!$E$48:$N$58,"emissions",'4.1_Resultats Balears'!E$53:E114))-SUM(I$54:I113))</f>
        <v>0</v>
      </c>
      <c r="J114" s="661"/>
      <c r="K114" s="661">
        <f>IF(E114="",0,Dades!AD851)</f>
        <v>0</v>
      </c>
      <c r="L114" s="661"/>
      <c r="M114" s="661">
        <f t="shared" si="0"/>
        <v>0</v>
      </c>
      <c r="N114" s="662"/>
      <c r="O114" s="563">
        <f>IF(E114="",0,DSUM('2.1_Categoria 2 Balears'!$E$17:$J$39,"emissions",'4.1_Resultats Balears'!E$53:E114)+DSUM('2.1_Categoria 2 Balears'!$E$47:$K$67,"emissions",'4.1_Resultats Balears'!E$53:E114)-SUM(O$54:O113))</f>
        <v>0</v>
      </c>
      <c r="P114" s="563">
        <f>IF(E114="",0,DSUM('2.1_Categoria 2 Balears'!$E$75:$J$95,"emissions",'4.1_Resultats Balears'!E$53:E114)-SUM(P$54:P113))</f>
        <v>0</v>
      </c>
      <c r="Q114" s="661">
        <f t="shared" si="1"/>
        <v>0</v>
      </c>
      <c r="R114" s="662"/>
      <c r="S114" s="662">
        <f t="shared" si="2"/>
        <v>0</v>
      </c>
      <c r="T114" s="662"/>
      <c r="U114" s="662"/>
      <c r="V114" s="49"/>
      <c r="W114" s="49"/>
    </row>
    <row r="115" spans="1:23" ht="16.5" customHeight="1" x14ac:dyDescent="0.3">
      <c r="A115" s="110"/>
      <c r="B115" s="108"/>
      <c r="C115" s="49"/>
      <c r="D115" s="49"/>
      <c r="E115" s="109" t="str">
        <f>IF(Dades!E852="","",Dades!E852)</f>
        <v/>
      </c>
      <c r="F115" s="563">
        <f>IF(E115="",0,Dades!J852)</f>
        <v>0</v>
      </c>
      <c r="G115" s="563">
        <f>IF(E115="",0,Dades!N852+Dades!R852+Dades!V852)</f>
        <v>0</v>
      </c>
      <c r="H115" s="563">
        <f>IF(E115="",0,Dades!Z852)</f>
        <v>0</v>
      </c>
      <c r="I115" s="661">
        <f>IF(E115="",0,(DSUM('1.4_Emissions fugitives'!$E$14:$O$36,"emissions",'4.1_Resultats Balears'!E$53:E115)+DSUM('1.4_Emissions fugitives'!$E$48:$N$58,"emissions",'4.1_Resultats Balears'!E$53:E115))-SUM(I$54:I114))</f>
        <v>0</v>
      </c>
      <c r="J115" s="661"/>
      <c r="K115" s="661">
        <f>IF(E115="",0,Dades!AD852)</f>
        <v>0</v>
      </c>
      <c r="L115" s="661"/>
      <c r="M115" s="661">
        <f t="shared" si="0"/>
        <v>0</v>
      </c>
      <c r="N115" s="662"/>
      <c r="O115" s="563">
        <f>IF(E115="",0,DSUM('2.1_Categoria 2 Balears'!$E$17:$J$39,"emissions",'4.1_Resultats Balears'!E$53:E115)+DSUM('2.1_Categoria 2 Balears'!$E$47:$K$67,"emissions",'4.1_Resultats Balears'!E$53:E115)-SUM(O$54:O114))</f>
        <v>0</v>
      </c>
      <c r="P115" s="563">
        <f>IF(E115="",0,DSUM('2.1_Categoria 2 Balears'!$E$75:$J$95,"emissions",'4.1_Resultats Balears'!E$53:E115)-SUM(P$54:P114))</f>
        <v>0</v>
      </c>
      <c r="Q115" s="661">
        <f t="shared" si="1"/>
        <v>0</v>
      </c>
      <c r="R115" s="662"/>
      <c r="S115" s="662">
        <f t="shared" si="2"/>
        <v>0</v>
      </c>
      <c r="T115" s="662"/>
      <c r="U115" s="662"/>
      <c r="V115" s="49"/>
      <c r="W115" s="49"/>
    </row>
    <row r="116" spans="1:23" ht="16.5" customHeight="1" x14ac:dyDescent="0.3">
      <c r="A116" s="110"/>
      <c r="B116" s="108"/>
      <c r="C116" s="49"/>
      <c r="D116" s="49"/>
      <c r="E116" s="109" t="str">
        <f>IF(Dades!E853="","",Dades!E853)</f>
        <v/>
      </c>
      <c r="F116" s="563">
        <f>IF(E116="",0,Dades!J853)</f>
        <v>0</v>
      </c>
      <c r="G116" s="563">
        <f>IF(E116="",0,Dades!N853+Dades!R853+Dades!V853)</f>
        <v>0</v>
      </c>
      <c r="H116" s="563">
        <f>IF(E116="",0,Dades!Z853)</f>
        <v>0</v>
      </c>
      <c r="I116" s="661">
        <f>IF(E116="",0,(DSUM('1.4_Emissions fugitives'!$E$14:$O$36,"emissions",'4.1_Resultats Balears'!E$53:E116)+DSUM('1.4_Emissions fugitives'!$E$48:$N$58,"emissions",'4.1_Resultats Balears'!E$53:E116))-SUM(I$54:I115))</f>
        <v>0</v>
      </c>
      <c r="J116" s="661"/>
      <c r="K116" s="661">
        <f>IF(E116="",0,Dades!AD853)</f>
        <v>0</v>
      </c>
      <c r="L116" s="661"/>
      <c r="M116" s="661">
        <f t="shared" si="0"/>
        <v>0</v>
      </c>
      <c r="N116" s="662"/>
      <c r="O116" s="563">
        <f>IF(E116="",0,DSUM('2.1_Categoria 2 Balears'!$E$17:$J$39,"emissions",'4.1_Resultats Balears'!E$53:E116)+DSUM('2.1_Categoria 2 Balears'!$E$47:$K$67,"emissions",'4.1_Resultats Balears'!E$53:E116)-SUM(O$54:O115))</f>
        <v>0</v>
      </c>
      <c r="P116" s="563">
        <f>IF(E116="",0,DSUM('2.1_Categoria 2 Balears'!$E$75:$J$95,"emissions",'4.1_Resultats Balears'!E$53:E116)-SUM(P$54:P115))</f>
        <v>0</v>
      </c>
      <c r="Q116" s="661">
        <f t="shared" si="1"/>
        <v>0</v>
      </c>
      <c r="R116" s="662"/>
      <c r="S116" s="662">
        <f t="shared" si="2"/>
        <v>0</v>
      </c>
      <c r="T116" s="662"/>
      <c r="U116" s="662"/>
      <c r="V116" s="49"/>
      <c r="W116" s="49"/>
    </row>
    <row r="117" spans="1:23" ht="16.5" customHeight="1" x14ac:dyDescent="0.3">
      <c r="A117" s="110"/>
      <c r="B117" s="108"/>
      <c r="C117" s="49"/>
      <c r="D117" s="49"/>
      <c r="E117" s="109" t="str">
        <f>IF(Dades!E854="","",Dades!E854)</f>
        <v/>
      </c>
      <c r="F117" s="563">
        <f>IF(E117="",0,Dades!J854)</f>
        <v>0</v>
      </c>
      <c r="G117" s="563">
        <f>IF(E117="",0,Dades!N854+Dades!R854+Dades!V854)</f>
        <v>0</v>
      </c>
      <c r="H117" s="563">
        <f>IF(E117="",0,Dades!Z854)</f>
        <v>0</v>
      </c>
      <c r="I117" s="661">
        <f>IF(E117="",0,(DSUM('1.4_Emissions fugitives'!$E$14:$O$36,"emissions",'4.1_Resultats Balears'!E$53:E117)+DSUM('1.4_Emissions fugitives'!$E$48:$N$58,"emissions",'4.1_Resultats Balears'!E$53:E117))-SUM(I$54:I116))</f>
        <v>0</v>
      </c>
      <c r="J117" s="661"/>
      <c r="K117" s="661">
        <f>IF(E117="",0,Dades!AD854)</f>
        <v>0</v>
      </c>
      <c r="L117" s="661"/>
      <c r="M117" s="661">
        <f t="shared" si="0"/>
        <v>0</v>
      </c>
      <c r="N117" s="662"/>
      <c r="O117" s="563">
        <f>IF(E117="",0,DSUM('2.1_Categoria 2 Balears'!$E$17:$J$39,"emissions",'4.1_Resultats Balears'!E$53:E117)+DSUM('2.1_Categoria 2 Balears'!$E$47:$K$67,"emissions",'4.1_Resultats Balears'!E$53:E117)-SUM(O$54:O116))</f>
        <v>0</v>
      </c>
      <c r="P117" s="563">
        <f>IF(E117="",0,DSUM('2.1_Categoria 2 Balears'!$E$75:$J$95,"emissions",'4.1_Resultats Balears'!E$53:E117)-SUM(P$54:P116))</f>
        <v>0</v>
      </c>
      <c r="Q117" s="661">
        <f t="shared" si="1"/>
        <v>0</v>
      </c>
      <c r="R117" s="662"/>
      <c r="S117" s="662">
        <f t="shared" si="2"/>
        <v>0</v>
      </c>
      <c r="T117" s="662"/>
      <c r="U117" s="662"/>
      <c r="V117" s="49"/>
      <c r="W117" s="49"/>
    </row>
    <row r="118" spans="1:23" ht="16.5" customHeight="1" x14ac:dyDescent="0.3">
      <c r="A118" s="110"/>
      <c r="B118" s="108"/>
      <c r="C118" s="49"/>
      <c r="D118" s="49"/>
      <c r="E118" s="109" t="str">
        <f>IF(Dades!E855="","",Dades!E855)</f>
        <v/>
      </c>
      <c r="F118" s="563">
        <f>IF(E118="",0,Dades!J855)</f>
        <v>0</v>
      </c>
      <c r="G118" s="563">
        <f>IF(E118="",0,Dades!N855+Dades!R855+Dades!V855)</f>
        <v>0</v>
      </c>
      <c r="H118" s="563">
        <f>IF(E118="",0,Dades!Z855)</f>
        <v>0</v>
      </c>
      <c r="I118" s="661">
        <f>IF(E118="",0,(DSUM('1.4_Emissions fugitives'!$E$14:$O$36,"emissions",'4.1_Resultats Balears'!E$53:E118)+DSUM('1.4_Emissions fugitives'!$E$48:$N$58,"emissions",'4.1_Resultats Balears'!E$53:E118))-SUM(I$54:I117))</f>
        <v>0</v>
      </c>
      <c r="J118" s="661"/>
      <c r="K118" s="661">
        <f>IF(E118="",0,Dades!AD855)</f>
        <v>0</v>
      </c>
      <c r="L118" s="661"/>
      <c r="M118" s="661">
        <f t="shared" si="0"/>
        <v>0</v>
      </c>
      <c r="N118" s="662"/>
      <c r="O118" s="563">
        <f>IF(E118="",0,DSUM('2.1_Categoria 2 Balears'!$E$17:$J$39,"emissions",'4.1_Resultats Balears'!E$53:E118)+DSUM('2.1_Categoria 2 Balears'!$E$47:$K$67,"emissions",'4.1_Resultats Balears'!E$53:E118)-SUM(O$54:O117))</f>
        <v>0</v>
      </c>
      <c r="P118" s="563">
        <f>IF(E118="",0,DSUM('2.1_Categoria 2 Balears'!$E$75:$J$95,"emissions",'4.1_Resultats Balears'!E$53:E118)-SUM(P$54:P117))</f>
        <v>0</v>
      </c>
      <c r="Q118" s="661">
        <f t="shared" si="1"/>
        <v>0</v>
      </c>
      <c r="R118" s="662"/>
      <c r="S118" s="662">
        <f t="shared" si="2"/>
        <v>0</v>
      </c>
      <c r="T118" s="662"/>
      <c r="U118" s="662"/>
      <c r="V118" s="49"/>
      <c r="W118" s="49"/>
    </row>
    <row r="119" spans="1:23" x14ac:dyDescent="0.3">
      <c r="A119" s="110"/>
      <c r="B119" s="108"/>
      <c r="C119" s="49"/>
      <c r="D119" s="49"/>
      <c r="E119" s="109" t="str">
        <f>IF(Dades!E856="","",Dades!E856)</f>
        <v/>
      </c>
      <c r="F119" s="563">
        <f>IF(E119="",0,Dades!J856)</f>
        <v>0</v>
      </c>
      <c r="G119" s="563">
        <f>IF(E119="",0,Dades!N856+Dades!R856+Dades!V856)</f>
        <v>0</v>
      </c>
      <c r="H119" s="563">
        <f>IF(E119="",0,Dades!Z856)</f>
        <v>0</v>
      </c>
      <c r="I119" s="661">
        <f>IF(E119="",0,(DSUM('1.4_Emissions fugitives'!$E$14:$O$36,"emissions",'4.1_Resultats Balears'!E$53:E119)+DSUM('1.4_Emissions fugitives'!$E$48:$N$58,"emissions",'4.1_Resultats Balears'!E$53:E119))-SUM(I$54:I118))</f>
        <v>0</v>
      </c>
      <c r="J119" s="661"/>
      <c r="K119" s="661">
        <f>IF(E119="",0,Dades!AD856)</f>
        <v>0</v>
      </c>
      <c r="L119" s="661"/>
      <c r="M119" s="661">
        <f t="shared" si="0"/>
        <v>0</v>
      </c>
      <c r="N119" s="662"/>
      <c r="O119" s="563">
        <f>IF(E119="",0,DSUM('2.1_Categoria 2 Balears'!$E$17:$J$39,"emissions",'4.1_Resultats Balears'!E$53:E119)+DSUM('2.1_Categoria 2 Balears'!$E$47:$K$67,"emissions",'4.1_Resultats Balears'!E$53:E119)-SUM(O$54:O118))</f>
        <v>0</v>
      </c>
      <c r="P119" s="563">
        <f>IF(E119="",0,DSUM('2.1_Categoria 2 Balears'!$E$75:$J$95,"emissions",'4.1_Resultats Balears'!E$53:E119)-SUM(P$54:P118))</f>
        <v>0</v>
      </c>
      <c r="Q119" s="661">
        <f t="shared" si="1"/>
        <v>0</v>
      </c>
      <c r="R119" s="662"/>
      <c r="S119" s="662">
        <f t="shared" si="2"/>
        <v>0</v>
      </c>
      <c r="T119" s="662"/>
      <c r="U119" s="662"/>
      <c r="V119" s="49"/>
      <c r="W119" s="49"/>
    </row>
    <row r="120" spans="1:23" ht="16.5" customHeight="1" x14ac:dyDescent="0.3">
      <c r="A120" s="110"/>
      <c r="B120" s="108"/>
      <c r="C120" s="49"/>
      <c r="D120" s="49"/>
      <c r="E120" s="109" t="str">
        <f>IF(Dades!E857="","",Dades!E857)</f>
        <v/>
      </c>
      <c r="F120" s="563">
        <f>IF(E120="",0,Dades!J857)</f>
        <v>0</v>
      </c>
      <c r="G120" s="563">
        <f>IF(E120="",0,Dades!N857+Dades!R857+Dades!V857)</f>
        <v>0</v>
      </c>
      <c r="H120" s="563">
        <f>IF(E120="",0,Dades!Z857)</f>
        <v>0</v>
      </c>
      <c r="I120" s="661">
        <f>IF(E120="",0,(DSUM('1.4_Emissions fugitives'!$E$14:$O$36,"emissions",'4.1_Resultats Balears'!E$53:E120)+DSUM('1.4_Emissions fugitives'!$E$48:$N$58,"emissions",'4.1_Resultats Balears'!E$53:E120))-SUM(I$54:I119))</f>
        <v>0</v>
      </c>
      <c r="J120" s="661"/>
      <c r="K120" s="661">
        <f>IF(E120="",0,Dades!AD857)</f>
        <v>0</v>
      </c>
      <c r="L120" s="661"/>
      <c r="M120" s="661">
        <f t="shared" ref="M120:M183" si="3">SUM(F120:L120)</f>
        <v>0</v>
      </c>
      <c r="N120" s="662"/>
      <c r="O120" s="563">
        <f>IF(E120="",0,DSUM('2.1_Categoria 2 Balears'!$E$17:$J$39,"emissions",'4.1_Resultats Balears'!E$53:E120)+DSUM('2.1_Categoria 2 Balears'!$E$47:$K$67,"emissions",'4.1_Resultats Balears'!E$53:E120)-SUM(O$54:O119))</f>
        <v>0</v>
      </c>
      <c r="P120" s="563">
        <f>IF(E120="",0,DSUM('2.1_Categoria 2 Balears'!$E$75:$J$95,"emissions",'4.1_Resultats Balears'!E$53:E120)-SUM(P$54:P119))</f>
        <v>0</v>
      </c>
      <c r="Q120" s="661">
        <f t="shared" ref="Q120:Q183" si="4">SUM(O120:P120)</f>
        <v>0</v>
      </c>
      <c r="R120" s="662"/>
      <c r="S120" s="662">
        <f t="shared" ref="S120:S183" si="5">M120+Q120</f>
        <v>0</v>
      </c>
      <c r="T120" s="662"/>
      <c r="U120" s="662"/>
      <c r="V120" s="49"/>
      <c r="W120" s="49"/>
    </row>
    <row r="121" spans="1:23" x14ac:dyDescent="0.3">
      <c r="A121" s="110"/>
      <c r="B121" s="108"/>
      <c r="C121" s="49"/>
      <c r="D121" s="49"/>
      <c r="E121" s="109" t="str">
        <f>IF(Dades!E858="","",Dades!E858)</f>
        <v/>
      </c>
      <c r="F121" s="563">
        <f>IF(E121="",0,Dades!J858)</f>
        <v>0</v>
      </c>
      <c r="G121" s="563">
        <f>IF(E121="",0,Dades!N858+Dades!R858+Dades!V858)</f>
        <v>0</v>
      </c>
      <c r="H121" s="563">
        <f>IF(E121="",0,Dades!Z858)</f>
        <v>0</v>
      </c>
      <c r="I121" s="661">
        <f>IF(E121="",0,(DSUM('1.4_Emissions fugitives'!$E$14:$O$36,"emissions",'4.1_Resultats Balears'!E$53:E121)+DSUM('1.4_Emissions fugitives'!$E$48:$N$58,"emissions",'4.1_Resultats Balears'!E$53:E121))-SUM(I$54:I120))</f>
        <v>0</v>
      </c>
      <c r="J121" s="661"/>
      <c r="K121" s="661">
        <f>IF(E121="",0,Dades!AD858)</f>
        <v>0</v>
      </c>
      <c r="L121" s="661"/>
      <c r="M121" s="661">
        <f t="shared" si="3"/>
        <v>0</v>
      </c>
      <c r="N121" s="662"/>
      <c r="O121" s="563">
        <f>IF(E121="",0,DSUM('2.1_Categoria 2 Balears'!$E$17:$J$39,"emissions",'4.1_Resultats Balears'!E$53:E121)+DSUM('2.1_Categoria 2 Balears'!$E$47:$K$67,"emissions",'4.1_Resultats Balears'!E$53:E121)-SUM(O$54:O120))</f>
        <v>0</v>
      </c>
      <c r="P121" s="563">
        <f>IF(E121="",0,DSUM('2.1_Categoria 2 Balears'!$E$75:$J$95,"emissions",'4.1_Resultats Balears'!E$53:E121)-SUM(P$54:P120))</f>
        <v>0</v>
      </c>
      <c r="Q121" s="661">
        <f t="shared" si="4"/>
        <v>0</v>
      </c>
      <c r="R121" s="662"/>
      <c r="S121" s="662">
        <f t="shared" si="5"/>
        <v>0</v>
      </c>
      <c r="T121" s="662"/>
      <c r="U121" s="662"/>
      <c r="V121" s="49"/>
      <c r="W121" s="49"/>
    </row>
    <row r="122" spans="1:23" x14ac:dyDescent="0.3">
      <c r="A122" s="110"/>
      <c r="B122" s="108"/>
      <c r="C122" s="49"/>
      <c r="D122" s="49"/>
      <c r="E122" s="109" t="str">
        <f>IF(Dades!E859="","",Dades!E859)</f>
        <v/>
      </c>
      <c r="F122" s="563">
        <f>IF(E122="",0,Dades!J859)</f>
        <v>0</v>
      </c>
      <c r="G122" s="563">
        <f>IF(E122="",0,Dades!N859+Dades!R859+Dades!V859)</f>
        <v>0</v>
      </c>
      <c r="H122" s="563">
        <f>IF(E122="",0,Dades!Z859)</f>
        <v>0</v>
      </c>
      <c r="I122" s="661">
        <f>IF(E122="",0,(DSUM('1.4_Emissions fugitives'!$E$14:$O$36,"emissions",'4.1_Resultats Balears'!E$53:E122)+DSUM('1.4_Emissions fugitives'!$E$48:$N$58,"emissions",'4.1_Resultats Balears'!E$53:E122))-SUM(I$54:I121))</f>
        <v>0</v>
      </c>
      <c r="J122" s="661"/>
      <c r="K122" s="661">
        <f>IF(E122="",0,Dades!AD859)</f>
        <v>0</v>
      </c>
      <c r="L122" s="661"/>
      <c r="M122" s="661">
        <f t="shared" si="3"/>
        <v>0</v>
      </c>
      <c r="N122" s="662"/>
      <c r="O122" s="563">
        <f>IF(E122="",0,DSUM('2.1_Categoria 2 Balears'!$E$17:$J$39,"emissions",'4.1_Resultats Balears'!E$53:E122)+DSUM('2.1_Categoria 2 Balears'!$E$47:$K$67,"emissions",'4.1_Resultats Balears'!E$53:E122)-SUM(O$54:O121))</f>
        <v>0</v>
      </c>
      <c r="P122" s="563">
        <f>IF(E122="",0,DSUM('2.1_Categoria 2 Balears'!$E$75:$J$95,"emissions",'4.1_Resultats Balears'!E$53:E122)-SUM(P$54:P121))</f>
        <v>0</v>
      </c>
      <c r="Q122" s="661">
        <f t="shared" si="4"/>
        <v>0</v>
      </c>
      <c r="R122" s="662"/>
      <c r="S122" s="662">
        <f t="shared" si="5"/>
        <v>0</v>
      </c>
      <c r="T122" s="662"/>
      <c r="U122" s="662"/>
      <c r="V122" s="49"/>
      <c r="W122" s="49"/>
    </row>
    <row r="123" spans="1:23" x14ac:dyDescent="0.3">
      <c r="A123" s="110"/>
      <c r="B123" s="108"/>
      <c r="C123" s="49"/>
      <c r="D123" s="49"/>
      <c r="E123" s="109" t="str">
        <f>IF(Dades!E860="","",Dades!E860)</f>
        <v/>
      </c>
      <c r="F123" s="563">
        <f>IF(E123="",0,Dades!J860)</f>
        <v>0</v>
      </c>
      <c r="G123" s="563">
        <f>IF(E123="",0,Dades!N860+Dades!R860+Dades!V860)</f>
        <v>0</v>
      </c>
      <c r="H123" s="563">
        <f>IF(E123="",0,Dades!Z860)</f>
        <v>0</v>
      </c>
      <c r="I123" s="661">
        <f>IF(E123="",0,(DSUM('1.4_Emissions fugitives'!$E$14:$O$36,"emissions",'4.1_Resultats Balears'!E$53:E123)+DSUM('1.4_Emissions fugitives'!$E$48:$N$58,"emissions",'4.1_Resultats Balears'!E$53:E123))-SUM(I$54:I122))</f>
        <v>0</v>
      </c>
      <c r="J123" s="661"/>
      <c r="K123" s="661">
        <f>IF(E123="",0,Dades!AD860)</f>
        <v>0</v>
      </c>
      <c r="L123" s="661"/>
      <c r="M123" s="661">
        <f t="shared" si="3"/>
        <v>0</v>
      </c>
      <c r="N123" s="662"/>
      <c r="O123" s="563">
        <f>IF(E123="",0,DSUM('2.1_Categoria 2 Balears'!$E$17:$J$39,"emissions",'4.1_Resultats Balears'!E$53:E123)+DSUM('2.1_Categoria 2 Balears'!$E$47:$K$67,"emissions",'4.1_Resultats Balears'!E$53:E123)-SUM(O$54:O122))</f>
        <v>0</v>
      </c>
      <c r="P123" s="563">
        <f>IF(E123="",0,DSUM('2.1_Categoria 2 Balears'!$E$75:$J$95,"emissions",'4.1_Resultats Balears'!E$53:E123)-SUM(P$54:P122))</f>
        <v>0</v>
      </c>
      <c r="Q123" s="661">
        <f t="shared" si="4"/>
        <v>0</v>
      </c>
      <c r="R123" s="662"/>
      <c r="S123" s="662">
        <f t="shared" si="5"/>
        <v>0</v>
      </c>
      <c r="T123" s="662"/>
      <c r="U123" s="662"/>
      <c r="V123" s="49"/>
      <c r="W123" s="49"/>
    </row>
    <row r="124" spans="1:23" x14ac:dyDescent="0.3">
      <c r="A124" s="110"/>
      <c r="B124" s="108"/>
      <c r="C124" s="49"/>
      <c r="D124" s="49"/>
      <c r="E124" s="109" t="str">
        <f>IF(Dades!E861="","",Dades!E861)</f>
        <v/>
      </c>
      <c r="F124" s="563">
        <f>IF(E124="",0,Dades!J861)</f>
        <v>0</v>
      </c>
      <c r="G124" s="563">
        <f>IF(E124="",0,Dades!N861+Dades!R861+Dades!V861)</f>
        <v>0</v>
      </c>
      <c r="H124" s="563">
        <f>IF(E124="",0,Dades!Z861)</f>
        <v>0</v>
      </c>
      <c r="I124" s="661">
        <f>IF(E124="",0,(DSUM('1.4_Emissions fugitives'!$E$14:$O$36,"emissions",'4.1_Resultats Balears'!E$53:E124)+DSUM('1.4_Emissions fugitives'!$E$48:$N$58,"emissions",'4.1_Resultats Balears'!E$53:E124))-SUM(I$54:I123))</f>
        <v>0</v>
      </c>
      <c r="J124" s="661"/>
      <c r="K124" s="661">
        <f>IF(E124="",0,Dades!AD861)</f>
        <v>0</v>
      </c>
      <c r="L124" s="661"/>
      <c r="M124" s="661">
        <f t="shared" si="3"/>
        <v>0</v>
      </c>
      <c r="N124" s="662"/>
      <c r="O124" s="563">
        <f>IF(E124="",0,DSUM('2.1_Categoria 2 Balears'!$E$17:$J$39,"emissions",'4.1_Resultats Balears'!E$53:E124)+DSUM('2.1_Categoria 2 Balears'!$E$47:$K$67,"emissions",'4.1_Resultats Balears'!E$53:E124)-SUM(O$54:O123))</f>
        <v>0</v>
      </c>
      <c r="P124" s="563">
        <f>IF(E124="",0,DSUM('2.1_Categoria 2 Balears'!$E$75:$J$95,"emissions",'4.1_Resultats Balears'!E$53:E124)-SUM(P$54:P123))</f>
        <v>0</v>
      </c>
      <c r="Q124" s="661">
        <f t="shared" si="4"/>
        <v>0</v>
      </c>
      <c r="R124" s="662"/>
      <c r="S124" s="662">
        <f t="shared" si="5"/>
        <v>0</v>
      </c>
      <c r="T124" s="662"/>
      <c r="U124" s="662"/>
      <c r="V124" s="49"/>
      <c r="W124" s="49"/>
    </row>
    <row r="125" spans="1:23" x14ac:dyDescent="0.3">
      <c r="A125" s="110"/>
      <c r="B125" s="108"/>
      <c r="C125" s="49"/>
      <c r="D125" s="49"/>
      <c r="E125" s="109" t="str">
        <f>IF(Dades!E862="","",Dades!E862)</f>
        <v/>
      </c>
      <c r="F125" s="563">
        <f>IF(E125="",0,Dades!J862)</f>
        <v>0</v>
      </c>
      <c r="G125" s="563">
        <f>IF(E125="",0,Dades!N862+Dades!R862+Dades!V862)</f>
        <v>0</v>
      </c>
      <c r="H125" s="563">
        <f>IF(E125="",0,Dades!Z862)</f>
        <v>0</v>
      </c>
      <c r="I125" s="661">
        <f>IF(E125="",0,(DSUM('1.4_Emissions fugitives'!$E$14:$O$36,"emissions",'4.1_Resultats Balears'!E$53:E125)+DSUM('1.4_Emissions fugitives'!$E$48:$N$58,"emissions",'4.1_Resultats Balears'!E$53:E125))-SUM(I$54:I124))</f>
        <v>0</v>
      </c>
      <c r="J125" s="661"/>
      <c r="K125" s="661">
        <f>IF(E125="",0,Dades!AD862)</f>
        <v>0</v>
      </c>
      <c r="L125" s="661"/>
      <c r="M125" s="661">
        <f t="shared" si="3"/>
        <v>0</v>
      </c>
      <c r="N125" s="662"/>
      <c r="O125" s="563">
        <f>IF(E125="",0,DSUM('2.1_Categoria 2 Balears'!$E$17:$J$39,"emissions",'4.1_Resultats Balears'!E$53:E125)+DSUM('2.1_Categoria 2 Balears'!$E$47:$K$67,"emissions",'4.1_Resultats Balears'!E$53:E125)-SUM(O$54:O124))</f>
        <v>0</v>
      </c>
      <c r="P125" s="563">
        <f>IF(E125="",0,DSUM('2.1_Categoria 2 Balears'!$E$75:$J$95,"emissions",'4.1_Resultats Balears'!E$53:E125)-SUM(P$54:P124))</f>
        <v>0</v>
      </c>
      <c r="Q125" s="661">
        <f t="shared" si="4"/>
        <v>0</v>
      </c>
      <c r="R125" s="662"/>
      <c r="S125" s="662">
        <f t="shared" si="5"/>
        <v>0</v>
      </c>
      <c r="T125" s="662"/>
      <c r="U125" s="662"/>
      <c r="V125" s="49"/>
      <c r="W125" s="49"/>
    </row>
    <row r="126" spans="1:23" ht="16.5" customHeight="1" x14ac:dyDescent="0.3">
      <c r="A126" s="110"/>
      <c r="B126" s="108"/>
      <c r="C126" s="49"/>
      <c r="D126" s="49"/>
      <c r="E126" s="109" t="str">
        <f>IF(Dades!E863="","",Dades!E863)</f>
        <v/>
      </c>
      <c r="F126" s="563">
        <f>IF(E126="",0,Dades!J863)</f>
        <v>0</v>
      </c>
      <c r="G126" s="563">
        <f>IF(E126="",0,Dades!N863+Dades!R863+Dades!V863)</f>
        <v>0</v>
      </c>
      <c r="H126" s="563">
        <f>IF(E126="",0,Dades!Z863)</f>
        <v>0</v>
      </c>
      <c r="I126" s="661">
        <f>IF(E126="",0,(DSUM('1.4_Emissions fugitives'!$E$14:$O$36,"emissions",'4.1_Resultats Balears'!E$53:E126)+DSUM('1.4_Emissions fugitives'!$E$48:$N$58,"emissions",'4.1_Resultats Balears'!E$53:E126))-SUM(I$54:I125))</f>
        <v>0</v>
      </c>
      <c r="J126" s="661"/>
      <c r="K126" s="661">
        <f>IF(E126="",0,Dades!AD863)</f>
        <v>0</v>
      </c>
      <c r="L126" s="661"/>
      <c r="M126" s="661">
        <f t="shared" si="3"/>
        <v>0</v>
      </c>
      <c r="N126" s="662"/>
      <c r="O126" s="563">
        <f>IF(E126="",0,DSUM('2.1_Categoria 2 Balears'!$E$17:$J$39,"emissions",'4.1_Resultats Balears'!E$53:E126)+DSUM('2.1_Categoria 2 Balears'!$E$47:$K$67,"emissions",'4.1_Resultats Balears'!E$53:E126)-SUM(O$54:O125))</f>
        <v>0</v>
      </c>
      <c r="P126" s="563">
        <f>IF(E126="",0,DSUM('2.1_Categoria 2 Balears'!$E$75:$J$95,"emissions",'4.1_Resultats Balears'!E$53:E126)-SUM(P$54:P125))</f>
        <v>0</v>
      </c>
      <c r="Q126" s="661">
        <f t="shared" si="4"/>
        <v>0</v>
      </c>
      <c r="R126" s="662"/>
      <c r="S126" s="662">
        <f t="shared" si="5"/>
        <v>0</v>
      </c>
      <c r="T126" s="662"/>
      <c r="U126" s="662"/>
      <c r="V126" s="49"/>
      <c r="W126" s="49"/>
    </row>
    <row r="127" spans="1:23" ht="16.5" customHeight="1" x14ac:dyDescent="0.3">
      <c r="A127" s="110"/>
      <c r="B127" s="108"/>
      <c r="C127" s="49"/>
      <c r="D127" s="49"/>
      <c r="E127" s="109" t="str">
        <f>IF(Dades!E864="","",Dades!E864)</f>
        <v/>
      </c>
      <c r="F127" s="563">
        <f>IF(E127="",0,Dades!J864)</f>
        <v>0</v>
      </c>
      <c r="G127" s="563">
        <f>IF(E127="",0,Dades!N864+Dades!R864+Dades!V864)</f>
        <v>0</v>
      </c>
      <c r="H127" s="563">
        <f>IF(E127="",0,Dades!Z864)</f>
        <v>0</v>
      </c>
      <c r="I127" s="661">
        <f>IF(E127="",0,(DSUM('1.4_Emissions fugitives'!$E$14:$O$36,"emissions",'4.1_Resultats Balears'!E$53:E127)+DSUM('1.4_Emissions fugitives'!$E$48:$N$58,"emissions",'4.1_Resultats Balears'!E$53:E127))-SUM(I$54:I126))</f>
        <v>0</v>
      </c>
      <c r="J127" s="661"/>
      <c r="K127" s="661">
        <f>IF(E127="",0,Dades!AD864)</f>
        <v>0</v>
      </c>
      <c r="L127" s="661"/>
      <c r="M127" s="661">
        <f t="shared" si="3"/>
        <v>0</v>
      </c>
      <c r="N127" s="662"/>
      <c r="O127" s="563">
        <f>IF(E127="",0,DSUM('2.1_Categoria 2 Balears'!$E$17:$J$39,"emissions",'4.1_Resultats Balears'!E$53:E127)+DSUM('2.1_Categoria 2 Balears'!$E$47:$K$67,"emissions",'4.1_Resultats Balears'!E$53:E127)-SUM(O$54:O126))</f>
        <v>0</v>
      </c>
      <c r="P127" s="563">
        <f>IF(E127="",0,DSUM('2.1_Categoria 2 Balears'!$E$75:$J$95,"emissions",'4.1_Resultats Balears'!E$53:E127)-SUM(P$54:P126))</f>
        <v>0</v>
      </c>
      <c r="Q127" s="661">
        <f t="shared" si="4"/>
        <v>0</v>
      </c>
      <c r="R127" s="662"/>
      <c r="S127" s="662">
        <f t="shared" si="5"/>
        <v>0</v>
      </c>
      <c r="T127" s="662"/>
      <c r="U127" s="662"/>
      <c r="V127" s="49"/>
      <c r="W127" s="49"/>
    </row>
    <row r="128" spans="1:23" ht="16.5" customHeight="1" x14ac:dyDescent="0.3">
      <c r="A128" s="110"/>
      <c r="B128" s="108"/>
      <c r="C128" s="49"/>
      <c r="D128" s="49"/>
      <c r="E128" s="109" t="str">
        <f>IF(Dades!E865="","",Dades!E865)</f>
        <v/>
      </c>
      <c r="F128" s="563">
        <f>IF(E128="",0,Dades!J865)</f>
        <v>0</v>
      </c>
      <c r="G128" s="563">
        <f>IF(E128="",0,Dades!N865+Dades!R865+Dades!V865)</f>
        <v>0</v>
      </c>
      <c r="H128" s="563">
        <f>IF(E128="",0,Dades!Z865)</f>
        <v>0</v>
      </c>
      <c r="I128" s="661">
        <f>IF(E128="",0,(DSUM('1.4_Emissions fugitives'!$E$14:$O$36,"emissions",'4.1_Resultats Balears'!E$53:E128)+DSUM('1.4_Emissions fugitives'!$E$48:$N$58,"emissions",'4.1_Resultats Balears'!E$53:E128))-SUM(I$54:I127))</f>
        <v>0</v>
      </c>
      <c r="J128" s="661"/>
      <c r="K128" s="661">
        <f>IF(E128="",0,Dades!AD865)</f>
        <v>0</v>
      </c>
      <c r="L128" s="661"/>
      <c r="M128" s="661">
        <f t="shared" si="3"/>
        <v>0</v>
      </c>
      <c r="N128" s="662"/>
      <c r="O128" s="563">
        <f>IF(E128="",0,DSUM('2.1_Categoria 2 Balears'!$E$17:$J$39,"emissions",'4.1_Resultats Balears'!E$53:E128)+DSUM('2.1_Categoria 2 Balears'!$E$47:$K$67,"emissions",'4.1_Resultats Balears'!E$53:E128)-SUM(O$54:O127))</f>
        <v>0</v>
      </c>
      <c r="P128" s="563">
        <f>IF(E128="",0,DSUM('2.1_Categoria 2 Balears'!$E$75:$J$95,"emissions",'4.1_Resultats Balears'!E$53:E128)-SUM(P$54:P127))</f>
        <v>0</v>
      </c>
      <c r="Q128" s="661">
        <f t="shared" si="4"/>
        <v>0</v>
      </c>
      <c r="R128" s="662"/>
      <c r="S128" s="662">
        <f t="shared" si="5"/>
        <v>0</v>
      </c>
      <c r="T128" s="662"/>
      <c r="U128" s="662"/>
      <c r="V128" s="49"/>
      <c r="W128" s="49"/>
    </row>
    <row r="129" spans="1:23" ht="16.5" customHeight="1" x14ac:dyDescent="0.3">
      <c r="A129" s="110"/>
      <c r="B129" s="108"/>
      <c r="C129" s="49"/>
      <c r="D129" s="49"/>
      <c r="E129" s="109" t="str">
        <f>IF(Dades!E866="","",Dades!E866)</f>
        <v/>
      </c>
      <c r="F129" s="563">
        <f>IF(E129="",0,Dades!J866)</f>
        <v>0</v>
      </c>
      <c r="G129" s="563">
        <f>IF(E129="",0,Dades!N866+Dades!R866+Dades!V866)</f>
        <v>0</v>
      </c>
      <c r="H129" s="563">
        <f>IF(E129="",0,Dades!Z866)</f>
        <v>0</v>
      </c>
      <c r="I129" s="661">
        <f>IF(E129="",0,(DSUM('1.4_Emissions fugitives'!$E$14:$O$36,"emissions",'4.1_Resultats Balears'!E$53:E129)+DSUM('1.4_Emissions fugitives'!$E$48:$N$58,"emissions",'4.1_Resultats Balears'!E$53:E129))-SUM(I$54:I128))</f>
        <v>0</v>
      </c>
      <c r="J129" s="661"/>
      <c r="K129" s="661">
        <f>IF(E129="",0,Dades!AD866)</f>
        <v>0</v>
      </c>
      <c r="L129" s="661"/>
      <c r="M129" s="661">
        <f t="shared" si="3"/>
        <v>0</v>
      </c>
      <c r="N129" s="662"/>
      <c r="O129" s="563">
        <f>IF(E129="",0,DSUM('2.1_Categoria 2 Balears'!$E$17:$J$39,"emissions",'4.1_Resultats Balears'!E$53:E129)+DSUM('2.1_Categoria 2 Balears'!$E$47:$K$67,"emissions",'4.1_Resultats Balears'!E$53:E129)-SUM(O$54:O128))</f>
        <v>0</v>
      </c>
      <c r="P129" s="563">
        <f>IF(E129="",0,DSUM('2.1_Categoria 2 Balears'!$E$75:$J$95,"emissions",'4.1_Resultats Balears'!E$53:E129)-SUM(P$54:P128))</f>
        <v>0</v>
      </c>
      <c r="Q129" s="661">
        <f t="shared" si="4"/>
        <v>0</v>
      </c>
      <c r="R129" s="662"/>
      <c r="S129" s="662">
        <f t="shared" si="5"/>
        <v>0</v>
      </c>
      <c r="T129" s="662"/>
      <c r="U129" s="662"/>
      <c r="V129" s="49"/>
      <c r="W129" s="49"/>
    </row>
    <row r="130" spans="1:23" ht="16.5" customHeight="1" x14ac:dyDescent="0.3">
      <c r="A130" s="110"/>
      <c r="B130" s="108"/>
      <c r="C130" s="49"/>
      <c r="D130" s="49"/>
      <c r="E130" s="109" t="str">
        <f>IF(Dades!E867="","",Dades!E867)</f>
        <v/>
      </c>
      <c r="F130" s="563">
        <f>IF(E130="",0,Dades!J867)</f>
        <v>0</v>
      </c>
      <c r="G130" s="563">
        <f>IF(E130="",0,Dades!N867+Dades!R867+Dades!V867)</f>
        <v>0</v>
      </c>
      <c r="H130" s="563">
        <f>IF(E130="",0,Dades!Z867)</f>
        <v>0</v>
      </c>
      <c r="I130" s="661">
        <f>IF(E130="",0,(DSUM('1.4_Emissions fugitives'!$E$14:$O$36,"emissions",'4.1_Resultats Balears'!E$53:E130)+DSUM('1.4_Emissions fugitives'!$E$48:$N$58,"emissions",'4.1_Resultats Balears'!E$53:E130))-SUM(I$54:I129))</f>
        <v>0</v>
      </c>
      <c r="J130" s="661"/>
      <c r="K130" s="661">
        <f>IF(E130="",0,Dades!AD867)</f>
        <v>0</v>
      </c>
      <c r="L130" s="661"/>
      <c r="M130" s="661">
        <f t="shared" si="3"/>
        <v>0</v>
      </c>
      <c r="N130" s="662"/>
      <c r="O130" s="563">
        <f>IF(E130="",0,DSUM('2.1_Categoria 2 Balears'!$E$17:$J$39,"emissions",'4.1_Resultats Balears'!E$53:E130)+DSUM('2.1_Categoria 2 Balears'!$E$47:$K$67,"emissions",'4.1_Resultats Balears'!E$53:E130)-SUM(O$54:O129))</f>
        <v>0</v>
      </c>
      <c r="P130" s="563">
        <f>IF(E130="",0,DSUM('2.1_Categoria 2 Balears'!$E$75:$J$95,"emissions",'4.1_Resultats Balears'!E$53:E130)-SUM(P$54:P129))</f>
        <v>0</v>
      </c>
      <c r="Q130" s="661">
        <f t="shared" si="4"/>
        <v>0</v>
      </c>
      <c r="R130" s="662"/>
      <c r="S130" s="662">
        <f t="shared" si="5"/>
        <v>0</v>
      </c>
      <c r="T130" s="662"/>
      <c r="U130" s="662"/>
      <c r="V130" s="49"/>
      <c r="W130" s="49"/>
    </row>
    <row r="131" spans="1:23" x14ac:dyDescent="0.3">
      <c r="A131" s="110"/>
      <c r="B131" s="108"/>
      <c r="C131" s="49"/>
      <c r="D131" s="49"/>
      <c r="E131" s="109" t="str">
        <f>IF(Dades!E868="","",Dades!E868)</f>
        <v/>
      </c>
      <c r="F131" s="563">
        <f>IF(E131="",0,Dades!J868)</f>
        <v>0</v>
      </c>
      <c r="G131" s="563">
        <f>IF(E131="",0,Dades!N868+Dades!R868+Dades!V868)</f>
        <v>0</v>
      </c>
      <c r="H131" s="563">
        <f>IF(E131="",0,Dades!Z868)</f>
        <v>0</v>
      </c>
      <c r="I131" s="661">
        <f>IF(E131="",0,(DSUM('1.4_Emissions fugitives'!$E$14:$O$36,"emissions",'4.1_Resultats Balears'!E$53:E131)+DSUM('1.4_Emissions fugitives'!$E$48:$N$58,"emissions",'4.1_Resultats Balears'!E$53:E131))-SUM(I$54:I130))</f>
        <v>0</v>
      </c>
      <c r="J131" s="661"/>
      <c r="K131" s="661">
        <f>IF(E131="",0,Dades!AD868)</f>
        <v>0</v>
      </c>
      <c r="L131" s="661"/>
      <c r="M131" s="661">
        <f t="shared" si="3"/>
        <v>0</v>
      </c>
      <c r="N131" s="662"/>
      <c r="O131" s="563">
        <f>IF(E131="",0,DSUM('2.1_Categoria 2 Balears'!$E$17:$J$39,"emissions",'4.1_Resultats Balears'!E$53:E131)+DSUM('2.1_Categoria 2 Balears'!$E$47:$K$67,"emissions",'4.1_Resultats Balears'!E$53:E131)-SUM(O$54:O130))</f>
        <v>0</v>
      </c>
      <c r="P131" s="563">
        <f>IF(E131="",0,DSUM('2.1_Categoria 2 Balears'!$E$75:$J$95,"emissions",'4.1_Resultats Balears'!E$53:E131)-SUM(P$54:P130))</f>
        <v>0</v>
      </c>
      <c r="Q131" s="661">
        <f t="shared" si="4"/>
        <v>0</v>
      </c>
      <c r="R131" s="662"/>
      <c r="S131" s="662">
        <f t="shared" si="5"/>
        <v>0</v>
      </c>
      <c r="T131" s="662"/>
      <c r="U131" s="662"/>
      <c r="V131" s="49"/>
      <c r="W131" s="49"/>
    </row>
    <row r="132" spans="1:23" ht="16.5" customHeight="1" x14ac:dyDescent="0.3">
      <c r="A132" s="110"/>
      <c r="B132" s="108"/>
      <c r="C132" s="49"/>
      <c r="D132" s="49"/>
      <c r="E132" s="109" t="str">
        <f>IF(Dades!E869="","",Dades!E869)</f>
        <v/>
      </c>
      <c r="F132" s="563">
        <f>IF(E132="",0,Dades!J869)</f>
        <v>0</v>
      </c>
      <c r="G132" s="563">
        <f>IF(E132="",0,Dades!N869+Dades!R869+Dades!V869)</f>
        <v>0</v>
      </c>
      <c r="H132" s="563">
        <f>IF(E132="",0,Dades!Z869)</f>
        <v>0</v>
      </c>
      <c r="I132" s="661">
        <f>IF(E132="",0,(DSUM('1.4_Emissions fugitives'!$E$14:$O$36,"emissions",'4.1_Resultats Balears'!E$53:E132)+DSUM('1.4_Emissions fugitives'!$E$48:$N$58,"emissions",'4.1_Resultats Balears'!E$53:E132))-SUM(I$54:I131))</f>
        <v>0</v>
      </c>
      <c r="J132" s="661"/>
      <c r="K132" s="661">
        <f>IF(E132="",0,Dades!AD869)</f>
        <v>0</v>
      </c>
      <c r="L132" s="661"/>
      <c r="M132" s="661">
        <f t="shared" si="3"/>
        <v>0</v>
      </c>
      <c r="N132" s="662"/>
      <c r="O132" s="563">
        <f>IF(E132="",0,DSUM('2.1_Categoria 2 Balears'!$E$17:$J$39,"emissions",'4.1_Resultats Balears'!E$53:E132)+DSUM('2.1_Categoria 2 Balears'!$E$47:$K$67,"emissions",'4.1_Resultats Balears'!E$53:E132)-SUM(O$54:O131))</f>
        <v>0</v>
      </c>
      <c r="P132" s="563">
        <f>IF(E132="",0,DSUM('2.1_Categoria 2 Balears'!$E$75:$J$95,"emissions",'4.1_Resultats Balears'!E$53:E132)-SUM(P$54:P131))</f>
        <v>0</v>
      </c>
      <c r="Q132" s="661">
        <f t="shared" si="4"/>
        <v>0</v>
      </c>
      <c r="R132" s="662"/>
      <c r="S132" s="662">
        <f t="shared" si="5"/>
        <v>0</v>
      </c>
      <c r="T132" s="662"/>
      <c r="U132" s="662"/>
      <c r="V132" s="49"/>
      <c r="W132" s="49"/>
    </row>
    <row r="133" spans="1:23" x14ac:dyDescent="0.3">
      <c r="A133" s="110"/>
      <c r="B133" s="108"/>
      <c r="C133" s="49"/>
      <c r="D133" s="49"/>
      <c r="E133" s="109" t="str">
        <f>IF(Dades!E870="","",Dades!E870)</f>
        <v/>
      </c>
      <c r="F133" s="563">
        <f>IF(E133="",0,Dades!J870)</f>
        <v>0</v>
      </c>
      <c r="G133" s="563">
        <f>IF(E133="",0,Dades!N870+Dades!R870+Dades!V870)</f>
        <v>0</v>
      </c>
      <c r="H133" s="563">
        <f>IF(E133="",0,Dades!Z870)</f>
        <v>0</v>
      </c>
      <c r="I133" s="661">
        <f>IF(E133="",0,(DSUM('1.4_Emissions fugitives'!$E$14:$O$36,"emissions",'4.1_Resultats Balears'!E$53:E133)+DSUM('1.4_Emissions fugitives'!$E$48:$N$58,"emissions",'4.1_Resultats Balears'!E$53:E133))-SUM(I$54:I132))</f>
        <v>0</v>
      </c>
      <c r="J133" s="661"/>
      <c r="K133" s="661">
        <f>IF(E133="",0,Dades!AD870)</f>
        <v>0</v>
      </c>
      <c r="L133" s="661"/>
      <c r="M133" s="661">
        <f t="shared" si="3"/>
        <v>0</v>
      </c>
      <c r="N133" s="662"/>
      <c r="O133" s="563">
        <f>IF(E133="",0,DSUM('2.1_Categoria 2 Balears'!$E$17:$J$39,"emissions",'4.1_Resultats Balears'!E$53:E133)+DSUM('2.1_Categoria 2 Balears'!$E$47:$K$67,"emissions",'4.1_Resultats Balears'!E$53:E133)-SUM(O$54:O132))</f>
        <v>0</v>
      </c>
      <c r="P133" s="563">
        <f>IF(E133="",0,DSUM('2.1_Categoria 2 Balears'!$E$75:$J$95,"emissions",'4.1_Resultats Balears'!E$53:E133)-SUM(P$54:P132))</f>
        <v>0</v>
      </c>
      <c r="Q133" s="661">
        <f t="shared" si="4"/>
        <v>0</v>
      </c>
      <c r="R133" s="662"/>
      <c r="S133" s="662">
        <f t="shared" si="5"/>
        <v>0</v>
      </c>
      <c r="T133" s="662"/>
      <c r="U133" s="662"/>
      <c r="V133" s="49"/>
      <c r="W133" s="49"/>
    </row>
    <row r="134" spans="1:23" x14ac:dyDescent="0.3">
      <c r="A134" s="110"/>
      <c r="B134" s="108"/>
      <c r="C134" s="49"/>
      <c r="D134" s="49"/>
      <c r="E134" s="109" t="str">
        <f>IF(Dades!E871="","",Dades!E871)</f>
        <v/>
      </c>
      <c r="F134" s="563">
        <f>IF(E134="",0,Dades!J871)</f>
        <v>0</v>
      </c>
      <c r="G134" s="563">
        <f>IF(E134="",0,Dades!N871+Dades!R871+Dades!V871)</f>
        <v>0</v>
      </c>
      <c r="H134" s="563">
        <f>IF(E134="",0,Dades!Z871)</f>
        <v>0</v>
      </c>
      <c r="I134" s="661">
        <f>IF(E134="",0,(DSUM('1.4_Emissions fugitives'!$E$14:$O$36,"emissions",'4.1_Resultats Balears'!E$53:E134)+DSUM('1.4_Emissions fugitives'!$E$48:$N$58,"emissions",'4.1_Resultats Balears'!E$53:E134))-SUM(I$54:I133))</f>
        <v>0</v>
      </c>
      <c r="J134" s="661"/>
      <c r="K134" s="661">
        <f>IF(E134="",0,Dades!AD871)</f>
        <v>0</v>
      </c>
      <c r="L134" s="661"/>
      <c r="M134" s="661">
        <f t="shared" si="3"/>
        <v>0</v>
      </c>
      <c r="N134" s="662"/>
      <c r="O134" s="563">
        <f>IF(E134="",0,DSUM('2.1_Categoria 2 Balears'!$E$17:$J$39,"emissions",'4.1_Resultats Balears'!E$53:E134)+DSUM('2.1_Categoria 2 Balears'!$E$47:$K$67,"emissions",'4.1_Resultats Balears'!E$53:E134)-SUM(O$54:O133))</f>
        <v>0</v>
      </c>
      <c r="P134" s="563">
        <f>IF(E134="",0,DSUM('2.1_Categoria 2 Balears'!$E$75:$J$95,"emissions",'4.1_Resultats Balears'!E$53:E134)-SUM(P$54:P133))</f>
        <v>0</v>
      </c>
      <c r="Q134" s="661">
        <f t="shared" si="4"/>
        <v>0</v>
      </c>
      <c r="R134" s="662"/>
      <c r="S134" s="662">
        <f t="shared" si="5"/>
        <v>0</v>
      </c>
      <c r="T134" s="662"/>
      <c r="U134" s="662"/>
      <c r="V134" s="49"/>
      <c r="W134" s="49"/>
    </row>
    <row r="135" spans="1:23" x14ac:dyDescent="0.3">
      <c r="A135" s="110"/>
      <c r="B135" s="108"/>
      <c r="C135" s="49"/>
      <c r="D135" s="49"/>
      <c r="E135" s="109" t="str">
        <f>IF(Dades!E872="","",Dades!E872)</f>
        <v/>
      </c>
      <c r="F135" s="563">
        <f>IF(E135="",0,Dades!J872)</f>
        <v>0</v>
      </c>
      <c r="G135" s="563">
        <f>IF(E135="",0,Dades!N872+Dades!R872+Dades!V872)</f>
        <v>0</v>
      </c>
      <c r="H135" s="563">
        <f>IF(E135="",0,Dades!Z872)</f>
        <v>0</v>
      </c>
      <c r="I135" s="661">
        <f>IF(E135="",0,(DSUM('1.4_Emissions fugitives'!$E$14:$O$36,"emissions",'4.1_Resultats Balears'!E$53:E135)+DSUM('1.4_Emissions fugitives'!$E$48:$N$58,"emissions",'4.1_Resultats Balears'!E$53:E135))-SUM(I$54:I134))</f>
        <v>0</v>
      </c>
      <c r="J135" s="661"/>
      <c r="K135" s="661">
        <f>IF(E135="",0,Dades!AD872)</f>
        <v>0</v>
      </c>
      <c r="L135" s="661"/>
      <c r="M135" s="661">
        <f t="shared" si="3"/>
        <v>0</v>
      </c>
      <c r="N135" s="662"/>
      <c r="O135" s="563">
        <f>IF(E135="",0,DSUM('2.1_Categoria 2 Balears'!$E$17:$J$39,"emissions",'4.1_Resultats Balears'!E$53:E135)+DSUM('2.1_Categoria 2 Balears'!$E$47:$K$67,"emissions",'4.1_Resultats Balears'!E$53:E135)-SUM(O$54:O134))</f>
        <v>0</v>
      </c>
      <c r="P135" s="563">
        <f>IF(E135="",0,DSUM('2.1_Categoria 2 Balears'!$E$75:$J$95,"emissions",'4.1_Resultats Balears'!E$53:E135)-SUM(P$54:P134))</f>
        <v>0</v>
      </c>
      <c r="Q135" s="661">
        <f t="shared" si="4"/>
        <v>0</v>
      </c>
      <c r="R135" s="662"/>
      <c r="S135" s="662">
        <f t="shared" si="5"/>
        <v>0</v>
      </c>
      <c r="T135" s="662"/>
      <c r="U135" s="662"/>
      <c r="V135" s="49"/>
      <c r="W135" s="49"/>
    </row>
    <row r="136" spans="1:23" x14ac:dyDescent="0.3">
      <c r="A136" s="110"/>
      <c r="B136" s="108"/>
      <c r="C136" s="49"/>
      <c r="D136" s="49"/>
      <c r="E136" s="109" t="str">
        <f>IF(Dades!E873="","",Dades!E873)</f>
        <v/>
      </c>
      <c r="F136" s="563">
        <f>IF(E136="",0,Dades!J873)</f>
        <v>0</v>
      </c>
      <c r="G136" s="563">
        <f>IF(E136="",0,Dades!N873+Dades!R873+Dades!V873)</f>
        <v>0</v>
      </c>
      <c r="H136" s="563">
        <f>IF(E136="",0,Dades!Z873)</f>
        <v>0</v>
      </c>
      <c r="I136" s="661">
        <f>IF(E136="",0,(DSUM('1.4_Emissions fugitives'!$E$14:$O$36,"emissions",'4.1_Resultats Balears'!E$53:E136)+DSUM('1.4_Emissions fugitives'!$E$48:$N$58,"emissions",'4.1_Resultats Balears'!E$53:E136))-SUM(I$54:I135))</f>
        <v>0</v>
      </c>
      <c r="J136" s="661"/>
      <c r="K136" s="661">
        <f>IF(E136="",0,Dades!AD873)</f>
        <v>0</v>
      </c>
      <c r="L136" s="661"/>
      <c r="M136" s="661">
        <f t="shared" si="3"/>
        <v>0</v>
      </c>
      <c r="N136" s="662"/>
      <c r="O136" s="563">
        <f>IF(E136="",0,DSUM('2.1_Categoria 2 Balears'!$E$17:$J$39,"emissions",'4.1_Resultats Balears'!E$53:E136)+DSUM('2.1_Categoria 2 Balears'!$E$47:$K$67,"emissions",'4.1_Resultats Balears'!E$53:E136)-SUM(O$54:O135))</f>
        <v>0</v>
      </c>
      <c r="P136" s="563">
        <f>IF(E136="",0,DSUM('2.1_Categoria 2 Balears'!$E$75:$J$95,"emissions",'4.1_Resultats Balears'!E$53:E136)-SUM(P$54:P135))</f>
        <v>0</v>
      </c>
      <c r="Q136" s="661">
        <f t="shared" si="4"/>
        <v>0</v>
      </c>
      <c r="R136" s="662"/>
      <c r="S136" s="662">
        <f t="shared" si="5"/>
        <v>0</v>
      </c>
      <c r="T136" s="662"/>
      <c r="U136" s="662"/>
      <c r="V136" s="49"/>
      <c r="W136" s="49"/>
    </row>
    <row r="137" spans="1:23" x14ac:dyDescent="0.3">
      <c r="A137" s="110"/>
      <c r="B137" s="108"/>
      <c r="C137" s="49"/>
      <c r="D137" s="49"/>
      <c r="E137" s="109" t="str">
        <f>IF(Dades!E874="","",Dades!E874)</f>
        <v/>
      </c>
      <c r="F137" s="563">
        <f>IF(E137="",0,Dades!J874)</f>
        <v>0</v>
      </c>
      <c r="G137" s="563">
        <f>IF(E137="",0,Dades!N874+Dades!R874+Dades!V874)</f>
        <v>0</v>
      </c>
      <c r="H137" s="563">
        <f>IF(E137="",0,Dades!Z874)</f>
        <v>0</v>
      </c>
      <c r="I137" s="661">
        <f>IF(E137="",0,(DSUM('1.4_Emissions fugitives'!$E$14:$O$36,"emissions",'4.1_Resultats Balears'!E$53:E137)+DSUM('1.4_Emissions fugitives'!$E$48:$N$58,"emissions",'4.1_Resultats Balears'!E$53:E137))-SUM(I$54:I136))</f>
        <v>0</v>
      </c>
      <c r="J137" s="661"/>
      <c r="K137" s="661">
        <f>IF(E137="",0,Dades!AD874)</f>
        <v>0</v>
      </c>
      <c r="L137" s="661"/>
      <c r="M137" s="661">
        <f t="shared" si="3"/>
        <v>0</v>
      </c>
      <c r="N137" s="662"/>
      <c r="O137" s="563">
        <f>IF(E137="",0,DSUM('2.1_Categoria 2 Balears'!$E$17:$J$39,"emissions",'4.1_Resultats Balears'!E$53:E137)+DSUM('2.1_Categoria 2 Balears'!$E$47:$K$67,"emissions",'4.1_Resultats Balears'!E$53:E137)-SUM(O$54:O136))</f>
        <v>0</v>
      </c>
      <c r="P137" s="563">
        <f>IF(E137="",0,DSUM('2.1_Categoria 2 Balears'!$E$75:$J$95,"emissions",'4.1_Resultats Balears'!E$53:E137)-SUM(P$54:P136))</f>
        <v>0</v>
      </c>
      <c r="Q137" s="661">
        <f t="shared" si="4"/>
        <v>0</v>
      </c>
      <c r="R137" s="662"/>
      <c r="S137" s="662">
        <f t="shared" si="5"/>
        <v>0</v>
      </c>
      <c r="T137" s="662"/>
      <c r="U137" s="662"/>
      <c r="V137" s="49"/>
      <c r="W137" s="49"/>
    </row>
    <row r="138" spans="1:23" ht="16.5" customHeight="1" x14ac:dyDescent="0.3">
      <c r="A138" s="110"/>
      <c r="B138" s="108"/>
      <c r="C138" s="49"/>
      <c r="D138" s="49"/>
      <c r="E138" s="109" t="str">
        <f>IF(Dades!E875="","",Dades!E875)</f>
        <v/>
      </c>
      <c r="F138" s="563">
        <f>IF(E138="",0,Dades!J875)</f>
        <v>0</v>
      </c>
      <c r="G138" s="563">
        <f>IF(E138="",0,Dades!N875+Dades!R875+Dades!V875)</f>
        <v>0</v>
      </c>
      <c r="H138" s="563">
        <f>IF(E138="",0,Dades!Z875)</f>
        <v>0</v>
      </c>
      <c r="I138" s="661">
        <f>IF(E138="",0,(DSUM('1.4_Emissions fugitives'!$E$14:$O$36,"emissions",'4.1_Resultats Balears'!E$53:E138)+DSUM('1.4_Emissions fugitives'!$E$48:$N$58,"emissions",'4.1_Resultats Balears'!E$53:E138))-SUM(I$54:I137))</f>
        <v>0</v>
      </c>
      <c r="J138" s="661"/>
      <c r="K138" s="661">
        <f>IF(E138="",0,Dades!AD875)</f>
        <v>0</v>
      </c>
      <c r="L138" s="661"/>
      <c r="M138" s="661">
        <f t="shared" si="3"/>
        <v>0</v>
      </c>
      <c r="N138" s="662"/>
      <c r="O138" s="563">
        <f>IF(E138="",0,DSUM('2.1_Categoria 2 Balears'!$E$17:$J$39,"emissions",'4.1_Resultats Balears'!E$53:E138)+DSUM('2.1_Categoria 2 Balears'!$E$47:$K$67,"emissions",'4.1_Resultats Balears'!E$53:E138)-SUM(O$54:O137))</f>
        <v>0</v>
      </c>
      <c r="P138" s="563">
        <f>IF(E138="",0,DSUM('2.1_Categoria 2 Balears'!$E$75:$J$95,"emissions",'4.1_Resultats Balears'!E$53:E138)-SUM(P$54:P137))</f>
        <v>0</v>
      </c>
      <c r="Q138" s="661">
        <f t="shared" si="4"/>
        <v>0</v>
      </c>
      <c r="R138" s="662"/>
      <c r="S138" s="662">
        <f t="shared" si="5"/>
        <v>0</v>
      </c>
      <c r="T138" s="662"/>
      <c r="U138" s="662"/>
      <c r="V138" s="49"/>
      <c r="W138" s="49"/>
    </row>
    <row r="139" spans="1:23" ht="16.5" customHeight="1" x14ac:dyDescent="0.3">
      <c r="A139" s="110"/>
      <c r="B139" s="108"/>
      <c r="C139" s="49"/>
      <c r="D139" s="49"/>
      <c r="E139" s="109" t="str">
        <f>IF(Dades!E876="","",Dades!E876)</f>
        <v/>
      </c>
      <c r="F139" s="563">
        <f>IF(E139="",0,Dades!J876)</f>
        <v>0</v>
      </c>
      <c r="G139" s="563">
        <f>IF(E139="",0,Dades!N876+Dades!R876+Dades!V876)</f>
        <v>0</v>
      </c>
      <c r="H139" s="563">
        <f>IF(E139="",0,Dades!Z876)</f>
        <v>0</v>
      </c>
      <c r="I139" s="661">
        <f>IF(E139="",0,(DSUM('1.4_Emissions fugitives'!$E$14:$O$36,"emissions",'4.1_Resultats Balears'!E$53:E139)+DSUM('1.4_Emissions fugitives'!$E$48:$N$58,"emissions",'4.1_Resultats Balears'!E$53:E139))-SUM(I$54:I138))</f>
        <v>0</v>
      </c>
      <c r="J139" s="661"/>
      <c r="K139" s="661">
        <f>IF(E139="",0,Dades!AD876)</f>
        <v>0</v>
      </c>
      <c r="L139" s="661"/>
      <c r="M139" s="661">
        <f t="shared" si="3"/>
        <v>0</v>
      </c>
      <c r="N139" s="662"/>
      <c r="O139" s="563">
        <f>IF(E139="",0,DSUM('2.1_Categoria 2 Balears'!$E$17:$J$39,"emissions",'4.1_Resultats Balears'!E$53:E139)+DSUM('2.1_Categoria 2 Balears'!$E$47:$K$67,"emissions",'4.1_Resultats Balears'!E$53:E139)-SUM(O$54:O138))</f>
        <v>0</v>
      </c>
      <c r="P139" s="563">
        <f>IF(E139="",0,DSUM('2.1_Categoria 2 Balears'!$E$75:$J$95,"emissions",'4.1_Resultats Balears'!E$53:E139)-SUM(P$54:P138))</f>
        <v>0</v>
      </c>
      <c r="Q139" s="661">
        <f t="shared" si="4"/>
        <v>0</v>
      </c>
      <c r="R139" s="662"/>
      <c r="S139" s="662">
        <f t="shared" si="5"/>
        <v>0</v>
      </c>
      <c r="T139" s="662"/>
      <c r="U139" s="662"/>
      <c r="V139" s="49"/>
      <c r="W139" s="49"/>
    </row>
    <row r="140" spans="1:23" ht="16.5" customHeight="1" x14ac:dyDescent="0.3">
      <c r="A140" s="110"/>
      <c r="B140" s="108"/>
      <c r="C140" s="49"/>
      <c r="D140" s="49"/>
      <c r="E140" s="109" t="str">
        <f>IF(Dades!E877="","",Dades!E877)</f>
        <v/>
      </c>
      <c r="F140" s="563">
        <f>IF(E140="",0,Dades!J877)</f>
        <v>0</v>
      </c>
      <c r="G140" s="563">
        <f>IF(E140="",0,Dades!N877+Dades!R877+Dades!V877)</f>
        <v>0</v>
      </c>
      <c r="H140" s="563">
        <f>IF(E140="",0,Dades!Z877)</f>
        <v>0</v>
      </c>
      <c r="I140" s="661">
        <f>IF(E140="",0,(DSUM('1.4_Emissions fugitives'!$E$14:$O$36,"emissions",'4.1_Resultats Balears'!E$53:E140)+DSUM('1.4_Emissions fugitives'!$E$48:$N$58,"emissions",'4.1_Resultats Balears'!E$53:E140))-SUM(I$54:I139))</f>
        <v>0</v>
      </c>
      <c r="J140" s="661"/>
      <c r="K140" s="661">
        <f>IF(E140="",0,Dades!AD877)</f>
        <v>0</v>
      </c>
      <c r="L140" s="661"/>
      <c r="M140" s="661">
        <f t="shared" si="3"/>
        <v>0</v>
      </c>
      <c r="N140" s="662"/>
      <c r="O140" s="563">
        <f>IF(E140="",0,DSUM('2.1_Categoria 2 Balears'!$E$17:$J$39,"emissions",'4.1_Resultats Balears'!E$53:E140)+DSUM('2.1_Categoria 2 Balears'!$E$47:$K$67,"emissions",'4.1_Resultats Balears'!E$53:E140)-SUM(O$54:O139))</f>
        <v>0</v>
      </c>
      <c r="P140" s="563">
        <f>IF(E140="",0,DSUM('2.1_Categoria 2 Balears'!$E$75:$J$95,"emissions",'4.1_Resultats Balears'!E$53:E140)-SUM(P$54:P139))</f>
        <v>0</v>
      </c>
      <c r="Q140" s="661">
        <f t="shared" si="4"/>
        <v>0</v>
      </c>
      <c r="R140" s="662"/>
      <c r="S140" s="662">
        <f t="shared" si="5"/>
        <v>0</v>
      </c>
      <c r="T140" s="662"/>
      <c r="U140" s="662"/>
      <c r="V140" s="49"/>
      <c r="W140" s="49"/>
    </row>
    <row r="141" spans="1:23" ht="16.5" customHeight="1" x14ac:dyDescent="0.3">
      <c r="A141" s="110"/>
      <c r="B141" s="108"/>
      <c r="C141" s="49"/>
      <c r="D141" s="49"/>
      <c r="E141" s="109" t="str">
        <f>IF(Dades!E878="","",Dades!E878)</f>
        <v/>
      </c>
      <c r="F141" s="563">
        <f>IF(E141="",0,Dades!J878)</f>
        <v>0</v>
      </c>
      <c r="G141" s="563">
        <f>IF(E141="",0,Dades!N878+Dades!R878+Dades!V878)</f>
        <v>0</v>
      </c>
      <c r="H141" s="563">
        <f>IF(E141="",0,Dades!Z878)</f>
        <v>0</v>
      </c>
      <c r="I141" s="661">
        <f>IF(E141="",0,(DSUM('1.4_Emissions fugitives'!$E$14:$O$36,"emissions",'4.1_Resultats Balears'!E$53:E141)+DSUM('1.4_Emissions fugitives'!$E$48:$N$58,"emissions",'4.1_Resultats Balears'!E$53:E141))-SUM(I$54:I140))</f>
        <v>0</v>
      </c>
      <c r="J141" s="661"/>
      <c r="K141" s="661">
        <f>IF(E141="",0,Dades!AD878)</f>
        <v>0</v>
      </c>
      <c r="L141" s="661"/>
      <c r="M141" s="661">
        <f t="shared" si="3"/>
        <v>0</v>
      </c>
      <c r="N141" s="662"/>
      <c r="O141" s="563">
        <f>IF(E141="",0,DSUM('2.1_Categoria 2 Balears'!$E$17:$J$39,"emissions",'4.1_Resultats Balears'!E$53:E141)+DSUM('2.1_Categoria 2 Balears'!$E$47:$K$67,"emissions",'4.1_Resultats Balears'!E$53:E141)-SUM(O$54:O140))</f>
        <v>0</v>
      </c>
      <c r="P141" s="563">
        <f>IF(E141="",0,DSUM('2.1_Categoria 2 Balears'!$E$75:$J$95,"emissions",'4.1_Resultats Balears'!E$53:E141)-SUM(P$54:P140))</f>
        <v>0</v>
      </c>
      <c r="Q141" s="661">
        <f t="shared" si="4"/>
        <v>0</v>
      </c>
      <c r="R141" s="662"/>
      <c r="S141" s="662">
        <f t="shared" si="5"/>
        <v>0</v>
      </c>
      <c r="T141" s="662"/>
      <c r="U141" s="662"/>
      <c r="V141" s="49"/>
      <c r="W141" s="49"/>
    </row>
    <row r="142" spans="1:23" ht="16.5" customHeight="1" x14ac:dyDescent="0.3">
      <c r="A142" s="110"/>
      <c r="B142" s="108"/>
      <c r="C142" s="49"/>
      <c r="D142" s="49"/>
      <c r="E142" s="109" t="str">
        <f>IF(Dades!E879="","",Dades!E879)</f>
        <v/>
      </c>
      <c r="F142" s="563">
        <f>IF(E142="",0,Dades!J879)</f>
        <v>0</v>
      </c>
      <c r="G142" s="563">
        <f>IF(E142="",0,Dades!N879+Dades!R879+Dades!V879)</f>
        <v>0</v>
      </c>
      <c r="H142" s="563">
        <f>IF(E142="",0,Dades!Z879)</f>
        <v>0</v>
      </c>
      <c r="I142" s="661">
        <f>IF(E142="",0,(DSUM('1.4_Emissions fugitives'!$E$14:$O$36,"emissions",'4.1_Resultats Balears'!E$53:E142)+DSUM('1.4_Emissions fugitives'!$E$48:$N$58,"emissions",'4.1_Resultats Balears'!E$53:E142))-SUM(I$54:I141))</f>
        <v>0</v>
      </c>
      <c r="J142" s="661"/>
      <c r="K142" s="661">
        <f>IF(E142="",0,Dades!AD879)</f>
        <v>0</v>
      </c>
      <c r="L142" s="661"/>
      <c r="M142" s="661">
        <f t="shared" si="3"/>
        <v>0</v>
      </c>
      <c r="N142" s="662"/>
      <c r="O142" s="563">
        <f>IF(E142="",0,DSUM('2.1_Categoria 2 Balears'!$E$17:$J$39,"emissions",'4.1_Resultats Balears'!E$53:E142)+DSUM('2.1_Categoria 2 Balears'!$E$47:$K$67,"emissions",'4.1_Resultats Balears'!E$53:E142)-SUM(O$54:O141))</f>
        <v>0</v>
      </c>
      <c r="P142" s="563">
        <f>IF(E142="",0,DSUM('2.1_Categoria 2 Balears'!$E$75:$J$95,"emissions",'4.1_Resultats Balears'!E$53:E142)-SUM(P$54:P141))</f>
        <v>0</v>
      </c>
      <c r="Q142" s="661">
        <f t="shared" si="4"/>
        <v>0</v>
      </c>
      <c r="R142" s="662"/>
      <c r="S142" s="662">
        <f t="shared" si="5"/>
        <v>0</v>
      </c>
      <c r="T142" s="662"/>
      <c r="U142" s="662"/>
      <c r="V142" s="49"/>
      <c r="W142" s="49"/>
    </row>
    <row r="143" spans="1:23" x14ac:dyDescent="0.3">
      <c r="A143" s="110"/>
      <c r="B143" s="108"/>
      <c r="C143" s="49"/>
      <c r="D143" s="49"/>
      <c r="E143" s="109" t="str">
        <f>IF(Dades!E880="","",Dades!E880)</f>
        <v/>
      </c>
      <c r="F143" s="563">
        <f>IF(E143="",0,Dades!J880)</f>
        <v>0</v>
      </c>
      <c r="G143" s="563">
        <f>IF(E143="",0,Dades!N880+Dades!R880+Dades!V880)</f>
        <v>0</v>
      </c>
      <c r="H143" s="563">
        <f>IF(E143="",0,Dades!Z880)</f>
        <v>0</v>
      </c>
      <c r="I143" s="661">
        <f>IF(E143="",0,(DSUM('1.4_Emissions fugitives'!$E$14:$O$36,"emissions",'4.1_Resultats Balears'!E$53:E143)+DSUM('1.4_Emissions fugitives'!$E$48:$N$58,"emissions",'4.1_Resultats Balears'!E$53:E143))-SUM(I$54:I142))</f>
        <v>0</v>
      </c>
      <c r="J143" s="661"/>
      <c r="K143" s="661">
        <f>IF(E143="",0,Dades!AD880)</f>
        <v>0</v>
      </c>
      <c r="L143" s="661"/>
      <c r="M143" s="661">
        <f t="shared" si="3"/>
        <v>0</v>
      </c>
      <c r="N143" s="662"/>
      <c r="O143" s="563">
        <f>IF(E143="",0,DSUM('2.1_Categoria 2 Balears'!$E$17:$J$39,"emissions",'4.1_Resultats Balears'!E$53:E143)+DSUM('2.1_Categoria 2 Balears'!$E$47:$K$67,"emissions",'4.1_Resultats Balears'!E$53:E143)-SUM(O$54:O142))</f>
        <v>0</v>
      </c>
      <c r="P143" s="563">
        <f>IF(E143="",0,DSUM('2.1_Categoria 2 Balears'!$E$75:$J$95,"emissions",'4.1_Resultats Balears'!E$53:E143)-SUM(P$54:P142))</f>
        <v>0</v>
      </c>
      <c r="Q143" s="661">
        <f t="shared" si="4"/>
        <v>0</v>
      </c>
      <c r="R143" s="662"/>
      <c r="S143" s="662">
        <f t="shared" si="5"/>
        <v>0</v>
      </c>
      <c r="T143" s="662"/>
      <c r="U143" s="662"/>
      <c r="V143" s="49"/>
      <c r="W143" s="49"/>
    </row>
    <row r="144" spans="1:23" ht="16.5" customHeight="1" x14ac:dyDescent="0.3">
      <c r="A144" s="110"/>
      <c r="B144" s="108"/>
      <c r="C144" s="49"/>
      <c r="D144" s="49"/>
      <c r="E144" s="109" t="str">
        <f>IF(Dades!E881="","",Dades!E881)</f>
        <v/>
      </c>
      <c r="F144" s="563">
        <f>IF(E144="",0,Dades!J881)</f>
        <v>0</v>
      </c>
      <c r="G144" s="563">
        <f>IF(E144="",0,Dades!N881+Dades!R881+Dades!V881)</f>
        <v>0</v>
      </c>
      <c r="H144" s="563">
        <f>IF(E144="",0,Dades!Z881)</f>
        <v>0</v>
      </c>
      <c r="I144" s="661">
        <f>IF(E144="",0,(DSUM('1.4_Emissions fugitives'!$E$14:$O$36,"emissions",'4.1_Resultats Balears'!E$53:E144)+DSUM('1.4_Emissions fugitives'!$E$48:$N$58,"emissions",'4.1_Resultats Balears'!E$53:E144))-SUM(I$54:I143))</f>
        <v>0</v>
      </c>
      <c r="J144" s="661"/>
      <c r="K144" s="661">
        <f>IF(E144="",0,Dades!AD881)</f>
        <v>0</v>
      </c>
      <c r="L144" s="661"/>
      <c r="M144" s="661">
        <f t="shared" si="3"/>
        <v>0</v>
      </c>
      <c r="N144" s="662"/>
      <c r="O144" s="563">
        <f>IF(E144="",0,DSUM('2.1_Categoria 2 Balears'!$E$17:$J$39,"emissions",'4.1_Resultats Balears'!E$53:E144)+DSUM('2.1_Categoria 2 Balears'!$E$47:$K$67,"emissions",'4.1_Resultats Balears'!E$53:E144)-SUM(O$54:O143))</f>
        <v>0</v>
      </c>
      <c r="P144" s="563">
        <f>IF(E144="",0,DSUM('2.1_Categoria 2 Balears'!$E$75:$J$95,"emissions",'4.1_Resultats Balears'!E$53:E144)-SUM(P$54:P143))</f>
        <v>0</v>
      </c>
      <c r="Q144" s="661">
        <f t="shared" si="4"/>
        <v>0</v>
      </c>
      <c r="R144" s="662"/>
      <c r="S144" s="662">
        <f t="shared" si="5"/>
        <v>0</v>
      </c>
      <c r="T144" s="662"/>
      <c r="U144" s="662"/>
      <c r="V144" s="49"/>
      <c r="W144" s="49"/>
    </row>
    <row r="145" spans="1:23" x14ac:dyDescent="0.3">
      <c r="A145" s="110"/>
      <c r="B145" s="108"/>
      <c r="C145" s="49"/>
      <c r="D145" s="49"/>
      <c r="E145" s="109" t="str">
        <f>IF(Dades!E882="","",Dades!E882)</f>
        <v/>
      </c>
      <c r="F145" s="563">
        <f>IF(E145="",0,Dades!J882)</f>
        <v>0</v>
      </c>
      <c r="G145" s="563">
        <f>IF(E145="",0,Dades!N882+Dades!R882+Dades!V882)</f>
        <v>0</v>
      </c>
      <c r="H145" s="563">
        <f>IF(E145="",0,Dades!Z882)</f>
        <v>0</v>
      </c>
      <c r="I145" s="661">
        <f>IF(E145="",0,(DSUM('1.4_Emissions fugitives'!$E$14:$O$36,"emissions",'4.1_Resultats Balears'!E$53:E145)+DSUM('1.4_Emissions fugitives'!$E$48:$N$58,"emissions",'4.1_Resultats Balears'!E$53:E145))-SUM(I$54:I144))</f>
        <v>0</v>
      </c>
      <c r="J145" s="661"/>
      <c r="K145" s="661">
        <f>IF(E145="",0,Dades!AD882)</f>
        <v>0</v>
      </c>
      <c r="L145" s="661"/>
      <c r="M145" s="661">
        <f t="shared" si="3"/>
        <v>0</v>
      </c>
      <c r="N145" s="662"/>
      <c r="O145" s="563">
        <f>IF(E145="",0,DSUM('2.1_Categoria 2 Balears'!$E$17:$J$39,"emissions",'4.1_Resultats Balears'!E$53:E145)+DSUM('2.1_Categoria 2 Balears'!$E$47:$K$67,"emissions",'4.1_Resultats Balears'!E$53:E145)-SUM(O$54:O144))</f>
        <v>0</v>
      </c>
      <c r="P145" s="563">
        <f>IF(E145="",0,DSUM('2.1_Categoria 2 Balears'!$E$75:$J$95,"emissions",'4.1_Resultats Balears'!E$53:E145)-SUM(P$54:P144))</f>
        <v>0</v>
      </c>
      <c r="Q145" s="661">
        <f t="shared" si="4"/>
        <v>0</v>
      </c>
      <c r="R145" s="662"/>
      <c r="S145" s="662">
        <f t="shared" si="5"/>
        <v>0</v>
      </c>
      <c r="T145" s="662"/>
      <c r="U145" s="662"/>
      <c r="V145" s="49"/>
      <c r="W145" s="49"/>
    </row>
    <row r="146" spans="1:23" x14ac:dyDescent="0.3">
      <c r="A146" s="110"/>
      <c r="B146" s="108"/>
      <c r="C146" s="49"/>
      <c r="D146" s="49"/>
      <c r="E146" s="109" t="str">
        <f>IF(Dades!E883="","",Dades!E883)</f>
        <v/>
      </c>
      <c r="F146" s="563">
        <f>IF(E146="",0,Dades!J883)</f>
        <v>0</v>
      </c>
      <c r="G146" s="563">
        <f>IF(E146="",0,Dades!N883+Dades!R883+Dades!V883)</f>
        <v>0</v>
      </c>
      <c r="H146" s="563">
        <f>IF(E146="",0,Dades!Z883)</f>
        <v>0</v>
      </c>
      <c r="I146" s="661">
        <f>IF(E146="",0,(DSUM('1.4_Emissions fugitives'!$E$14:$O$36,"emissions",'4.1_Resultats Balears'!E$53:E146)+DSUM('1.4_Emissions fugitives'!$E$48:$N$58,"emissions",'4.1_Resultats Balears'!E$53:E146))-SUM(I$54:I145))</f>
        <v>0</v>
      </c>
      <c r="J146" s="661"/>
      <c r="K146" s="661">
        <f>IF(E146="",0,Dades!AD883)</f>
        <v>0</v>
      </c>
      <c r="L146" s="661"/>
      <c r="M146" s="661">
        <f t="shared" si="3"/>
        <v>0</v>
      </c>
      <c r="N146" s="662"/>
      <c r="O146" s="563">
        <f>IF(E146="",0,DSUM('2.1_Categoria 2 Balears'!$E$17:$J$39,"emissions",'4.1_Resultats Balears'!E$53:E146)+DSUM('2.1_Categoria 2 Balears'!$E$47:$K$67,"emissions",'4.1_Resultats Balears'!E$53:E146)-SUM(O$54:O145))</f>
        <v>0</v>
      </c>
      <c r="P146" s="563">
        <f>IF(E146="",0,DSUM('2.1_Categoria 2 Balears'!$E$75:$J$95,"emissions",'4.1_Resultats Balears'!E$53:E146)-SUM(P$54:P145))</f>
        <v>0</v>
      </c>
      <c r="Q146" s="661">
        <f t="shared" si="4"/>
        <v>0</v>
      </c>
      <c r="R146" s="662"/>
      <c r="S146" s="662">
        <f t="shared" si="5"/>
        <v>0</v>
      </c>
      <c r="T146" s="662"/>
      <c r="U146" s="662"/>
      <c r="V146" s="49"/>
      <c r="W146" s="49"/>
    </row>
    <row r="147" spans="1:23" x14ac:dyDescent="0.3">
      <c r="A147" s="110"/>
      <c r="B147" s="108"/>
      <c r="C147" s="49"/>
      <c r="D147" s="49"/>
      <c r="E147" s="109" t="str">
        <f>IF(Dades!E884="","",Dades!E884)</f>
        <v/>
      </c>
      <c r="F147" s="563">
        <f>IF(E147="",0,Dades!J884)</f>
        <v>0</v>
      </c>
      <c r="G147" s="563">
        <f>IF(E147="",0,Dades!N884+Dades!R884+Dades!V884)</f>
        <v>0</v>
      </c>
      <c r="H147" s="563">
        <f>IF(E147="",0,Dades!Z884)</f>
        <v>0</v>
      </c>
      <c r="I147" s="661">
        <f>IF(E147="",0,(DSUM('1.4_Emissions fugitives'!$E$14:$O$36,"emissions",'4.1_Resultats Balears'!E$53:E147)+DSUM('1.4_Emissions fugitives'!$E$48:$N$58,"emissions",'4.1_Resultats Balears'!E$53:E147))-SUM(I$54:I146))</f>
        <v>0</v>
      </c>
      <c r="J147" s="661"/>
      <c r="K147" s="661">
        <f>IF(E147="",0,Dades!AD884)</f>
        <v>0</v>
      </c>
      <c r="L147" s="661"/>
      <c r="M147" s="661">
        <f t="shared" si="3"/>
        <v>0</v>
      </c>
      <c r="N147" s="662"/>
      <c r="O147" s="563">
        <f>IF(E147="",0,DSUM('2.1_Categoria 2 Balears'!$E$17:$J$39,"emissions",'4.1_Resultats Balears'!E$53:E147)+DSUM('2.1_Categoria 2 Balears'!$E$47:$K$67,"emissions",'4.1_Resultats Balears'!E$53:E147)-SUM(O$54:O146))</f>
        <v>0</v>
      </c>
      <c r="P147" s="563">
        <f>IF(E147="",0,DSUM('2.1_Categoria 2 Balears'!$E$75:$J$95,"emissions",'4.1_Resultats Balears'!E$53:E147)-SUM(P$54:P146))</f>
        <v>0</v>
      </c>
      <c r="Q147" s="661">
        <f t="shared" si="4"/>
        <v>0</v>
      </c>
      <c r="R147" s="662"/>
      <c r="S147" s="662">
        <f t="shared" si="5"/>
        <v>0</v>
      </c>
      <c r="T147" s="662"/>
      <c r="U147" s="662"/>
      <c r="V147" s="49"/>
      <c r="W147" s="49"/>
    </row>
    <row r="148" spans="1:23" x14ac:dyDescent="0.3">
      <c r="A148" s="110"/>
      <c r="B148" s="108"/>
      <c r="C148" s="49"/>
      <c r="D148" s="49"/>
      <c r="E148" s="109" t="str">
        <f>IF(Dades!E885="","",Dades!E885)</f>
        <v/>
      </c>
      <c r="F148" s="563">
        <f>IF(E148="",0,Dades!J885)</f>
        <v>0</v>
      </c>
      <c r="G148" s="563">
        <f>IF(E148="",0,Dades!N885+Dades!R885+Dades!V885)</f>
        <v>0</v>
      </c>
      <c r="H148" s="563">
        <f>IF(E148="",0,Dades!Z885)</f>
        <v>0</v>
      </c>
      <c r="I148" s="661">
        <f>IF(E148="",0,(DSUM('1.4_Emissions fugitives'!$E$14:$O$36,"emissions",'4.1_Resultats Balears'!E$53:E148)+DSUM('1.4_Emissions fugitives'!$E$48:$N$58,"emissions",'4.1_Resultats Balears'!E$53:E148))-SUM(I$54:I147))</f>
        <v>0</v>
      </c>
      <c r="J148" s="661"/>
      <c r="K148" s="661">
        <f>IF(E148="",0,Dades!AD885)</f>
        <v>0</v>
      </c>
      <c r="L148" s="661"/>
      <c r="M148" s="661">
        <f t="shared" si="3"/>
        <v>0</v>
      </c>
      <c r="N148" s="662"/>
      <c r="O148" s="563">
        <f>IF(E148="",0,DSUM('2.1_Categoria 2 Balears'!$E$17:$J$39,"emissions",'4.1_Resultats Balears'!E$53:E148)+DSUM('2.1_Categoria 2 Balears'!$E$47:$K$67,"emissions",'4.1_Resultats Balears'!E$53:E148)-SUM(O$54:O147))</f>
        <v>0</v>
      </c>
      <c r="P148" s="563">
        <f>IF(E148="",0,DSUM('2.1_Categoria 2 Balears'!$E$75:$J$95,"emissions",'4.1_Resultats Balears'!E$53:E148)-SUM(P$54:P147))</f>
        <v>0</v>
      </c>
      <c r="Q148" s="661">
        <f t="shared" si="4"/>
        <v>0</v>
      </c>
      <c r="R148" s="662"/>
      <c r="S148" s="662">
        <f t="shared" si="5"/>
        <v>0</v>
      </c>
      <c r="T148" s="662"/>
      <c r="U148" s="662"/>
      <c r="V148" s="49"/>
      <c r="W148" s="49"/>
    </row>
    <row r="149" spans="1:23" x14ac:dyDescent="0.3">
      <c r="A149" s="110"/>
      <c r="B149" s="108"/>
      <c r="C149" s="49"/>
      <c r="D149" s="49"/>
      <c r="E149" s="109" t="str">
        <f>IF(Dades!E886="","",Dades!E886)</f>
        <v/>
      </c>
      <c r="F149" s="563">
        <f>IF(E149="",0,Dades!J886)</f>
        <v>0</v>
      </c>
      <c r="G149" s="563">
        <f>IF(E149="",0,Dades!N886+Dades!R886+Dades!V886)</f>
        <v>0</v>
      </c>
      <c r="H149" s="563">
        <f>IF(E149="",0,Dades!Z886)</f>
        <v>0</v>
      </c>
      <c r="I149" s="661">
        <f>IF(E149="",0,(DSUM('1.4_Emissions fugitives'!$E$14:$O$36,"emissions",'4.1_Resultats Balears'!E$53:E149)+DSUM('1.4_Emissions fugitives'!$E$48:$N$58,"emissions",'4.1_Resultats Balears'!E$53:E149))-SUM(I$54:I148))</f>
        <v>0</v>
      </c>
      <c r="J149" s="661"/>
      <c r="K149" s="661">
        <f>IF(E149="",0,Dades!AD886)</f>
        <v>0</v>
      </c>
      <c r="L149" s="661"/>
      <c r="M149" s="661">
        <f t="shared" si="3"/>
        <v>0</v>
      </c>
      <c r="N149" s="662"/>
      <c r="O149" s="563">
        <f>IF(E149="",0,DSUM('2.1_Categoria 2 Balears'!$E$17:$J$39,"emissions",'4.1_Resultats Balears'!E$53:E149)+DSUM('2.1_Categoria 2 Balears'!$E$47:$K$67,"emissions",'4.1_Resultats Balears'!E$53:E149)-SUM(O$54:O148))</f>
        <v>0</v>
      </c>
      <c r="P149" s="563">
        <f>IF(E149="",0,DSUM('2.1_Categoria 2 Balears'!$E$75:$J$95,"emissions",'4.1_Resultats Balears'!E$53:E149)-SUM(P$54:P148))</f>
        <v>0</v>
      </c>
      <c r="Q149" s="661">
        <f t="shared" si="4"/>
        <v>0</v>
      </c>
      <c r="R149" s="662"/>
      <c r="S149" s="662">
        <f t="shared" si="5"/>
        <v>0</v>
      </c>
      <c r="T149" s="662"/>
      <c r="U149" s="662"/>
      <c r="V149" s="49"/>
      <c r="W149" s="49"/>
    </row>
    <row r="150" spans="1:23" ht="16.5" customHeight="1" x14ac:dyDescent="0.3">
      <c r="A150" s="110"/>
      <c r="B150" s="108"/>
      <c r="C150" s="49"/>
      <c r="D150" s="49"/>
      <c r="E150" s="109" t="str">
        <f>IF(Dades!E887="","",Dades!E887)</f>
        <v/>
      </c>
      <c r="F150" s="563">
        <f>IF(E150="",0,Dades!J887)</f>
        <v>0</v>
      </c>
      <c r="G150" s="563">
        <f>IF(E150="",0,Dades!N887+Dades!R887+Dades!V887)</f>
        <v>0</v>
      </c>
      <c r="H150" s="563">
        <f>IF(E150="",0,Dades!Z887)</f>
        <v>0</v>
      </c>
      <c r="I150" s="661">
        <f>IF(E150="",0,(DSUM('1.4_Emissions fugitives'!$E$14:$O$36,"emissions",'4.1_Resultats Balears'!E$53:E150)+DSUM('1.4_Emissions fugitives'!$E$48:$N$58,"emissions",'4.1_Resultats Balears'!E$53:E150))-SUM(I$54:I149))</f>
        <v>0</v>
      </c>
      <c r="J150" s="661"/>
      <c r="K150" s="661">
        <f>IF(E150="",0,Dades!AD887)</f>
        <v>0</v>
      </c>
      <c r="L150" s="661"/>
      <c r="M150" s="661">
        <f t="shared" si="3"/>
        <v>0</v>
      </c>
      <c r="N150" s="662"/>
      <c r="O150" s="563">
        <f>IF(E150="",0,DSUM('2.1_Categoria 2 Balears'!$E$17:$J$39,"emissions",'4.1_Resultats Balears'!E$53:E150)+DSUM('2.1_Categoria 2 Balears'!$E$47:$K$67,"emissions",'4.1_Resultats Balears'!E$53:E150)-SUM(O$54:O149))</f>
        <v>0</v>
      </c>
      <c r="P150" s="563">
        <f>IF(E150="",0,DSUM('2.1_Categoria 2 Balears'!$E$75:$J$95,"emissions",'4.1_Resultats Balears'!E$53:E150)-SUM(P$54:P149))</f>
        <v>0</v>
      </c>
      <c r="Q150" s="661">
        <f t="shared" si="4"/>
        <v>0</v>
      </c>
      <c r="R150" s="662"/>
      <c r="S150" s="662">
        <f t="shared" si="5"/>
        <v>0</v>
      </c>
      <c r="T150" s="662"/>
      <c r="U150" s="662"/>
      <c r="V150" s="49"/>
      <c r="W150" s="49"/>
    </row>
    <row r="151" spans="1:23" ht="16.5" customHeight="1" x14ac:dyDescent="0.3">
      <c r="A151" s="110"/>
      <c r="B151" s="108"/>
      <c r="C151" s="49"/>
      <c r="D151" s="49"/>
      <c r="E151" s="109" t="str">
        <f>IF(Dades!E888="","",Dades!E888)</f>
        <v/>
      </c>
      <c r="F151" s="563">
        <f>IF(E151="",0,Dades!J888)</f>
        <v>0</v>
      </c>
      <c r="G151" s="563">
        <f>IF(E151="",0,Dades!N888+Dades!R888+Dades!V888)</f>
        <v>0</v>
      </c>
      <c r="H151" s="563">
        <f>IF(E151="",0,Dades!Z888)</f>
        <v>0</v>
      </c>
      <c r="I151" s="661">
        <f>IF(E151="",0,(DSUM('1.4_Emissions fugitives'!$E$14:$O$36,"emissions",'4.1_Resultats Balears'!E$53:E151)+DSUM('1.4_Emissions fugitives'!$E$48:$N$58,"emissions",'4.1_Resultats Balears'!E$53:E151))-SUM(I$54:I150))</f>
        <v>0</v>
      </c>
      <c r="J151" s="661"/>
      <c r="K151" s="661">
        <f>IF(E151="",0,Dades!AD888)</f>
        <v>0</v>
      </c>
      <c r="L151" s="661"/>
      <c r="M151" s="661">
        <f t="shared" si="3"/>
        <v>0</v>
      </c>
      <c r="N151" s="662"/>
      <c r="O151" s="563">
        <f>IF(E151="",0,DSUM('2.1_Categoria 2 Balears'!$E$17:$J$39,"emissions",'4.1_Resultats Balears'!E$53:E151)+DSUM('2.1_Categoria 2 Balears'!$E$47:$K$67,"emissions",'4.1_Resultats Balears'!E$53:E151)-SUM(O$54:O150))</f>
        <v>0</v>
      </c>
      <c r="P151" s="563">
        <f>IF(E151="",0,DSUM('2.1_Categoria 2 Balears'!$E$75:$J$95,"emissions",'4.1_Resultats Balears'!E$53:E151)-SUM(P$54:P150))</f>
        <v>0</v>
      </c>
      <c r="Q151" s="661">
        <f t="shared" si="4"/>
        <v>0</v>
      </c>
      <c r="R151" s="662"/>
      <c r="S151" s="662">
        <f t="shared" si="5"/>
        <v>0</v>
      </c>
      <c r="T151" s="662"/>
      <c r="U151" s="662"/>
      <c r="V151" s="49"/>
      <c r="W151" s="49"/>
    </row>
    <row r="152" spans="1:23" ht="16.5" customHeight="1" x14ac:dyDescent="0.3">
      <c r="A152" s="110"/>
      <c r="B152" s="108"/>
      <c r="C152" s="49"/>
      <c r="D152" s="49"/>
      <c r="E152" s="109" t="str">
        <f>IF(Dades!E889="","",Dades!E889)</f>
        <v/>
      </c>
      <c r="F152" s="563">
        <f>IF(E152="",0,Dades!J889)</f>
        <v>0</v>
      </c>
      <c r="G152" s="563">
        <f>IF(E152="",0,Dades!N889+Dades!R889+Dades!V889)</f>
        <v>0</v>
      </c>
      <c r="H152" s="563">
        <f>IF(E152="",0,Dades!Z889)</f>
        <v>0</v>
      </c>
      <c r="I152" s="661">
        <f>IF(E152="",0,(DSUM('1.4_Emissions fugitives'!$E$14:$O$36,"emissions",'4.1_Resultats Balears'!E$53:E152)+DSUM('1.4_Emissions fugitives'!$E$48:$N$58,"emissions",'4.1_Resultats Balears'!E$53:E152))-SUM(I$54:I151))</f>
        <v>0</v>
      </c>
      <c r="J152" s="661"/>
      <c r="K152" s="661">
        <f>IF(E152="",0,Dades!AD889)</f>
        <v>0</v>
      </c>
      <c r="L152" s="661"/>
      <c r="M152" s="661">
        <f t="shared" si="3"/>
        <v>0</v>
      </c>
      <c r="N152" s="662"/>
      <c r="O152" s="563">
        <f>IF(E152="",0,DSUM('2.1_Categoria 2 Balears'!$E$17:$J$39,"emissions",'4.1_Resultats Balears'!E$53:E152)+DSUM('2.1_Categoria 2 Balears'!$E$47:$K$67,"emissions",'4.1_Resultats Balears'!E$53:E152)-SUM(O$54:O151))</f>
        <v>0</v>
      </c>
      <c r="P152" s="563">
        <f>IF(E152="",0,DSUM('2.1_Categoria 2 Balears'!$E$75:$J$95,"emissions",'4.1_Resultats Balears'!E$53:E152)-SUM(P$54:P151))</f>
        <v>0</v>
      </c>
      <c r="Q152" s="661">
        <f t="shared" si="4"/>
        <v>0</v>
      </c>
      <c r="R152" s="662"/>
      <c r="S152" s="662">
        <f t="shared" si="5"/>
        <v>0</v>
      </c>
      <c r="T152" s="662"/>
      <c r="U152" s="662"/>
      <c r="V152" s="49"/>
      <c r="W152" s="49"/>
    </row>
    <row r="153" spans="1:23" ht="16.5" customHeight="1" x14ac:dyDescent="0.3">
      <c r="A153" s="110"/>
      <c r="B153" s="108"/>
      <c r="C153" s="49"/>
      <c r="D153" s="49"/>
      <c r="E153" s="109" t="str">
        <f>IF(Dades!E890="","",Dades!E890)</f>
        <v/>
      </c>
      <c r="F153" s="563">
        <f>IF(E153="",0,Dades!J890)</f>
        <v>0</v>
      </c>
      <c r="G153" s="563">
        <f>IF(E153="",0,Dades!N890+Dades!R890+Dades!V890)</f>
        <v>0</v>
      </c>
      <c r="H153" s="563">
        <f>IF(E153="",0,Dades!Z890)</f>
        <v>0</v>
      </c>
      <c r="I153" s="661">
        <f>IF(E153="",0,(DSUM('1.4_Emissions fugitives'!$E$14:$O$36,"emissions",'4.1_Resultats Balears'!E$53:E153)+DSUM('1.4_Emissions fugitives'!$E$48:$N$58,"emissions",'4.1_Resultats Balears'!E$53:E153))-SUM(I$54:I152))</f>
        <v>0</v>
      </c>
      <c r="J153" s="661"/>
      <c r="K153" s="661">
        <f>IF(E153="",0,Dades!AD890)</f>
        <v>0</v>
      </c>
      <c r="L153" s="661"/>
      <c r="M153" s="661">
        <f t="shared" si="3"/>
        <v>0</v>
      </c>
      <c r="N153" s="662"/>
      <c r="O153" s="563">
        <f>IF(E153="",0,DSUM('2.1_Categoria 2 Balears'!$E$17:$J$39,"emissions",'4.1_Resultats Balears'!E$53:E153)+DSUM('2.1_Categoria 2 Balears'!$E$47:$K$67,"emissions",'4.1_Resultats Balears'!E$53:E153)-SUM(O$54:O152))</f>
        <v>0</v>
      </c>
      <c r="P153" s="563">
        <f>IF(E153="",0,DSUM('2.1_Categoria 2 Balears'!$E$75:$J$95,"emissions",'4.1_Resultats Balears'!E$53:E153)-SUM(P$54:P152))</f>
        <v>0</v>
      </c>
      <c r="Q153" s="661">
        <f t="shared" si="4"/>
        <v>0</v>
      </c>
      <c r="R153" s="662"/>
      <c r="S153" s="662">
        <f t="shared" si="5"/>
        <v>0</v>
      </c>
      <c r="T153" s="662"/>
      <c r="U153" s="662"/>
      <c r="V153" s="49"/>
      <c r="W153" s="49"/>
    </row>
    <row r="154" spans="1:23" ht="16.5" customHeight="1" x14ac:dyDescent="0.3">
      <c r="A154" s="110"/>
      <c r="B154" s="108"/>
      <c r="C154" s="49"/>
      <c r="D154" s="49"/>
      <c r="E154" s="109" t="str">
        <f>IF(Dades!E891="","",Dades!E891)</f>
        <v/>
      </c>
      <c r="F154" s="563">
        <f>IF(E154="",0,Dades!J891)</f>
        <v>0</v>
      </c>
      <c r="G154" s="563">
        <f>IF(E154="",0,Dades!N891+Dades!R891+Dades!V891)</f>
        <v>0</v>
      </c>
      <c r="H154" s="563">
        <f>IF(E154="",0,Dades!Z891)</f>
        <v>0</v>
      </c>
      <c r="I154" s="661">
        <f>IF(E154="",0,(DSUM('1.4_Emissions fugitives'!$E$14:$O$36,"emissions",'4.1_Resultats Balears'!E$53:E154)+DSUM('1.4_Emissions fugitives'!$E$48:$N$58,"emissions",'4.1_Resultats Balears'!E$53:E154))-SUM(I$54:I153))</f>
        <v>0</v>
      </c>
      <c r="J154" s="661"/>
      <c r="K154" s="661">
        <f>IF(E154="",0,Dades!AD891)</f>
        <v>0</v>
      </c>
      <c r="L154" s="661"/>
      <c r="M154" s="661">
        <f t="shared" si="3"/>
        <v>0</v>
      </c>
      <c r="N154" s="662"/>
      <c r="O154" s="563">
        <f>IF(E154="",0,DSUM('2.1_Categoria 2 Balears'!$E$17:$J$39,"emissions",'4.1_Resultats Balears'!E$53:E154)+DSUM('2.1_Categoria 2 Balears'!$E$47:$K$67,"emissions",'4.1_Resultats Balears'!E$53:E154)-SUM(O$54:O153))</f>
        <v>0</v>
      </c>
      <c r="P154" s="563">
        <f>IF(E154="",0,DSUM('2.1_Categoria 2 Balears'!$E$75:$J$95,"emissions",'4.1_Resultats Balears'!E$53:E154)-SUM(P$54:P153))</f>
        <v>0</v>
      </c>
      <c r="Q154" s="661">
        <f t="shared" si="4"/>
        <v>0</v>
      </c>
      <c r="R154" s="662"/>
      <c r="S154" s="662">
        <f t="shared" si="5"/>
        <v>0</v>
      </c>
      <c r="T154" s="662"/>
      <c r="U154" s="662"/>
      <c r="V154" s="49"/>
      <c r="W154" s="49"/>
    </row>
    <row r="155" spans="1:23" x14ac:dyDescent="0.3">
      <c r="A155" s="110"/>
      <c r="B155" s="108"/>
      <c r="C155" s="49"/>
      <c r="D155" s="49"/>
      <c r="E155" s="109" t="str">
        <f>IF(Dades!E892="","",Dades!E892)</f>
        <v/>
      </c>
      <c r="F155" s="563">
        <f>IF(E155="",0,Dades!J892)</f>
        <v>0</v>
      </c>
      <c r="G155" s="563">
        <f>IF(E155="",0,Dades!N892+Dades!R892+Dades!V892)</f>
        <v>0</v>
      </c>
      <c r="H155" s="563">
        <f>IF(E155="",0,Dades!Z892)</f>
        <v>0</v>
      </c>
      <c r="I155" s="661">
        <f>IF(E155="",0,(DSUM('1.4_Emissions fugitives'!$E$14:$O$36,"emissions",'4.1_Resultats Balears'!E$53:E155)+DSUM('1.4_Emissions fugitives'!$E$48:$N$58,"emissions",'4.1_Resultats Balears'!E$53:E155))-SUM(I$54:I154))</f>
        <v>0</v>
      </c>
      <c r="J155" s="661"/>
      <c r="K155" s="661">
        <f>IF(E155="",0,Dades!AD892)</f>
        <v>0</v>
      </c>
      <c r="L155" s="661"/>
      <c r="M155" s="661">
        <f t="shared" si="3"/>
        <v>0</v>
      </c>
      <c r="N155" s="662"/>
      <c r="O155" s="563">
        <f>IF(E155="",0,DSUM('2.1_Categoria 2 Balears'!$E$17:$J$39,"emissions",'4.1_Resultats Balears'!E$53:E155)+DSUM('2.1_Categoria 2 Balears'!$E$47:$K$67,"emissions",'4.1_Resultats Balears'!E$53:E155)-SUM(O$54:O154))</f>
        <v>0</v>
      </c>
      <c r="P155" s="563">
        <f>IF(E155="",0,DSUM('2.1_Categoria 2 Balears'!$E$75:$J$95,"emissions",'4.1_Resultats Balears'!E$53:E155)-SUM(P$54:P154))</f>
        <v>0</v>
      </c>
      <c r="Q155" s="661">
        <f t="shared" si="4"/>
        <v>0</v>
      </c>
      <c r="R155" s="662"/>
      <c r="S155" s="662">
        <f t="shared" si="5"/>
        <v>0</v>
      </c>
      <c r="T155" s="662"/>
      <c r="U155" s="662"/>
      <c r="V155" s="49"/>
      <c r="W155" s="49"/>
    </row>
    <row r="156" spans="1:23" ht="16.5" customHeight="1" x14ac:dyDescent="0.3">
      <c r="A156" s="110"/>
      <c r="B156" s="108"/>
      <c r="C156" s="49"/>
      <c r="D156" s="49"/>
      <c r="E156" s="109" t="str">
        <f>IF(Dades!E893="","",Dades!E893)</f>
        <v/>
      </c>
      <c r="F156" s="563">
        <f>IF(E156="",0,Dades!J893)</f>
        <v>0</v>
      </c>
      <c r="G156" s="563">
        <f>IF(E156="",0,Dades!N893+Dades!R893+Dades!V893)</f>
        <v>0</v>
      </c>
      <c r="H156" s="563">
        <f>IF(E156="",0,Dades!Z893)</f>
        <v>0</v>
      </c>
      <c r="I156" s="661">
        <f>IF(E156="",0,(DSUM('1.4_Emissions fugitives'!$E$14:$O$36,"emissions",'4.1_Resultats Balears'!E$53:E156)+DSUM('1.4_Emissions fugitives'!$E$48:$N$58,"emissions",'4.1_Resultats Balears'!E$53:E156))-SUM(I$54:I155))</f>
        <v>0</v>
      </c>
      <c r="J156" s="661"/>
      <c r="K156" s="661">
        <f>IF(E156="",0,Dades!AD893)</f>
        <v>0</v>
      </c>
      <c r="L156" s="661"/>
      <c r="M156" s="661">
        <f t="shared" si="3"/>
        <v>0</v>
      </c>
      <c r="N156" s="662"/>
      <c r="O156" s="563">
        <f>IF(E156="",0,DSUM('2.1_Categoria 2 Balears'!$E$17:$J$39,"emissions",'4.1_Resultats Balears'!E$53:E156)+DSUM('2.1_Categoria 2 Balears'!$E$47:$K$67,"emissions",'4.1_Resultats Balears'!E$53:E156)-SUM(O$54:O155))</f>
        <v>0</v>
      </c>
      <c r="P156" s="563">
        <f>IF(E156="",0,DSUM('2.1_Categoria 2 Balears'!$E$75:$J$95,"emissions",'4.1_Resultats Balears'!E$53:E156)-SUM(P$54:P155))</f>
        <v>0</v>
      </c>
      <c r="Q156" s="661">
        <f t="shared" si="4"/>
        <v>0</v>
      </c>
      <c r="R156" s="662"/>
      <c r="S156" s="662">
        <f t="shared" si="5"/>
        <v>0</v>
      </c>
      <c r="T156" s="662"/>
      <c r="U156" s="662"/>
      <c r="V156" s="49"/>
      <c r="W156" s="49"/>
    </row>
    <row r="157" spans="1:23" x14ac:dyDescent="0.3">
      <c r="A157" s="110"/>
      <c r="B157" s="108"/>
      <c r="C157" s="49"/>
      <c r="D157" s="49"/>
      <c r="E157" s="109" t="str">
        <f>IF(Dades!E894="","",Dades!E894)</f>
        <v/>
      </c>
      <c r="F157" s="563">
        <f>IF(E157="",0,Dades!J894)</f>
        <v>0</v>
      </c>
      <c r="G157" s="563">
        <f>IF(E157="",0,Dades!N894+Dades!R894+Dades!V894)</f>
        <v>0</v>
      </c>
      <c r="H157" s="563">
        <f>IF(E157="",0,Dades!Z894)</f>
        <v>0</v>
      </c>
      <c r="I157" s="661">
        <f>IF(E157="",0,(DSUM('1.4_Emissions fugitives'!$E$14:$O$36,"emissions",'4.1_Resultats Balears'!E$53:E157)+DSUM('1.4_Emissions fugitives'!$E$48:$N$58,"emissions",'4.1_Resultats Balears'!E$53:E157))-SUM(I$54:I156))</f>
        <v>0</v>
      </c>
      <c r="J157" s="661"/>
      <c r="K157" s="661">
        <f>IF(E157="",0,Dades!AD894)</f>
        <v>0</v>
      </c>
      <c r="L157" s="661"/>
      <c r="M157" s="661">
        <f t="shared" si="3"/>
        <v>0</v>
      </c>
      <c r="N157" s="662"/>
      <c r="O157" s="563">
        <f>IF(E157="",0,DSUM('2.1_Categoria 2 Balears'!$E$17:$J$39,"emissions",'4.1_Resultats Balears'!E$53:E157)+DSUM('2.1_Categoria 2 Balears'!$E$47:$K$67,"emissions",'4.1_Resultats Balears'!E$53:E157)-SUM(O$54:O156))</f>
        <v>0</v>
      </c>
      <c r="P157" s="563">
        <f>IF(E157="",0,DSUM('2.1_Categoria 2 Balears'!$E$75:$J$95,"emissions",'4.1_Resultats Balears'!E$53:E157)-SUM(P$54:P156))</f>
        <v>0</v>
      </c>
      <c r="Q157" s="661">
        <f t="shared" si="4"/>
        <v>0</v>
      </c>
      <c r="R157" s="662"/>
      <c r="S157" s="662">
        <f t="shared" si="5"/>
        <v>0</v>
      </c>
      <c r="T157" s="662"/>
      <c r="U157" s="662"/>
      <c r="V157" s="49"/>
      <c r="W157" s="49"/>
    </row>
    <row r="158" spans="1:23" x14ac:dyDescent="0.3">
      <c r="A158" s="110"/>
      <c r="B158" s="108"/>
      <c r="C158" s="49"/>
      <c r="D158" s="49"/>
      <c r="E158" s="109" t="str">
        <f>IF(Dades!E895="","",Dades!E895)</f>
        <v/>
      </c>
      <c r="F158" s="563">
        <f>IF(E158="",0,Dades!J895)</f>
        <v>0</v>
      </c>
      <c r="G158" s="563">
        <f>IF(E158="",0,Dades!N895+Dades!R895+Dades!V895)</f>
        <v>0</v>
      </c>
      <c r="H158" s="563">
        <f>IF(E158="",0,Dades!Z895)</f>
        <v>0</v>
      </c>
      <c r="I158" s="661">
        <f>IF(E158="",0,(DSUM('1.4_Emissions fugitives'!$E$14:$O$36,"emissions",'4.1_Resultats Balears'!E$53:E158)+DSUM('1.4_Emissions fugitives'!$E$48:$N$58,"emissions",'4.1_Resultats Balears'!E$53:E158))-SUM(I$54:I157))</f>
        <v>0</v>
      </c>
      <c r="J158" s="661"/>
      <c r="K158" s="661">
        <f>IF(E158="",0,Dades!AD895)</f>
        <v>0</v>
      </c>
      <c r="L158" s="661"/>
      <c r="M158" s="661">
        <f t="shared" si="3"/>
        <v>0</v>
      </c>
      <c r="N158" s="662"/>
      <c r="O158" s="563">
        <f>IF(E158="",0,DSUM('2.1_Categoria 2 Balears'!$E$17:$J$39,"emissions",'4.1_Resultats Balears'!E$53:E158)+DSUM('2.1_Categoria 2 Balears'!$E$47:$K$67,"emissions",'4.1_Resultats Balears'!E$53:E158)-SUM(O$54:O157))</f>
        <v>0</v>
      </c>
      <c r="P158" s="563">
        <f>IF(E158="",0,DSUM('2.1_Categoria 2 Balears'!$E$75:$J$95,"emissions",'4.1_Resultats Balears'!E$53:E158)-SUM(P$54:P157))</f>
        <v>0</v>
      </c>
      <c r="Q158" s="661">
        <f t="shared" si="4"/>
        <v>0</v>
      </c>
      <c r="R158" s="662"/>
      <c r="S158" s="662">
        <f t="shared" si="5"/>
        <v>0</v>
      </c>
      <c r="T158" s="662"/>
      <c r="U158" s="662"/>
      <c r="V158" s="49"/>
      <c r="W158" s="49"/>
    </row>
    <row r="159" spans="1:23" x14ac:dyDescent="0.3">
      <c r="A159" s="110"/>
      <c r="B159" s="108"/>
      <c r="C159" s="49"/>
      <c r="D159" s="49"/>
      <c r="E159" s="109" t="str">
        <f>IF(Dades!E896="","",Dades!E896)</f>
        <v/>
      </c>
      <c r="F159" s="563">
        <f>IF(E159="",0,Dades!J896)</f>
        <v>0</v>
      </c>
      <c r="G159" s="563">
        <f>IF(E159="",0,Dades!N896+Dades!R896+Dades!V896)</f>
        <v>0</v>
      </c>
      <c r="H159" s="563">
        <f>IF(E159="",0,Dades!Z896)</f>
        <v>0</v>
      </c>
      <c r="I159" s="661">
        <f>IF(E159="",0,(DSUM('1.4_Emissions fugitives'!$E$14:$O$36,"emissions",'4.1_Resultats Balears'!E$53:E159)+DSUM('1.4_Emissions fugitives'!$E$48:$N$58,"emissions",'4.1_Resultats Balears'!E$53:E159))-SUM(I$54:I158))</f>
        <v>0</v>
      </c>
      <c r="J159" s="661"/>
      <c r="K159" s="661">
        <f>IF(E159="",0,Dades!AD896)</f>
        <v>0</v>
      </c>
      <c r="L159" s="661"/>
      <c r="M159" s="661">
        <f t="shared" si="3"/>
        <v>0</v>
      </c>
      <c r="N159" s="662"/>
      <c r="O159" s="563">
        <f>IF(E159="",0,DSUM('2.1_Categoria 2 Balears'!$E$17:$J$39,"emissions",'4.1_Resultats Balears'!E$53:E159)+DSUM('2.1_Categoria 2 Balears'!$E$47:$K$67,"emissions",'4.1_Resultats Balears'!E$53:E159)-SUM(O$54:O158))</f>
        <v>0</v>
      </c>
      <c r="P159" s="563">
        <f>IF(E159="",0,DSUM('2.1_Categoria 2 Balears'!$E$75:$J$95,"emissions",'4.1_Resultats Balears'!E$53:E159)-SUM(P$54:P158))</f>
        <v>0</v>
      </c>
      <c r="Q159" s="661">
        <f t="shared" si="4"/>
        <v>0</v>
      </c>
      <c r="R159" s="662"/>
      <c r="S159" s="662">
        <f t="shared" si="5"/>
        <v>0</v>
      </c>
      <c r="T159" s="662"/>
      <c r="U159" s="662"/>
      <c r="V159" s="49"/>
      <c r="W159" s="49"/>
    </row>
    <row r="160" spans="1:23" x14ac:dyDescent="0.3">
      <c r="A160" s="110"/>
      <c r="B160" s="108"/>
      <c r="C160" s="49"/>
      <c r="D160" s="49"/>
      <c r="E160" s="109" t="str">
        <f>IF(Dades!E897="","",Dades!E897)</f>
        <v/>
      </c>
      <c r="F160" s="563">
        <f>IF(E160="",0,Dades!J897)</f>
        <v>0</v>
      </c>
      <c r="G160" s="563">
        <f>IF(E160="",0,Dades!N897+Dades!R897+Dades!V897)</f>
        <v>0</v>
      </c>
      <c r="H160" s="563">
        <f>IF(E160="",0,Dades!Z897)</f>
        <v>0</v>
      </c>
      <c r="I160" s="661">
        <f>IF(E160="",0,(DSUM('1.4_Emissions fugitives'!$E$14:$O$36,"emissions",'4.1_Resultats Balears'!E$53:E160)+DSUM('1.4_Emissions fugitives'!$E$48:$N$58,"emissions",'4.1_Resultats Balears'!E$53:E160))-SUM(I$54:I159))</f>
        <v>0</v>
      </c>
      <c r="J160" s="661"/>
      <c r="K160" s="661">
        <f>IF(E160="",0,Dades!AD897)</f>
        <v>0</v>
      </c>
      <c r="L160" s="661"/>
      <c r="M160" s="661">
        <f t="shared" si="3"/>
        <v>0</v>
      </c>
      <c r="N160" s="662"/>
      <c r="O160" s="563">
        <f>IF(E160="",0,DSUM('2.1_Categoria 2 Balears'!$E$17:$J$39,"emissions",'4.1_Resultats Balears'!E$53:E160)+DSUM('2.1_Categoria 2 Balears'!$E$47:$K$67,"emissions",'4.1_Resultats Balears'!E$53:E160)-SUM(O$54:O159))</f>
        <v>0</v>
      </c>
      <c r="P160" s="563">
        <f>IF(E160="",0,DSUM('2.1_Categoria 2 Balears'!$E$75:$J$95,"emissions",'4.1_Resultats Balears'!E$53:E160)-SUM(P$54:P159))</f>
        <v>0</v>
      </c>
      <c r="Q160" s="661">
        <f t="shared" si="4"/>
        <v>0</v>
      </c>
      <c r="R160" s="662"/>
      <c r="S160" s="662">
        <f t="shared" si="5"/>
        <v>0</v>
      </c>
      <c r="T160" s="662"/>
      <c r="U160" s="662"/>
      <c r="V160" s="49"/>
      <c r="W160" s="49"/>
    </row>
    <row r="161" spans="1:23" x14ac:dyDescent="0.3">
      <c r="A161" s="110"/>
      <c r="B161" s="108"/>
      <c r="C161" s="49"/>
      <c r="D161" s="49"/>
      <c r="E161" s="109" t="str">
        <f>IF(Dades!E898="","",Dades!E898)</f>
        <v/>
      </c>
      <c r="F161" s="563">
        <f>IF(E161="",0,Dades!J898)</f>
        <v>0</v>
      </c>
      <c r="G161" s="563">
        <f>IF(E161="",0,Dades!N898+Dades!R898+Dades!V898)</f>
        <v>0</v>
      </c>
      <c r="H161" s="563">
        <f>IF(E161="",0,Dades!Z898)</f>
        <v>0</v>
      </c>
      <c r="I161" s="661">
        <f>IF(E161="",0,(DSUM('1.4_Emissions fugitives'!$E$14:$O$36,"emissions",'4.1_Resultats Balears'!E$53:E161)+DSUM('1.4_Emissions fugitives'!$E$48:$N$58,"emissions",'4.1_Resultats Balears'!E$53:E161))-SUM(I$54:I160))</f>
        <v>0</v>
      </c>
      <c r="J161" s="661"/>
      <c r="K161" s="661">
        <f>IF(E161="",0,Dades!AD898)</f>
        <v>0</v>
      </c>
      <c r="L161" s="661"/>
      <c r="M161" s="661">
        <f t="shared" si="3"/>
        <v>0</v>
      </c>
      <c r="N161" s="662"/>
      <c r="O161" s="563">
        <f>IF(E161="",0,DSUM('2.1_Categoria 2 Balears'!$E$17:$J$39,"emissions",'4.1_Resultats Balears'!E$53:E161)+DSUM('2.1_Categoria 2 Balears'!$E$47:$K$67,"emissions",'4.1_Resultats Balears'!E$53:E161)-SUM(O$54:O160))</f>
        <v>0</v>
      </c>
      <c r="P161" s="563">
        <f>IF(E161="",0,DSUM('2.1_Categoria 2 Balears'!$E$75:$J$95,"emissions",'4.1_Resultats Balears'!E$53:E161)-SUM(P$54:P160))</f>
        <v>0</v>
      </c>
      <c r="Q161" s="661">
        <f t="shared" si="4"/>
        <v>0</v>
      </c>
      <c r="R161" s="662"/>
      <c r="S161" s="662">
        <f t="shared" si="5"/>
        <v>0</v>
      </c>
      <c r="T161" s="662"/>
      <c r="U161" s="662"/>
      <c r="V161" s="49"/>
      <c r="W161" s="49"/>
    </row>
    <row r="162" spans="1:23" ht="16.5" customHeight="1" x14ac:dyDescent="0.3">
      <c r="A162" s="110"/>
      <c r="B162" s="108"/>
      <c r="C162" s="49"/>
      <c r="D162" s="49"/>
      <c r="E162" s="109" t="str">
        <f>IF(Dades!E899="","",Dades!E899)</f>
        <v/>
      </c>
      <c r="F162" s="563">
        <f>IF(E162="",0,Dades!J899)</f>
        <v>0</v>
      </c>
      <c r="G162" s="563">
        <f>IF(E162="",0,Dades!N899+Dades!R899+Dades!V899)</f>
        <v>0</v>
      </c>
      <c r="H162" s="563">
        <f>IF(E162="",0,Dades!Z899)</f>
        <v>0</v>
      </c>
      <c r="I162" s="661">
        <f>IF(E162="",0,(DSUM('1.4_Emissions fugitives'!$E$14:$O$36,"emissions",'4.1_Resultats Balears'!E$53:E162)+DSUM('1.4_Emissions fugitives'!$E$48:$N$58,"emissions",'4.1_Resultats Balears'!E$53:E162))-SUM(I$54:I161))</f>
        <v>0</v>
      </c>
      <c r="J162" s="661"/>
      <c r="K162" s="661">
        <f>IF(E162="",0,Dades!AD899)</f>
        <v>0</v>
      </c>
      <c r="L162" s="661"/>
      <c r="M162" s="661">
        <f t="shared" si="3"/>
        <v>0</v>
      </c>
      <c r="N162" s="662"/>
      <c r="O162" s="563">
        <f>IF(E162="",0,DSUM('2.1_Categoria 2 Balears'!$E$17:$J$39,"emissions",'4.1_Resultats Balears'!E$53:E162)+DSUM('2.1_Categoria 2 Balears'!$E$47:$K$67,"emissions",'4.1_Resultats Balears'!E$53:E162)-SUM(O$54:O161))</f>
        <v>0</v>
      </c>
      <c r="P162" s="563">
        <f>IF(E162="",0,DSUM('2.1_Categoria 2 Balears'!$E$75:$J$95,"emissions",'4.1_Resultats Balears'!E$53:E162)-SUM(P$54:P161))</f>
        <v>0</v>
      </c>
      <c r="Q162" s="661">
        <f t="shared" si="4"/>
        <v>0</v>
      </c>
      <c r="R162" s="662"/>
      <c r="S162" s="662">
        <f t="shared" si="5"/>
        <v>0</v>
      </c>
      <c r="T162" s="662"/>
      <c r="U162" s="662"/>
      <c r="V162" s="49"/>
      <c r="W162" s="49"/>
    </row>
    <row r="163" spans="1:23" ht="16.5" customHeight="1" x14ac:dyDescent="0.3">
      <c r="A163" s="110"/>
      <c r="B163" s="108"/>
      <c r="C163" s="49"/>
      <c r="D163" s="49"/>
      <c r="E163" s="109" t="str">
        <f>IF(Dades!E900="","",Dades!E900)</f>
        <v/>
      </c>
      <c r="F163" s="563">
        <f>IF(E163="",0,Dades!J900)</f>
        <v>0</v>
      </c>
      <c r="G163" s="563">
        <f>IF(E163="",0,Dades!N900+Dades!R900+Dades!V900)</f>
        <v>0</v>
      </c>
      <c r="H163" s="563">
        <f>IF(E163="",0,Dades!Z900)</f>
        <v>0</v>
      </c>
      <c r="I163" s="661">
        <f>IF(E163="",0,(DSUM('1.4_Emissions fugitives'!$E$14:$O$36,"emissions",'4.1_Resultats Balears'!E$53:E163)+DSUM('1.4_Emissions fugitives'!$E$48:$N$58,"emissions",'4.1_Resultats Balears'!E$53:E163))-SUM(I$54:I162))</f>
        <v>0</v>
      </c>
      <c r="J163" s="661"/>
      <c r="K163" s="661">
        <f>IF(E163="",0,Dades!AD900)</f>
        <v>0</v>
      </c>
      <c r="L163" s="661"/>
      <c r="M163" s="661">
        <f t="shared" si="3"/>
        <v>0</v>
      </c>
      <c r="N163" s="662"/>
      <c r="O163" s="563">
        <f>IF(E163="",0,DSUM('2.1_Categoria 2 Balears'!$E$17:$J$39,"emissions",'4.1_Resultats Balears'!E$53:E163)+DSUM('2.1_Categoria 2 Balears'!$E$47:$K$67,"emissions",'4.1_Resultats Balears'!E$53:E163)-SUM(O$54:O162))</f>
        <v>0</v>
      </c>
      <c r="P163" s="563">
        <f>IF(E163="",0,DSUM('2.1_Categoria 2 Balears'!$E$75:$J$95,"emissions",'4.1_Resultats Balears'!E$53:E163)-SUM(P$54:P162))</f>
        <v>0</v>
      </c>
      <c r="Q163" s="661">
        <f t="shared" si="4"/>
        <v>0</v>
      </c>
      <c r="R163" s="662"/>
      <c r="S163" s="662">
        <f t="shared" si="5"/>
        <v>0</v>
      </c>
      <c r="T163" s="662"/>
      <c r="U163" s="662"/>
      <c r="V163" s="49"/>
      <c r="W163" s="49"/>
    </row>
    <row r="164" spans="1:23" ht="16.5" customHeight="1" x14ac:dyDescent="0.3">
      <c r="A164" s="110"/>
      <c r="B164" s="108"/>
      <c r="C164" s="49"/>
      <c r="D164" s="49"/>
      <c r="E164" s="109" t="str">
        <f>IF(Dades!E901="","",Dades!E901)</f>
        <v/>
      </c>
      <c r="F164" s="563">
        <f>IF(E164="",0,Dades!J901)</f>
        <v>0</v>
      </c>
      <c r="G164" s="563">
        <f>IF(E164="",0,Dades!N901+Dades!R901+Dades!V901)</f>
        <v>0</v>
      </c>
      <c r="H164" s="563">
        <f>IF(E164="",0,Dades!Z901)</f>
        <v>0</v>
      </c>
      <c r="I164" s="661">
        <f>IF(E164="",0,(DSUM('1.4_Emissions fugitives'!$E$14:$O$36,"emissions",'4.1_Resultats Balears'!E$53:E164)+DSUM('1.4_Emissions fugitives'!$E$48:$N$58,"emissions",'4.1_Resultats Balears'!E$53:E164))-SUM(I$54:I163))</f>
        <v>0</v>
      </c>
      <c r="J164" s="661"/>
      <c r="K164" s="661">
        <f>IF(E164="",0,Dades!AD901)</f>
        <v>0</v>
      </c>
      <c r="L164" s="661"/>
      <c r="M164" s="661">
        <f t="shared" si="3"/>
        <v>0</v>
      </c>
      <c r="N164" s="662"/>
      <c r="O164" s="563">
        <f>IF(E164="",0,DSUM('2.1_Categoria 2 Balears'!$E$17:$J$39,"emissions",'4.1_Resultats Balears'!E$53:E164)+DSUM('2.1_Categoria 2 Balears'!$E$47:$K$67,"emissions",'4.1_Resultats Balears'!E$53:E164)-SUM(O$54:O163))</f>
        <v>0</v>
      </c>
      <c r="P164" s="563">
        <f>IF(E164="",0,DSUM('2.1_Categoria 2 Balears'!$E$75:$J$95,"emissions",'4.1_Resultats Balears'!E$53:E164)-SUM(P$54:P163))</f>
        <v>0</v>
      </c>
      <c r="Q164" s="661">
        <f t="shared" si="4"/>
        <v>0</v>
      </c>
      <c r="R164" s="662"/>
      <c r="S164" s="662">
        <f t="shared" si="5"/>
        <v>0</v>
      </c>
      <c r="T164" s="662"/>
      <c r="U164" s="662"/>
      <c r="V164" s="49"/>
      <c r="W164" s="49"/>
    </row>
    <row r="165" spans="1:23" ht="16.5" customHeight="1" x14ac:dyDescent="0.3">
      <c r="A165" s="110"/>
      <c r="B165" s="108"/>
      <c r="C165" s="49"/>
      <c r="D165" s="49"/>
      <c r="E165" s="109" t="str">
        <f>IF(Dades!E902="","",Dades!E902)</f>
        <v/>
      </c>
      <c r="F165" s="563">
        <f>IF(E165="",0,Dades!J902)</f>
        <v>0</v>
      </c>
      <c r="G165" s="563">
        <f>IF(E165="",0,Dades!N902+Dades!R902+Dades!V902)</f>
        <v>0</v>
      </c>
      <c r="H165" s="563">
        <f>IF(E165="",0,Dades!Z902)</f>
        <v>0</v>
      </c>
      <c r="I165" s="661">
        <f>IF(E165="",0,(DSUM('1.4_Emissions fugitives'!$E$14:$O$36,"emissions",'4.1_Resultats Balears'!E$53:E165)+DSUM('1.4_Emissions fugitives'!$E$48:$N$58,"emissions",'4.1_Resultats Balears'!E$53:E165))-SUM(I$54:I164))</f>
        <v>0</v>
      </c>
      <c r="J165" s="661"/>
      <c r="K165" s="661">
        <f>IF(E165="",0,Dades!AD902)</f>
        <v>0</v>
      </c>
      <c r="L165" s="661"/>
      <c r="M165" s="661">
        <f t="shared" si="3"/>
        <v>0</v>
      </c>
      <c r="N165" s="662"/>
      <c r="O165" s="563">
        <f>IF(E165="",0,DSUM('2.1_Categoria 2 Balears'!$E$17:$J$39,"emissions",'4.1_Resultats Balears'!E$53:E165)+DSUM('2.1_Categoria 2 Balears'!$E$47:$K$67,"emissions",'4.1_Resultats Balears'!E$53:E165)-SUM(O$54:O164))</f>
        <v>0</v>
      </c>
      <c r="P165" s="563">
        <f>IF(E165="",0,DSUM('2.1_Categoria 2 Balears'!$E$75:$J$95,"emissions",'4.1_Resultats Balears'!E$53:E165)-SUM(P$54:P164))</f>
        <v>0</v>
      </c>
      <c r="Q165" s="661">
        <f t="shared" si="4"/>
        <v>0</v>
      </c>
      <c r="R165" s="662"/>
      <c r="S165" s="662">
        <f t="shared" si="5"/>
        <v>0</v>
      </c>
      <c r="T165" s="662"/>
      <c r="U165" s="662"/>
      <c r="V165" s="49"/>
      <c r="W165" s="49"/>
    </row>
    <row r="166" spans="1:23" ht="16.5" customHeight="1" x14ac:dyDescent="0.3">
      <c r="A166" s="110"/>
      <c r="B166" s="108"/>
      <c r="C166" s="49"/>
      <c r="D166" s="49"/>
      <c r="E166" s="109" t="str">
        <f>IF(Dades!E903="","",Dades!E903)</f>
        <v/>
      </c>
      <c r="F166" s="563">
        <f>IF(E166="",0,Dades!J903)</f>
        <v>0</v>
      </c>
      <c r="G166" s="563">
        <f>IF(E166="",0,Dades!N903+Dades!R903+Dades!V903)</f>
        <v>0</v>
      </c>
      <c r="H166" s="563">
        <f>IF(E166="",0,Dades!Z903)</f>
        <v>0</v>
      </c>
      <c r="I166" s="661">
        <f>IF(E166="",0,(DSUM('1.4_Emissions fugitives'!$E$14:$O$36,"emissions",'4.1_Resultats Balears'!E$53:E166)+DSUM('1.4_Emissions fugitives'!$E$48:$N$58,"emissions",'4.1_Resultats Balears'!E$53:E166))-SUM(I$54:I165))</f>
        <v>0</v>
      </c>
      <c r="J166" s="661"/>
      <c r="K166" s="661">
        <f>IF(E166="",0,Dades!AD903)</f>
        <v>0</v>
      </c>
      <c r="L166" s="661"/>
      <c r="M166" s="661">
        <f t="shared" si="3"/>
        <v>0</v>
      </c>
      <c r="N166" s="662"/>
      <c r="O166" s="563">
        <f>IF(E166="",0,DSUM('2.1_Categoria 2 Balears'!$E$17:$J$39,"emissions",'4.1_Resultats Balears'!E$53:E166)+DSUM('2.1_Categoria 2 Balears'!$E$47:$K$67,"emissions",'4.1_Resultats Balears'!E$53:E166)-SUM(O$54:O165))</f>
        <v>0</v>
      </c>
      <c r="P166" s="563">
        <f>IF(E166="",0,DSUM('2.1_Categoria 2 Balears'!$E$75:$J$95,"emissions",'4.1_Resultats Balears'!E$53:E166)-SUM(P$54:P165))</f>
        <v>0</v>
      </c>
      <c r="Q166" s="661">
        <f t="shared" si="4"/>
        <v>0</v>
      </c>
      <c r="R166" s="662"/>
      <c r="S166" s="662">
        <f t="shared" si="5"/>
        <v>0</v>
      </c>
      <c r="T166" s="662"/>
      <c r="U166" s="662"/>
      <c r="V166" s="49"/>
      <c r="W166" s="49"/>
    </row>
    <row r="167" spans="1:23" x14ac:dyDescent="0.3">
      <c r="A167" s="110"/>
      <c r="B167" s="108"/>
      <c r="C167" s="49"/>
      <c r="D167" s="49"/>
      <c r="E167" s="109" t="str">
        <f>IF(Dades!E904="","",Dades!E904)</f>
        <v/>
      </c>
      <c r="F167" s="563">
        <f>IF(E167="",0,Dades!J904)</f>
        <v>0</v>
      </c>
      <c r="G167" s="563">
        <f>IF(E167="",0,Dades!N904+Dades!R904+Dades!V904)</f>
        <v>0</v>
      </c>
      <c r="H167" s="563">
        <f>IF(E167="",0,Dades!Z904)</f>
        <v>0</v>
      </c>
      <c r="I167" s="661">
        <f>IF(E167="",0,(DSUM('1.4_Emissions fugitives'!$E$14:$O$36,"emissions",'4.1_Resultats Balears'!E$53:E167)+DSUM('1.4_Emissions fugitives'!$E$48:$N$58,"emissions",'4.1_Resultats Balears'!E$53:E167))-SUM(I$54:I166))</f>
        <v>0</v>
      </c>
      <c r="J167" s="661"/>
      <c r="K167" s="661">
        <f>IF(E167="",0,Dades!AD904)</f>
        <v>0</v>
      </c>
      <c r="L167" s="661"/>
      <c r="M167" s="661">
        <f t="shared" si="3"/>
        <v>0</v>
      </c>
      <c r="N167" s="662"/>
      <c r="O167" s="563">
        <f>IF(E167="",0,DSUM('2.1_Categoria 2 Balears'!$E$17:$J$39,"emissions",'4.1_Resultats Balears'!E$53:E167)+DSUM('2.1_Categoria 2 Balears'!$E$47:$K$67,"emissions",'4.1_Resultats Balears'!E$53:E167)-SUM(O$54:O166))</f>
        <v>0</v>
      </c>
      <c r="P167" s="563">
        <f>IF(E167="",0,DSUM('2.1_Categoria 2 Balears'!$E$75:$J$95,"emissions",'4.1_Resultats Balears'!E$53:E167)-SUM(P$54:P166))</f>
        <v>0</v>
      </c>
      <c r="Q167" s="661">
        <f t="shared" si="4"/>
        <v>0</v>
      </c>
      <c r="R167" s="662"/>
      <c r="S167" s="662">
        <f t="shared" si="5"/>
        <v>0</v>
      </c>
      <c r="T167" s="662"/>
      <c r="U167" s="662"/>
      <c r="V167" s="49"/>
      <c r="W167" s="49"/>
    </row>
    <row r="168" spans="1:23" ht="16.5" customHeight="1" x14ac:dyDescent="0.3">
      <c r="A168" s="110"/>
      <c r="B168" s="108"/>
      <c r="C168" s="49"/>
      <c r="D168" s="49"/>
      <c r="E168" s="109" t="str">
        <f>IF(Dades!E905="","",Dades!E905)</f>
        <v/>
      </c>
      <c r="F168" s="563">
        <f>IF(E168="",0,Dades!J905)</f>
        <v>0</v>
      </c>
      <c r="G168" s="563">
        <f>IF(E168="",0,Dades!N905+Dades!R905+Dades!V905)</f>
        <v>0</v>
      </c>
      <c r="H168" s="563">
        <f>IF(E168="",0,Dades!Z905)</f>
        <v>0</v>
      </c>
      <c r="I168" s="661">
        <f>IF(E168="",0,(DSUM('1.4_Emissions fugitives'!$E$14:$O$36,"emissions",'4.1_Resultats Balears'!E$53:E168)+DSUM('1.4_Emissions fugitives'!$E$48:$N$58,"emissions",'4.1_Resultats Balears'!E$53:E168))-SUM(I$54:I167))</f>
        <v>0</v>
      </c>
      <c r="J168" s="661"/>
      <c r="K168" s="661">
        <f>IF(E168="",0,Dades!AD905)</f>
        <v>0</v>
      </c>
      <c r="L168" s="661"/>
      <c r="M168" s="661">
        <f t="shared" si="3"/>
        <v>0</v>
      </c>
      <c r="N168" s="662"/>
      <c r="O168" s="563">
        <f>IF(E168="",0,DSUM('2.1_Categoria 2 Balears'!$E$17:$J$39,"emissions",'4.1_Resultats Balears'!E$53:E168)+DSUM('2.1_Categoria 2 Balears'!$E$47:$K$67,"emissions",'4.1_Resultats Balears'!E$53:E168)-SUM(O$54:O167))</f>
        <v>0</v>
      </c>
      <c r="P168" s="563">
        <f>IF(E168="",0,DSUM('2.1_Categoria 2 Balears'!$E$75:$J$95,"emissions",'4.1_Resultats Balears'!E$53:E168)-SUM(P$54:P167))</f>
        <v>0</v>
      </c>
      <c r="Q168" s="661">
        <f t="shared" si="4"/>
        <v>0</v>
      </c>
      <c r="R168" s="662"/>
      <c r="S168" s="662">
        <f t="shared" si="5"/>
        <v>0</v>
      </c>
      <c r="T168" s="662"/>
      <c r="U168" s="662"/>
      <c r="V168" s="49"/>
      <c r="W168" s="49"/>
    </row>
    <row r="169" spans="1:23" x14ac:dyDescent="0.3">
      <c r="A169" s="110"/>
      <c r="B169" s="108"/>
      <c r="C169" s="49"/>
      <c r="D169" s="49"/>
      <c r="E169" s="109" t="str">
        <f>IF(Dades!E906="","",Dades!E906)</f>
        <v/>
      </c>
      <c r="F169" s="563">
        <f>IF(E169="",0,Dades!J906)</f>
        <v>0</v>
      </c>
      <c r="G169" s="563">
        <f>IF(E169="",0,Dades!N906+Dades!R906+Dades!V906)</f>
        <v>0</v>
      </c>
      <c r="H169" s="563">
        <f>IF(E169="",0,Dades!Z906)</f>
        <v>0</v>
      </c>
      <c r="I169" s="661">
        <f>IF(E169="",0,(DSUM('1.4_Emissions fugitives'!$E$14:$O$36,"emissions",'4.1_Resultats Balears'!E$53:E169)+DSUM('1.4_Emissions fugitives'!$E$48:$N$58,"emissions",'4.1_Resultats Balears'!E$53:E169))-SUM(I$54:I168))</f>
        <v>0</v>
      </c>
      <c r="J169" s="661"/>
      <c r="K169" s="661">
        <f>IF(E169="",0,Dades!AD906)</f>
        <v>0</v>
      </c>
      <c r="L169" s="661"/>
      <c r="M169" s="661">
        <f t="shared" si="3"/>
        <v>0</v>
      </c>
      <c r="N169" s="662"/>
      <c r="O169" s="563">
        <f>IF(E169="",0,DSUM('2.1_Categoria 2 Balears'!$E$17:$J$39,"emissions",'4.1_Resultats Balears'!E$53:E169)+DSUM('2.1_Categoria 2 Balears'!$E$47:$K$67,"emissions",'4.1_Resultats Balears'!E$53:E169)-SUM(O$54:O168))</f>
        <v>0</v>
      </c>
      <c r="P169" s="563">
        <f>IF(E169="",0,DSUM('2.1_Categoria 2 Balears'!$E$75:$J$95,"emissions",'4.1_Resultats Balears'!E$53:E169)-SUM(P$54:P168))</f>
        <v>0</v>
      </c>
      <c r="Q169" s="661">
        <f t="shared" si="4"/>
        <v>0</v>
      </c>
      <c r="R169" s="662"/>
      <c r="S169" s="662">
        <f t="shared" si="5"/>
        <v>0</v>
      </c>
      <c r="T169" s="662"/>
      <c r="U169" s="662"/>
      <c r="V169" s="49"/>
      <c r="W169" s="49"/>
    </row>
    <row r="170" spans="1:23" x14ac:dyDescent="0.3">
      <c r="A170" s="110"/>
      <c r="B170" s="108"/>
      <c r="C170" s="49"/>
      <c r="D170" s="49"/>
      <c r="E170" s="109" t="str">
        <f>IF(Dades!E907="","",Dades!E907)</f>
        <v/>
      </c>
      <c r="F170" s="563">
        <f>IF(E170="",0,Dades!J907)</f>
        <v>0</v>
      </c>
      <c r="G170" s="563">
        <f>IF(E170="",0,Dades!N907+Dades!R907+Dades!V907)</f>
        <v>0</v>
      </c>
      <c r="H170" s="563">
        <f>IF(E170="",0,Dades!Z907)</f>
        <v>0</v>
      </c>
      <c r="I170" s="661">
        <f>IF(E170="",0,(DSUM('1.4_Emissions fugitives'!$E$14:$O$36,"emissions",'4.1_Resultats Balears'!E$53:E170)+DSUM('1.4_Emissions fugitives'!$E$48:$N$58,"emissions",'4.1_Resultats Balears'!E$53:E170))-SUM(I$54:I169))</f>
        <v>0</v>
      </c>
      <c r="J170" s="661"/>
      <c r="K170" s="661">
        <f>IF(E170="",0,Dades!AD907)</f>
        <v>0</v>
      </c>
      <c r="L170" s="661"/>
      <c r="M170" s="661">
        <f t="shared" si="3"/>
        <v>0</v>
      </c>
      <c r="N170" s="662"/>
      <c r="O170" s="563">
        <f>IF(E170="",0,DSUM('2.1_Categoria 2 Balears'!$E$17:$J$39,"emissions",'4.1_Resultats Balears'!E$53:E170)+DSUM('2.1_Categoria 2 Balears'!$E$47:$K$67,"emissions",'4.1_Resultats Balears'!E$53:E170)-SUM(O$54:O169))</f>
        <v>0</v>
      </c>
      <c r="P170" s="563">
        <f>IF(E170="",0,DSUM('2.1_Categoria 2 Balears'!$E$75:$J$95,"emissions",'4.1_Resultats Balears'!E$53:E170)-SUM(P$54:P169))</f>
        <v>0</v>
      </c>
      <c r="Q170" s="661">
        <f t="shared" si="4"/>
        <v>0</v>
      </c>
      <c r="R170" s="662"/>
      <c r="S170" s="662">
        <f t="shared" si="5"/>
        <v>0</v>
      </c>
      <c r="T170" s="662"/>
      <c r="U170" s="662"/>
      <c r="V170" s="49"/>
      <c r="W170" s="49"/>
    </row>
    <row r="171" spans="1:23" x14ac:dyDescent="0.3">
      <c r="A171" s="110"/>
      <c r="B171" s="108"/>
      <c r="C171" s="49"/>
      <c r="D171" s="49"/>
      <c r="E171" s="109" t="str">
        <f>IF(Dades!E908="","",Dades!E908)</f>
        <v/>
      </c>
      <c r="F171" s="563">
        <f>IF(E171="",0,Dades!J908)</f>
        <v>0</v>
      </c>
      <c r="G171" s="563">
        <f>IF(E171="",0,Dades!N908+Dades!R908+Dades!V908)</f>
        <v>0</v>
      </c>
      <c r="H171" s="563">
        <f>IF(E171="",0,Dades!Z908)</f>
        <v>0</v>
      </c>
      <c r="I171" s="661">
        <f>IF(E171="",0,(DSUM('1.4_Emissions fugitives'!$E$14:$O$36,"emissions",'4.1_Resultats Balears'!E$53:E171)+DSUM('1.4_Emissions fugitives'!$E$48:$N$58,"emissions",'4.1_Resultats Balears'!E$53:E171))-SUM(I$54:I170))</f>
        <v>0</v>
      </c>
      <c r="J171" s="661"/>
      <c r="K171" s="661">
        <f>IF(E171="",0,Dades!AD908)</f>
        <v>0</v>
      </c>
      <c r="L171" s="661"/>
      <c r="M171" s="661">
        <f t="shared" si="3"/>
        <v>0</v>
      </c>
      <c r="N171" s="662"/>
      <c r="O171" s="563">
        <f>IF(E171="",0,DSUM('2.1_Categoria 2 Balears'!$E$17:$J$39,"emissions",'4.1_Resultats Balears'!E$53:E171)+DSUM('2.1_Categoria 2 Balears'!$E$47:$K$67,"emissions",'4.1_Resultats Balears'!E$53:E171)-SUM(O$54:O170))</f>
        <v>0</v>
      </c>
      <c r="P171" s="563">
        <f>IF(E171="",0,DSUM('2.1_Categoria 2 Balears'!$E$75:$J$95,"emissions",'4.1_Resultats Balears'!E$53:E171)-SUM(P$54:P170))</f>
        <v>0</v>
      </c>
      <c r="Q171" s="661">
        <f t="shared" si="4"/>
        <v>0</v>
      </c>
      <c r="R171" s="662"/>
      <c r="S171" s="662">
        <f t="shared" si="5"/>
        <v>0</v>
      </c>
      <c r="T171" s="662"/>
      <c r="U171" s="662"/>
      <c r="V171" s="49"/>
      <c r="W171" s="49"/>
    </row>
    <row r="172" spans="1:23" x14ac:dyDescent="0.3">
      <c r="A172" s="110"/>
      <c r="B172" s="108"/>
      <c r="C172" s="49"/>
      <c r="D172" s="49"/>
      <c r="E172" s="109" t="str">
        <f>IF(Dades!E909="","",Dades!E909)</f>
        <v/>
      </c>
      <c r="F172" s="563">
        <f>IF(E172="",0,Dades!J909)</f>
        <v>0</v>
      </c>
      <c r="G172" s="563">
        <f>IF(E172="",0,Dades!N909+Dades!R909+Dades!V909)</f>
        <v>0</v>
      </c>
      <c r="H172" s="563">
        <f>IF(E172="",0,Dades!Z909)</f>
        <v>0</v>
      </c>
      <c r="I172" s="661">
        <f>IF(E172="",0,(DSUM('1.4_Emissions fugitives'!$E$14:$O$36,"emissions",'4.1_Resultats Balears'!E$53:E172)+DSUM('1.4_Emissions fugitives'!$E$48:$N$58,"emissions",'4.1_Resultats Balears'!E$53:E172))-SUM(I$54:I171))</f>
        <v>0</v>
      </c>
      <c r="J172" s="661"/>
      <c r="K172" s="661">
        <f>IF(E172="",0,Dades!AD909)</f>
        <v>0</v>
      </c>
      <c r="L172" s="661"/>
      <c r="M172" s="661">
        <f t="shared" si="3"/>
        <v>0</v>
      </c>
      <c r="N172" s="662"/>
      <c r="O172" s="563">
        <f>IF(E172="",0,DSUM('2.1_Categoria 2 Balears'!$E$17:$J$39,"emissions",'4.1_Resultats Balears'!E$53:E172)+DSUM('2.1_Categoria 2 Balears'!$E$47:$K$67,"emissions",'4.1_Resultats Balears'!E$53:E172)-SUM(O$54:O171))</f>
        <v>0</v>
      </c>
      <c r="P172" s="563">
        <f>IF(E172="",0,DSUM('2.1_Categoria 2 Balears'!$E$75:$J$95,"emissions",'4.1_Resultats Balears'!E$53:E172)-SUM(P$54:P171))</f>
        <v>0</v>
      </c>
      <c r="Q172" s="661">
        <f t="shared" si="4"/>
        <v>0</v>
      </c>
      <c r="R172" s="662"/>
      <c r="S172" s="662">
        <f t="shared" si="5"/>
        <v>0</v>
      </c>
      <c r="T172" s="662"/>
      <c r="U172" s="662"/>
      <c r="V172" s="49"/>
      <c r="W172" s="49"/>
    </row>
    <row r="173" spans="1:23" x14ac:dyDescent="0.3">
      <c r="A173" s="110"/>
      <c r="C173" s="49"/>
      <c r="D173" s="49"/>
      <c r="E173" s="109" t="str">
        <f>IF(Dades!E910="","",Dades!E910)</f>
        <v/>
      </c>
      <c r="F173" s="563">
        <f>IF(E173="",0,Dades!J910)</f>
        <v>0</v>
      </c>
      <c r="G173" s="563">
        <f>IF(E173="",0,Dades!N910+Dades!R910+Dades!V910)</f>
        <v>0</v>
      </c>
      <c r="H173" s="563">
        <f>IF(E173="",0,Dades!Z910)</f>
        <v>0</v>
      </c>
      <c r="I173" s="661">
        <f>IF(E173="",0,(DSUM('1.4_Emissions fugitives'!$E$14:$O$36,"emissions",'4.1_Resultats Balears'!E$53:E173)+DSUM('1.4_Emissions fugitives'!$E$48:$N$58,"emissions",'4.1_Resultats Balears'!E$53:E173))-SUM(I$54:I172))</f>
        <v>0</v>
      </c>
      <c r="J173" s="661"/>
      <c r="K173" s="661">
        <f>IF(E173="",0,Dades!AD910)</f>
        <v>0</v>
      </c>
      <c r="L173" s="661"/>
      <c r="M173" s="661">
        <f t="shared" si="3"/>
        <v>0</v>
      </c>
      <c r="N173" s="662"/>
      <c r="O173" s="563">
        <f>IF(E173="",0,DSUM('2.1_Categoria 2 Balears'!$E$17:$J$39,"emissions",'4.1_Resultats Balears'!E$53:E173)+DSUM('2.1_Categoria 2 Balears'!$E$47:$K$67,"emissions",'4.1_Resultats Balears'!E$53:E173)-SUM(O$54:O172))</f>
        <v>0</v>
      </c>
      <c r="P173" s="563">
        <f>IF(E173="",0,DSUM('2.1_Categoria 2 Balears'!$E$75:$J$95,"emissions",'4.1_Resultats Balears'!E$53:E173)-SUM(P$54:P172))</f>
        <v>0</v>
      </c>
      <c r="Q173" s="661">
        <f t="shared" si="4"/>
        <v>0</v>
      </c>
      <c r="R173" s="662"/>
      <c r="S173" s="662">
        <f t="shared" si="5"/>
        <v>0</v>
      </c>
      <c r="T173" s="662"/>
      <c r="U173" s="662"/>
      <c r="V173" s="49"/>
      <c r="W173" s="49"/>
    </row>
    <row r="174" spans="1:23" x14ac:dyDescent="0.3">
      <c r="A174" s="110"/>
      <c r="C174" s="49"/>
      <c r="D174" s="49"/>
      <c r="E174" s="109" t="str">
        <f>IF(Dades!E911="","",Dades!E911)</f>
        <v/>
      </c>
      <c r="F174" s="563">
        <f>IF(E174="",0,Dades!J911)</f>
        <v>0</v>
      </c>
      <c r="G174" s="563">
        <f>IF(E174="",0,Dades!N911+Dades!R911+Dades!V911)</f>
        <v>0</v>
      </c>
      <c r="H174" s="563">
        <f>IF(E174="",0,Dades!Z911)</f>
        <v>0</v>
      </c>
      <c r="I174" s="661">
        <f>IF(E174="",0,(DSUM('1.4_Emissions fugitives'!$E$14:$O$36,"emissions",'4.1_Resultats Balears'!E$53:E174)+DSUM('1.4_Emissions fugitives'!$E$48:$N$58,"emissions",'4.1_Resultats Balears'!E$53:E174))-SUM(I$54:I173))</f>
        <v>0</v>
      </c>
      <c r="J174" s="661"/>
      <c r="K174" s="661">
        <f>IF(E174="",0,Dades!AD911)</f>
        <v>0</v>
      </c>
      <c r="L174" s="661"/>
      <c r="M174" s="661">
        <f t="shared" si="3"/>
        <v>0</v>
      </c>
      <c r="N174" s="662"/>
      <c r="O174" s="563">
        <f>IF(E174="",0,DSUM('2.1_Categoria 2 Balears'!$E$17:$J$39,"emissions",'4.1_Resultats Balears'!E$53:E174)+DSUM('2.1_Categoria 2 Balears'!$E$47:$K$67,"emissions",'4.1_Resultats Balears'!E$53:E174)-SUM(O$54:O173))</f>
        <v>0</v>
      </c>
      <c r="P174" s="563">
        <f>IF(E174="",0,DSUM('2.1_Categoria 2 Balears'!$E$75:$J$95,"emissions",'4.1_Resultats Balears'!E$53:E174)-SUM(P$54:P173))</f>
        <v>0</v>
      </c>
      <c r="Q174" s="661">
        <f t="shared" si="4"/>
        <v>0</v>
      </c>
      <c r="R174" s="662"/>
      <c r="S174" s="662">
        <f t="shared" si="5"/>
        <v>0</v>
      </c>
      <c r="T174" s="662"/>
      <c r="U174" s="662"/>
      <c r="V174" s="49"/>
      <c r="W174" s="49"/>
    </row>
    <row r="175" spans="1:23" x14ac:dyDescent="0.3">
      <c r="A175" s="110"/>
      <c r="E175" s="109" t="str">
        <f>IF(Dades!E912="","",Dades!E912)</f>
        <v/>
      </c>
      <c r="F175" s="563">
        <f>IF(E175="",0,Dades!J912)</f>
        <v>0</v>
      </c>
      <c r="G175" s="563">
        <f>IF(E175="",0,Dades!N912+Dades!R912+Dades!V912)</f>
        <v>0</v>
      </c>
      <c r="H175" s="563">
        <f>IF(E175="",0,Dades!Z912)</f>
        <v>0</v>
      </c>
      <c r="I175" s="661">
        <f>IF(E175="",0,(DSUM('1.4_Emissions fugitives'!$E$14:$O$36,"emissions",'4.1_Resultats Balears'!E$53:E175)+DSUM('1.4_Emissions fugitives'!$E$48:$N$58,"emissions",'4.1_Resultats Balears'!E$53:E175))-SUM(I$54:I174))</f>
        <v>0</v>
      </c>
      <c r="J175" s="661"/>
      <c r="K175" s="661">
        <f>IF(E175="",0,Dades!AD912)</f>
        <v>0</v>
      </c>
      <c r="L175" s="661"/>
      <c r="M175" s="661">
        <f t="shared" si="3"/>
        <v>0</v>
      </c>
      <c r="N175" s="662"/>
      <c r="O175" s="563">
        <f>IF(E175="",0,DSUM('2.1_Categoria 2 Balears'!$E$17:$J$39,"emissions",'4.1_Resultats Balears'!E$53:E175)+DSUM('2.1_Categoria 2 Balears'!$E$47:$K$67,"emissions",'4.1_Resultats Balears'!E$53:E175)-SUM(O$54:O174))</f>
        <v>0</v>
      </c>
      <c r="P175" s="563">
        <f>IF(E175="",0,DSUM('2.1_Categoria 2 Balears'!$E$75:$J$95,"emissions",'4.1_Resultats Balears'!E$53:E175)-SUM(P$54:P174))</f>
        <v>0</v>
      </c>
      <c r="Q175" s="661">
        <f t="shared" si="4"/>
        <v>0</v>
      </c>
      <c r="R175" s="662"/>
      <c r="S175" s="662">
        <f t="shared" si="5"/>
        <v>0</v>
      </c>
      <c r="T175" s="662"/>
      <c r="U175" s="662"/>
    </row>
    <row r="176" spans="1:23" x14ac:dyDescent="0.3">
      <c r="A176" s="110"/>
      <c r="E176" s="109" t="str">
        <f>IF(Dades!E913="","",Dades!E913)</f>
        <v/>
      </c>
      <c r="F176" s="563">
        <f>IF(E176="",0,Dades!J913)</f>
        <v>0</v>
      </c>
      <c r="G176" s="563">
        <f>IF(E176="",0,Dades!N913+Dades!R913+Dades!V913)</f>
        <v>0</v>
      </c>
      <c r="H176" s="563">
        <f>IF(E176="",0,Dades!Z913)</f>
        <v>0</v>
      </c>
      <c r="I176" s="661">
        <f>IF(E176="",0,(DSUM('1.4_Emissions fugitives'!$E$14:$O$36,"emissions",'4.1_Resultats Balears'!E$53:E176)+DSUM('1.4_Emissions fugitives'!$E$48:$N$58,"emissions",'4.1_Resultats Balears'!E$53:E176))-SUM(I$54:I175))</f>
        <v>0</v>
      </c>
      <c r="J176" s="661"/>
      <c r="K176" s="661">
        <f>IF(E176="",0,Dades!AD913)</f>
        <v>0</v>
      </c>
      <c r="L176" s="661"/>
      <c r="M176" s="661">
        <f t="shared" si="3"/>
        <v>0</v>
      </c>
      <c r="N176" s="662"/>
      <c r="O176" s="563">
        <f>IF(E176="",0,DSUM('2.1_Categoria 2 Balears'!$E$17:$J$39,"emissions",'4.1_Resultats Balears'!E$53:E176)+DSUM('2.1_Categoria 2 Balears'!$E$47:$K$67,"emissions",'4.1_Resultats Balears'!E$53:E176)-SUM(O$54:O175))</f>
        <v>0</v>
      </c>
      <c r="P176" s="563">
        <f>IF(E176="",0,DSUM('2.1_Categoria 2 Balears'!$E$75:$J$95,"emissions",'4.1_Resultats Balears'!E$53:E176)-SUM(P$54:P175))</f>
        <v>0</v>
      </c>
      <c r="Q176" s="661">
        <f t="shared" si="4"/>
        <v>0</v>
      </c>
      <c r="R176" s="662"/>
      <c r="S176" s="662">
        <f t="shared" si="5"/>
        <v>0</v>
      </c>
      <c r="T176" s="662"/>
      <c r="U176" s="662"/>
    </row>
    <row r="177" spans="1:21" x14ac:dyDescent="0.3">
      <c r="A177" s="110"/>
      <c r="E177" s="109" t="str">
        <f>IF(Dades!E914="","",Dades!E914)</f>
        <v/>
      </c>
      <c r="F177" s="563">
        <f>IF(E177="",0,Dades!J914)</f>
        <v>0</v>
      </c>
      <c r="G177" s="563">
        <f>IF(E177="",0,Dades!N914+Dades!R914+Dades!V914)</f>
        <v>0</v>
      </c>
      <c r="H177" s="563">
        <f>IF(E177="",0,Dades!Z914)</f>
        <v>0</v>
      </c>
      <c r="I177" s="661">
        <f>IF(E177="",0,(DSUM('1.4_Emissions fugitives'!$E$14:$O$36,"emissions",'4.1_Resultats Balears'!E$53:E177)+DSUM('1.4_Emissions fugitives'!$E$48:$N$58,"emissions",'4.1_Resultats Balears'!E$53:E177))-SUM(I$54:I176))</f>
        <v>0</v>
      </c>
      <c r="J177" s="661"/>
      <c r="K177" s="661">
        <f>IF(E177="",0,Dades!AD914)</f>
        <v>0</v>
      </c>
      <c r="L177" s="661"/>
      <c r="M177" s="661">
        <f t="shared" si="3"/>
        <v>0</v>
      </c>
      <c r="N177" s="662"/>
      <c r="O177" s="563">
        <f>IF(E177="",0,DSUM('2.1_Categoria 2 Balears'!$E$17:$J$39,"emissions",'4.1_Resultats Balears'!E$53:E177)+DSUM('2.1_Categoria 2 Balears'!$E$47:$K$67,"emissions",'4.1_Resultats Balears'!E$53:E177)-SUM(O$54:O176))</f>
        <v>0</v>
      </c>
      <c r="P177" s="563">
        <f>IF(E177="",0,DSUM('2.1_Categoria 2 Balears'!$E$75:$J$95,"emissions",'4.1_Resultats Balears'!E$53:E177)-SUM(P$54:P176))</f>
        <v>0</v>
      </c>
      <c r="Q177" s="661">
        <f t="shared" si="4"/>
        <v>0</v>
      </c>
      <c r="R177" s="662"/>
      <c r="S177" s="662">
        <f t="shared" si="5"/>
        <v>0</v>
      </c>
      <c r="T177" s="662"/>
      <c r="U177" s="662"/>
    </row>
    <row r="178" spans="1:21" x14ac:dyDescent="0.3">
      <c r="A178" s="110"/>
      <c r="E178" s="109" t="str">
        <f>IF(Dades!E915="","",Dades!E915)</f>
        <v/>
      </c>
      <c r="F178" s="563">
        <f>IF(E178="",0,Dades!J915)</f>
        <v>0</v>
      </c>
      <c r="G178" s="563">
        <f>IF(E178="",0,Dades!N915+Dades!R915+Dades!V915)</f>
        <v>0</v>
      </c>
      <c r="H178" s="563">
        <f>IF(E178="",0,Dades!Z915)</f>
        <v>0</v>
      </c>
      <c r="I178" s="661">
        <f>IF(E178="",0,(DSUM('1.4_Emissions fugitives'!$E$14:$O$36,"emissions",'4.1_Resultats Balears'!E$53:E178)+DSUM('1.4_Emissions fugitives'!$E$48:$N$58,"emissions",'4.1_Resultats Balears'!E$53:E178))-SUM(I$54:I177))</f>
        <v>0</v>
      </c>
      <c r="J178" s="661"/>
      <c r="K178" s="661">
        <f>IF(E178="",0,Dades!AD915)</f>
        <v>0</v>
      </c>
      <c r="L178" s="661"/>
      <c r="M178" s="661">
        <f t="shared" si="3"/>
        <v>0</v>
      </c>
      <c r="N178" s="662"/>
      <c r="O178" s="563">
        <f>IF(E178="",0,DSUM('2.1_Categoria 2 Balears'!$E$17:$J$39,"emissions",'4.1_Resultats Balears'!E$53:E178)+DSUM('2.1_Categoria 2 Balears'!$E$47:$K$67,"emissions",'4.1_Resultats Balears'!E$53:E178)-SUM(O$54:O177))</f>
        <v>0</v>
      </c>
      <c r="P178" s="563">
        <f>IF(E178="",0,DSUM('2.1_Categoria 2 Balears'!$E$75:$J$95,"emissions",'4.1_Resultats Balears'!E$53:E178)-SUM(P$54:P177))</f>
        <v>0</v>
      </c>
      <c r="Q178" s="661">
        <f t="shared" si="4"/>
        <v>0</v>
      </c>
      <c r="R178" s="662"/>
      <c r="S178" s="662">
        <f t="shared" si="5"/>
        <v>0</v>
      </c>
      <c r="T178" s="662"/>
      <c r="U178" s="662"/>
    </row>
    <row r="179" spans="1:21" x14ac:dyDescent="0.3">
      <c r="A179" s="110"/>
      <c r="E179" s="109" t="str">
        <f>IF(Dades!E916="","",Dades!E916)</f>
        <v/>
      </c>
      <c r="F179" s="563">
        <f>IF(E179="",0,Dades!J916)</f>
        <v>0</v>
      </c>
      <c r="G179" s="563">
        <f>IF(E179="",0,Dades!N916+Dades!R916+Dades!V916)</f>
        <v>0</v>
      </c>
      <c r="H179" s="563">
        <f>IF(E179="",0,Dades!Z916)</f>
        <v>0</v>
      </c>
      <c r="I179" s="661">
        <f>IF(E179="",0,(DSUM('1.4_Emissions fugitives'!$E$14:$O$36,"emissions",'4.1_Resultats Balears'!E$53:E179)+DSUM('1.4_Emissions fugitives'!$E$48:$N$58,"emissions",'4.1_Resultats Balears'!E$53:E179))-SUM(I$54:I178))</f>
        <v>0</v>
      </c>
      <c r="J179" s="661"/>
      <c r="K179" s="661">
        <f>IF(E179="",0,Dades!AD916)</f>
        <v>0</v>
      </c>
      <c r="L179" s="661"/>
      <c r="M179" s="661">
        <f t="shared" si="3"/>
        <v>0</v>
      </c>
      <c r="N179" s="662"/>
      <c r="O179" s="563">
        <f>IF(E179="",0,DSUM('2.1_Categoria 2 Balears'!$E$17:$J$39,"emissions",'4.1_Resultats Balears'!E$53:E179)+DSUM('2.1_Categoria 2 Balears'!$E$47:$K$67,"emissions",'4.1_Resultats Balears'!E$53:E179)-SUM(O$54:O178))</f>
        <v>0</v>
      </c>
      <c r="P179" s="563">
        <f>IF(E179="",0,DSUM('2.1_Categoria 2 Balears'!$E$75:$J$95,"emissions",'4.1_Resultats Balears'!E$53:E179)-SUM(P$54:P178))</f>
        <v>0</v>
      </c>
      <c r="Q179" s="661">
        <f t="shared" si="4"/>
        <v>0</v>
      </c>
      <c r="R179" s="662"/>
      <c r="S179" s="662">
        <f t="shared" si="5"/>
        <v>0</v>
      </c>
      <c r="T179" s="662"/>
      <c r="U179" s="662"/>
    </row>
    <row r="180" spans="1:21" x14ac:dyDescent="0.3">
      <c r="A180" s="110"/>
      <c r="E180" s="109" t="str">
        <f>IF(Dades!E917="","",Dades!E917)</f>
        <v/>
      </c>
      <c r="F180" s="563">
        <f>IF(E180="",0,Dades!J917)</f>
        <v>0</v>
      </c>
      <c r="G180" s="563">
        <f>IF(E180="",0,Dades!N917+Dades!R917+Dades!V917)</f>
        <v>0</v>
      </c>
      <c r="H180" s="563">
        <f>IF(E180="",0,Dades!Z917)</f>
        <v>0</v>
      </c>
      <c r="I180" s="661">
        <f>IF(E180="",0,(DSUM('1.4_Emissions fugitives'!$E$14:$O$36,"emissions",'4.1_Resultats Balears'!E$53:E180)+DSUM('1.4_Emissions fugitives'!$E$48:$N$58,"emissions",'4.1_Resultats Balears'!E$53:E180))-SUM(I$54:I179))</f>
        <v>0</v>
      </c>
      <c r="J180" s="661"/>
      <c r="K180" s="661">
        <f>IF(E180="",0,Dades!AD917)</f>
        <v>0</v>
      </c>
      <c r="L180" s="661"/>
      <c r="M180" s="661">
        <f t="shared" si="3"/>
        <v>0</v>
      </c>
      <c r="N180" s="662"/>
      <c r="O180" s="563">
        <f>IF(E180="",0,DSUM('2.1_Categoria 2 Balears'!$E$17:$J$39,"emissions",'4.1_Resultats Balears'!E$53:E180)+DSUM('2.1_Categoria 2 Balears'!$E$47:$K$67,"emissions",'4.1_Resultats Balears'!E$53:E180)-SUM(O$54:O179))</f>
        <v>0</v>
      </c>
      <c r="P180" s="563">
        <f>IF(E180="",0,DSUM('2.1_Categoria 2 Balears'!$E$75:$J$95,"emissions",'4.1_Resultats Balears'!E$53:E180)-SUM(P$54:P179))</f>
        <v>0</v>
      </c>
      <c r="Q180" s="661">
        <f t="shared" si="4"/>
        <v>0</v>
      </c>
      <c r="R180" s="662"/>
      <c r="S180" s="662">
        <f t="shared" si="5"/>
        <v>0</v>
      </c>
      <c r="T180" s="662"/>
      <c r="U180" s="662"/>
    </row>
    <row r="181" spans="1:21" x14ac:dyDescent="0.3">
      <c r="A181" s="110"/>
      <c r="E181" s="109" t="str">
        <f>IF(Dades!E918="","",Dades!E918)</f>
        <v/>
      </c>
      <c r="F181" s="563">
        <f>IF(E181="",0,Dades!J918)</f>
        <v>0</v>
      </c>
      <c r="G181" s="563">
        <f>IF(E181="",0,Dades!N918+Dades!R918+Dades!V918)</f>
        <v>0</v>
      </c>
      <c r="H181" s="563">
        <f>IF(E181="",0,Dades!Z918)</f>
        <v>0</v>
      </c>
      <c r="I181" s="661">
        <f>IF(E181="",0,(DSUM('1.4_Emissions fugitives'!$E$14:$O$36,"emissions",'4.1_Resultats Balears'!E$53:E181)+DSUM('1.4_Emissions fugitives'!$E$48:$N$58,"emissions",'4.1_Resultats Balears'!E$53:E181))-SUM(I$54:I180))</f>
        <v>0</v>
      </c>
      <c r="J181" s="661"/>
      <c r="K181" s="661">
        <f>IF(E181="",0,Dades!AD918)</f>
        <v>0</v>
      </c>
      <c r="L181" s="661"/>
      <c r="M181" s="661">
        <f t="shared" si="3"/>
        <v>0</v>
      </c>
      <c r="N181" s="662"/>
      <c r="O181" s="563">
        <f>IF(E181="",0,DSUM('2.1_Categoria 2 Balears'!$E$17:$J$39,"emissions",'4.1_Resultats Balears'!E$53:E181)+DSUM('2.1_Categoria 2 Balears'!$E$47:$K$67,"emissions",'4.1_Resultats Balears'!E$53:E181)-SUM(O$54:O180))</f>
        <v>0</v>
      </c>
      <c r="P181" s="563">
        <f>IF(E181="",0,DSUM('2.1_Categoria 2 Balears'!$E$75:$J$95,"emissions",'4.1_Resultats Balears'!E$53:E181)-SUM(P$54:P180))</f>
        <v>0</v>
      </c>
      <c r="Q181" s="661">
        <f t="shared" si="4"/>
        <v>0</v>
      </c>
      <c r="R181" s="662"/>
      <c r="S181" s="662">
        <f t="shared" si="5"/>
        <v>0</v>
      </c>
      <c r="T181" s="662"/>
      <c r="U181" s="662"/>
    </row>
    <row r="182" spans="1:21" x14ac:dyDescent="0.3">
      <c r="A182" s="110"/>
      <c r="E182" s="109" t="str">
        <f>IF(Dades!E919="","",Dades!E919)</f>
        <v/>
      </c>
      <c r="F182" s="563">
        <f>IF(E182="",0,Dades!J919)</f>
        <v>0</v>
      </c>
      <c r="G182" s="563">
        <f>IF(E182="",0,Dades!N919+Dades!R919+Dades!V919)</f>
        <v>0</v>
      </c>
      <c r="H182" s="563">
        <f>IF(E182="",0,Dades!Z919)</f>
        <v>0</v>
      </c>
      <c r="I182" s="661">
        <f>IF(E182="",0,(DSUM('1.4_Emissions fugitives'!$E$14:$O$36,"emissions",'4.1_Resultats Balears'!E$53:E182)+DSUM('1.4_Emissions fugitives'!$E$48:$N$58,"emissions",'4.1_Resultats Balears'!E$53:E182))-SUM(I$54:I181))</f>
        <v>0</v>
      </c>
      <c r="J182" s="661"/>
      <c r="K182" s="661">
        <f>IF(E182="",0,Dades!AD919)</f>
        <v>0</v>
      </c>
      <c r="L182" s="661"/>
      <c r="M182" s="661">
        <f t="shared" si="3"/>
        <v>0</v>
      </c>
      <c r="N182" s="662"/>
      <c r="O182" s="563">
        <f>IF(E182="",0,DSUM('2.1_Categoria 2 Balears'!$E$17:$J$39,"emissions",'4.1_Resultats Balears'!E$53:E182)+DSUM('2.1_Categoria 2 Balears'!$E$47:$K$67,"emissions",'4.1_Resultats Balears'!E$53:E182)-SUM(O$54:O181))</f>
        <v>0</v>
      </c>
      <c r="P182" s="563">
        <f>IF(E182="",0,DSUM('2.1_Categoria 2 Balears'!$E$75:$J$95,"emissions",'4.1_Resultats Balears'!E$53:E182)-SUM(P$54:P181))</f>
        <v>0</v>
      </c>
      <c r="Q182" s="661">
        <f t="shared" si="4"/>
        <v>0</v>
      </c>
      <c r="R182" s="662"/>
      <c r="S182" s="662">
        <f t="shared" si="5"/>
        <v>0</v>
      </c>
      <c r="T182" s="662"/>
      <c r="U182" s="662"/>
    </row>
    <row r="183" spans="1:21" x14ac:dyDescent="0.3">
      <c r="A183" s="110"/>
      <c r="E183" s="109" t="str">
        <f>IF(Dades!E920="","",Dades!E920)</f>
        <v/>
      </c>
      <c r="F183" s="563">
        <f>IF(E183="",0,Dades!J920)</f>
        <v>0</v>
      </c>
      <c r="G183" s="563">
        <f>IF(E183="",0,Dades!N920+Dades!R920+Dades!V920)</f>
        <v>0</v>
      </c>
      <c r="H183" s="563">
        <f>IF(E183="",0,Dades!Z920)</f>
        <v>0</v>
      </c>
      <c r="I183" s="661">
        <f>IF(E183="",0,(DSUM('1.4_Emissions fugitives'!$E$14:$O$36,"emissions",'4.1_Resultats Balears'!E$53:E183)+DSUM('1.4_Emissions fugitives'!$E$48:$N$58,"emissions",'4.1_Resultats Balears'!E$53:E183))-SUM(I$54:I182))</f>
        <v>0</v>
      </c>
      <c r="J183" s="661"/>
      <c r="K183" s="661">
        <f>IF(E183="",0,Dades!AD920)</f>
        <v>0</v>
      </c>
      <c r="L183" s="661"/>
      <c r="M183" s="661">
        <f t="shared" si="3"/>
        <v>0</v>
      </c>
      <c r="N183" s="662"/>
      <c r="O183" s="563">
        <f>IF(E183="",0,DSUM('2.1_Categoria 2 Balears'!$E$17:$J$39,"emissions",'4.1_Resultats Balears'!E$53:E183)+DSUM('2.1_Categoria 2 Balears'!$E$47:$K$67,"emissions",'4.1_Resultats Balears'!E$53:E183)-SUM(O$54:O182))</f>
        <v>0</v>
      </c>
      <c r="P183" s="563">
        <f>IF(E183="",0,DSUM('2.1_Categoria 2 Balears'!$E$75:$J$95,"emissions",'4.1_Resultats Balears'!E$53:E183)-SUM(P$54:P182))</f>
        <v>0</v>
      </c>
      <c r="Q183" s="661">
        <f t="shared" si="4"/>
        <v>0</v>
      </c>
      <c r="R183" s="662"/>
      <c r="S183" s="662">
        <f t="shared" si="5"/>
        <v>0</v>
      </c>
      <c r="T183" s="662"/>
      <c r="U183" s="662"/>
    </row>
    <row r="184" spans="1:21" x14ac:dyDescent="0.3">
      <c r="A184" s="110"/>
      <c r="E184" s="109" t="str">
        <f>IF(Dades!E921="","",Dades!E921)</f>
        <v/>
      </c>
      <c r="F184" s="563">
        <f>IF(E184="",0,Dades!J921)</f>
        <v>0</v>
      </c>
      <c r="G184" s="563">
        <f>IF(E184="",0,Dades!N921+Dades!R921+Dades!V921)</f>
        <v>0</v>
      </c>
      <c r="H184" s="563">
        <f>IF(E184="",0,Dades!Z921)</f>
        <v>0</v>
      </c>
      <c r="I184" s="661">
        <f>IF(E184="",0,(DSUM('1.4_Emissions fugitives'!$E$14:$O$36,"emissions",'4.1_Resultats Balears'!E$53:E184)+DSUM('1.4_Emissions fugitives'!$E$48:$N$58,"emissions",'4.1_Resultats Balears'!E$53:E184))-SUM(I$54:I183))</f>
        <v>0</v>
      </c>
      <c r="J184" s="661"/>
      <c r="K184" s="661">
        <f>IF(E184="",0,Dades!AD921)</f>
        <v>0</v>
      </c>
      <c r="L184" s="661"/>
      <c r="M184" s="661">
        <f t="shared" ref="M184:M247" si="6">SUM(F184:L184)</f>
        <v>0</v>
      </c>
      <c r="N184" s="662"/>
      <c r="O184" s="563">
        <f>IF(E184="",0,DSUM('2.1_Categoria 2 Balears'!$E$17:$J$39,"emissions",'4.1_Resultats Balears'!E$53:E184)+DSUM('2.1_Categoria 2 Balears'!$E$47:$K$67,"emissions",'4.1_Resultats Balears'!E$53:E184)-SUM(O$54:O183))</f>
        <v>0</v>
      </c>
      <c r="P184" s="563">
        <f>IF(E184="",0,DSUM('2.1_Categoria 2 Balears'!$E$75:$J$95,"emissions",'4.1_Resultats Balears'!E$53:E184)-SUM(P$54:P183))</f>
        <v>0</v>
      </c>
      <c r="Q184" s="661">
        <f t="shared" ref="Q184:Q247" si="7">SUM(O184:P184)</f>
        <v>0</v>
      </c>
      <c r="R184" s="662"/>
      <c r="S184" s="662">
        <f t="shared" ref="S184:S247" si="8">M184+Q184</f>
        <v>0</v>
      </c>
      <c r="T184" s="662"/>
      <c r="U184" s="662"/>
    </row>
    <row r="185" spans="1:21" x14ac:dyDescent="0.3">
      <c r="A185" s="110"/>
      <c r="E185" s="109" t="str">
        <f>IF(Dades!E922="","",Dades!E922)</f>
        <v/>
      </c>
      <c r="F185" s="563">
        <f>IF(E185="",0,Dades!J922)</f>
        <v>0</v>
      </c>
      <c r="G185" s="563">
        <f>IF(E185="",0,Dades!N922+Dades!R922+Dades!V922)</f>
        <v>0</v>
      </c>
      <c r="H185" s="563">
        <f>IF(E185="",0,Dades!Z922)</f>
        <v>0</v>
      </c>
      <c r="I185" s="661">
        <f>IF(E185="",0,(DSUM('1.4_Emissions fugitives'!$E$14:$O$36,"emissions",'4.1_Resultats Balears'!E$53:E185)+DSUM('1.4_Emissions fugitives'!$E$48:$N$58,"emissions",'4.1_Resultats Balears'!E$53:E185))-SUM(I$54:I184))</f>
        <v>0</v>
      </c>
      <c r="J185" s="661"/>
      <c r="K185" s="661">
        <f>IF(E185="",0,Dades!AD922)</f>
        <v>0</v>
      </c>
      <c r="L185" s="661"/>
      <c r="M185" s="661">
        <f t="shared" si="6"/>
        <v>0</v>
      </c>
      <c r="N185" s="662"/>
      <c r="O185" s="563">
        <f>IF(E185="",0,DSUM('2.1_Categoria 2 Balears'!$E$17:$J$39,"emissions",'4.1_Resultats Balears'!E$53:E185)+DSUM('2.1_Categoria 2 Balears'!$E$47:$K$67,"emissions",'4.1_Resultats Balears'!E$53:E185)-SUM(O$54:O184))</f>
        <v>0</v>
      </c>
      <c r="P185" s="563">
        <f>IF(E185="",0,DSUM('2.1_Categoria 2 Balears'!$E$75:$J$95,"emissions",'4.1_Resultats Balears'!E$53:E185)-SUM(P$54:P184))</f>
        <v>0</v>
      </c>
      <c r="Q185" s="661">
        <f t="shared" si="7"/>
        <v>0</v>
      </c>
      <c r="R185" s="662"/>
      <c r="S185" s="662">
        <f t="shared" si="8"/>
        <v>0</v>
      </c>
      <c r="T185" s="662"/>
      <c r="U185" s="662"/>
    </row>
    <row r="186" spans="1:21" x14ac:dyDescent="0.3">
      <c r="A186" s="110"/>
      <c r="E186" s="109" t="str">
        <f>IF(Dades!E923="","",Dades!E923)</f>
        <v/>
      </c>
      <c r="F186" s="563">
        <f>IF(E186="",0,Dades!J923)</f>
        <v>0</v>
      </c>
      <c r="G186" s="563">
        <f>IF(E186="",0,Dades!N923+Dades!R923+Dades!V923)</f>
        <v>0</v>
      </c>
      <c r="H186" s="563">
        <f>IF(E186="",0,Dades!Z923)</f>
        <v>0</v>
      </c>
      <c r="I186" s="661">
        <f>IF(E186="",0,(DSUM('1.4_Emissions fugitives'!$E$14:$O$36,"emissions",'4.1_Resultats Balears'!E$53:E186)+DSUM('1.4_Emissions fugitives'!$E$48:$N$58,"emissions",'4.1_Resultats Balears'!E$53:E186))-SUM(I$54:I185))</f>
        <v>0</v>
      </c>
      <c r="J186" s="661"/>
      <c r="K186" s="661">
        <f>IF(E186="",0,Dades!AD923)</f>
        <v>0</v>
      </c>
      <c r="L186" s="661"/>
      <c r="M186" s="661">
        <f t="shared" si="6"/>
        <v>0</v>
      </c>
      <c r="N186" s="662"/>
      <c r="O186" s="563">
        <f>IF(E186="",0,DSUM('2.1_Categoria 2 Balears'!$E$17:$J$39,"emissions",'4.1_Resultats Balears'!E$53:E186)+DSUM('2.1_Categoria 2 Balears'!$E$47:$K$67,"emissions",'4.1_Resultats Balears'!E$53:E186)-SUM(O$54:O185))</f>
        <v>0</v>
      </c>
      <c r="P186" s="563">
        <f>IF(E186="",0,DSUM('2.1_Categoria 2 Balears'!$E$75:$J$95,"emissions",'4.1_Resultats Balears'!E$53:E186)-SUM(P$54:P185))</f>
        <v>0</v>
      </c>
      <c r="Q186" s="661">
        <f t="shared" si="7"/>
        <v>0</v>
      </c>
      <c r="R186" s="662"/>
      <c r="S186" s="662">
        <f t="shared" si="8"/>
        <v>0</v>
      </c>
      <c r="T186" s="662"/>
      <c r="U186" s="662"/>
    </row>
    <row r="187" spans="1:21" x14ac:dyDescent="0.3">
      <c r="A187" s="110"/>
      <c r="E187" s="109" t="str">
        <f>IF(Dades!E924="","",Dades!E924)</f>
        <v/>
      </c>
      <c r="F187" s="563">
        <f>IF(E187="",0,Dades!J924)</f>
        <v>0</v>
      </c>
      <c r="G187" s="563">
        <f>IF(E187="",0,Dades!N924+Dades!R924+Dades!V924)</f>
        <v>0</v>
      </c>
      <c r="H187" s="563">
        <f>IF(E187="",0,Dades!Z924)</f>
        <v>0</v>
      </c>
      <c r="I187" s="661">
        <f>IF(E187="",0,(DSUM('1.4_Emissions fugitives'!$E$14:$O$36,"emissions",'4.1_Resultats Balears'!E$53:E187)+DSUM('1.4_Emissions fugitives'!$E$48:$N$58,"emissions",'4.1_Resultats Balears'!E$53:E187))-SUM(I$54:I186))</f>
        <v>0</v>
      </c>
      <c r="J187" s="661"/>
      <c r="K187" s="661">
        <f>IF(E187="",0,Dades!AD924)</f>
        <v>0</v>
      </c>
      <c r="L187" s="661"/>
      <c r="M187" s="661">
        <f t="shared" si="6"/>
        <v>0</v>
      </c>
      <c r="N187" s="662"/>
      <c r="O187" s="563">
        <f>IF(E187="",0,DSUM('2.1_Categoria 2 Balears'!$E$17:$J$39,"emissions",'4.1_Resultats Balears'!E$53:E187)+DSUM('2.1_Categoria 2 Balears'!$E$47:$K$67,"emissions",'4.1_Resultats Balears'!E$53:E187)-SUM(O$54:O186))</f>
        <v>0</v>
      </c>
      <c r="P187" s="563">
        <f>IF(E187="",0,DSUM('2.1_Categoria 2 Balears'!$E$75:$J$95,"emissions",'4.1_Resultats Balears'!E$53:E187)-SUM(P$54:P186))</f>
        <v>0</v>
      </c>
      <c r="Q187" s="661">
        <f t="shared" si="7"/>
        <v>0</v>
      </c>
      <c r="R187" s="662"/>
      <c r="S187" s="662">
        <f t="shared" si="8"/>
        <v>0</v>
      </c>
      <c r="T187" s="662"/>
      <c r="U187" s="662"/>
    </row>
    <row r="188" spans="1:21" x14ac:dyDescent="0.3">
      <c r="A188" s="110"/>
      <c r="E188" s="109" t="str">
        <f>IF(Dades!E925="","",Dades!E925)</f>
        <v/>
      </c>
      <c r="F188" s="563">
        <f>IF(E188="",0,Dades!J925)</f>
        <v>0</v>
      </c>
      <c r="G188" s="563">
        <f>IF(E188="",0,Dades!N925+Dades!R925+Dades!V925)</f>
        <v>0</v>
      </c>
      <c r="H188" s="563">
        <f>IF(E188="",0,Dades!Z925)</f>
        <v>0</v>
      </c>
      <c r="I188" s="661">
        <f>IF(E188="",0,(DSUM('1.4_Emissions fugitives'!$E$14:$O$36,"emissions",'4.1_Resultats Balears'!E$53:E188)+DSUM('1.4_Emissions fugitives'!$E$48:$N$58,"emissions",'4.1_Resultats Balears'!E$53:E188))-SUM(I$54:I187))</f>
        <v>0</v>
      </c>
      <c r="J188" s="661"/>
      <c r="K188" s="661">
        <f>IF(E188="",0,Dades!AD925)</f>
        <v>0</v>
      </c>
      <c r="L188" s="661"/>
      <c r="M188" s="661">
        <f t="shared" si="6"/>
        <v>0</v>
      </c>
      <c r="N188" s="662"/>
      <c r="O188" s="563">
        <f>IF(E188="",0,DSUM('2.1_Categoria 2 Balears'!$E$17:$J$39,"emissions",'4.1_Resultats Balears'!E$53:E188)+DSUM('2.1_Categoria 2 Balears'!$E$47:$K$67,"emissions",'4.1_Resultats Balears'!E$53:E188)-SUM(O$54:O187))</f>
        <v>0</v>
      </c>
      <c r="P188" s="563">
        <f>IF(E188="",0,DSUM('2.1_Categoria 2 Balears'!$E$75:$J$95,"emissions",'4.1_Resultats Balears'!E$53:E188)-SUM(P$54:P187))</f>
        <v>0</v>
      </c>
      <c r="Q188" s="661">
        <f t="shared" si="7"/>
        <v>0</v>
      </c>
      <c r="R188" s="662"/>
      <c r="S188" s="662">
        <f t="shared" si="8"/>
        <v>0</v>
      </c>
      <c r="T188" s="662"/>
      <c r="U188" s="662"/>
    </row>
    <row r="189" spans="1:21" x14ac:dyDescent="0.3">
      <c r="A189" s="110"/>
      <c r="E189" s="109" t="str">
        <f>IF(Dades!E926="","",Dades!E926)</f>
        <v/>
      </c>
      <c r="F189" s="563">
        <f>IF(E189="",0,Dades!J926)</f>
        <v>0</v>
      </c>
      <c r="G189" s="563">
        <f>IF(E189="",0,Dades!N926+Dades!R926+Dades!V926)</f>
        <v>0</v>
      </c>
      <c r="H189" s="563">
        <f>IF(E189="",0,Dades!Z926)</f>
        <v>0</v>
      </c>
      <c r="I189" s="661">
        <f>IF(E189="",0,(DSUM('1.4_Emissions fugitives'!$E$14:$O$36,"emissions",'4.1_Resultats Balears'!E$53:E189)+DSUM('1.4_Emissions fugitives'!$E$48:$N$58,"emissions",'4.1_Resultats Balears'!E$53:E189))-SUM(I$54:I188))</f>
        <v>0</v>
      </c>
      <c r="J189" s="661"/>
      <c r="K189" s="661">
        <f>IF(E189="",0,Dades!AD926)</f>
        <v>0</v>
      </c>
      <c r="L189" s="661"/>
      <c r="M189" s="661">
        <f t="shared" si="6"/>
        <v>0</v>
      </c>
      <c r="N189" s="662"/>
      <c r="O189" s="563">
        <f>IF(E189="",0,DSUM('2.1_Categoria 2 Balears'!$E$17:$J$39,"emissions",'4.1_Resultats Balears'!E$53:E189)+DSUM('2.1_Categoria 2 Balears'!$E$47:$K$67,"emissions",'4.1_Resultats Balears'!E$53:E189)-SUM(O$54:O188))</f>
        <v>0</v>
      </c>
      <c r="P189" s="563">
        <f>IF(E189="",0,DSUM('2.1_Categoria 2 Balears'!$E$75:$J$95,"emissions",'4.1_Resultats Balears'!E$53:E189)-SUM(P$54:P188))</f>
        <v>0</v>
      </c>
      <c r="Q189" s="661">
        <f t="shared" si="7"/>
        <v>0</v>
      </c>
      <c r="R189" s="662"/>
      <c r="S189" s="662">
        <f t="shared" si="8"/>
        <v>0</v>
      </c>
      <c r="T189" s="662"/>
      <c r="U189" s="662"/>
    </row>
    <row r="190" spans="1:21" x14ac:dyDescent="0.3">
      <c r="A190" s="110"/>
      <c r="E190" s="109" t="str">
        <f>IF(Dades!E927="","",Dades!E927)</f>
        <v/>
      </c>
      <c r="F190" s="563">
        <f>IF(E190="",0,Dades!J927)</f>
        <v>0</v>
      </c>
      <c r="G190" s="563">
        <f>IF(E190="",0,Dades!N927+Dades!R927+Dades!V927)</f>
        <v>0</v>
      </c>
      <c r="H190" s="563">
        <f>IF(E190="",0,Dades!Z927)</f>
        <v>0</v>
      </c>
      <c r="I190" s="661">
        <f>IF(E190="",0,(DSUM('1.4_Emissions fugitives'!$E$14:$O$36,"emissions",'4.1_Resultats Balears'!E$53:E190)+DSUM('1.4_Emissions fugitives'!$E$48:$N$58,"emissions",'4.1_Resultats Balears'!E$53:E190))-SUM(I$54:I189))</f>
        <v>0</v>
      </c>
      <c r="J190" s="661"/>
      <c r="K190" s="661">
        <f>IF(E190="",0,Dades!AD927)</f>
        <v>0</v>
      </c>
      <c r="L190" s="661"/>
      <c r="M190" s="661">
        <f t="shared" si="6"/>
        <v>0</v>
      </c>
      <c r="N190" s="662"/>
      <c r="O190" s="563">
        <f>IF(E190="",0,DSUM('2.1_Categoria 2 Balears'!$E$17:$J$39,"emissions",'4.1_Resultats Balears'!E$53:E190)+DSUM('2.1_Categoria 2 Balears'!$E$47:$K$67,"emissions",'4.1_Resultats Balears'!E$53:E190)-SUM(O$54:O189))</f>
        <v>0</v>
      </c>
      <c r="P190" s="563">
        <f>IF(E190="",0,DSUM('2.1_Categoria 2 Balears'!$E$75:$J$95,"emissions",'4.1_Resultats Balears'!E$53:E190)-SUM(P$54:P189))</f>
        <v>0</v>
      </c>
      <c r="Q190" s="661">
        <f t="shared" si="7"/>
        <v>0</v>
      </c>
      <c r="R190" s="662"/>
      <c r="S190" s="662">
        <f t="shared" si="8"/>
        <v>0</v>
      </c>
      <c r="T190" s="662"/>
      <c r="U190" s="662"/>
    </row>
    <row r="191" spans="1:21" x14ac:dyDescent="0.3">
      <c r="A191" s="110"/>
      <c r="E191" s="109" t="str">
        <f>IF(Dades!E928="","",Dades!E928)</f>
        <v/>
      </c>
      <c r="F191" s="563">
        <f>IF(E191="",0,Dades!J928)</f>
        <v>0</v>
      </c>
      <c r="G191" s="563">
        <f>IF(E191="",0,Dades!N928+Dades!R928+Dades!V928)</f>
        <v>0</v>
      </c>
      <c r="H191" s="563">
        <f>IF(E191="",0,Dades!Z928)</f>
        <v>0</v>
      </c>
      <c r="I191" s="661">
        <f>IF(E191="",0,(DSUM('1.4_Emissions fugitives'!$E$14:$O$36,"emissions",'4.1_Resultats Balears'!E$53:E191)+DSUM('1.4_Emissions fugitives'!$E$48:$N$58,"emissions",'4.1_Resultats Balears'!E$53:E191))-SUM(I$54:I190))</f>
        <v>0</v>
      </c>
      <c r="J191" s="661"/>
      <c r="K191" s="661">
        <f>IF(E191="",0,Dades!AD928)</f>
        <v>0</v>
      </c>
      <c r="L191" s="661"/>
      <c r="M191" s="661">
        <f t="shared" si="6"/>
        <v>0</v>
      </c>
      <c r="N191" s="662"/>
      <c r="O191" s="563">
        <f>IF(E191="",0,DSUM('2.1_Categoria 2 Balears'!$E$17:$J$39,"emissions",'4.1_Resultats Balears'!E$53:E191)+DSUM('2.1_Categoria 2 Balears'!$E$47:$K$67,"emissions",'4.1_Resultats Balears'!E$53:E191)-SUM(O$54:O190))</f>
        <v>0</v>
      </c>
      <c r="P191" s="563">
        <f>IF(E191="",0,DSUM('2.1_Categoria 2 Balears'!$E$75:$J$95,"emissions",'4.1_Resultats Balears'!E$53:E191)-SUM(P$54:P190))</f>
        <v>0</v>
      </c>
      <c r="Q191" s="661">
        <f t="shared" si="7"/>
        <v>0</v>
      </c>
      <c r="R191" s="662"/>
      <c r="S191" s="662">
        <f t="shared" si="8"/>
        <v>0</v>
      </c>
      <c r="T191" s="662"/>
      <c r="U191" s="662"/>
    </row>
    <row r="192" spans="1:21" x14ac:dyDescent="0.3">
      <c r="A192" s="110"/>
      <c r="E192" s="109" t="str">
        <f>IF(Dades!E929="","",Dades!E929)</f>
        <v/>
      </c>
      <c r="F192" s="563">
        <f>IF(E192="",0,Dades!J929)</f>
        <v>0</v>
      </c>
      <c r="G192" s="563">
        <f>IF(E192="",0,Dades!N929+Dades!R929+Dades!V929)</f>
        <v>0</v>
      </c>
      <c r="H192" s="563">
        <f>IF(E192="",0,Dades!Z929)</f>
        <v>0</v>
      </c>
      <c r="I192" s="661">
        <f>IF(E192="",0,(DSUM('1.4_Emissions fugitives'!$E$14:$O$36,"emissions",'4.1_Resultats Balears'!E$53:E192)+DSUM('1.4_Emissions fugitives'!$E$48:$N$58,"emissions",'4.1_Resultats Balears'!E$53:E192))-SUM(I$54:I191))</f>
        <v>0</v>
      </c>
      <c r="J192" s="661"/>
      <c r="K192" s="661">
        <f>IF(E192="",0,Dades!AD929)</f>
        <v>0</v>
      </c>
      <c r="L192" s="661"/>
      <c r="M192" s="661">
        <f t="shared" si="6"/>
        <v>0</v>
      </c>
      <c r="N192" s="662"/>
      <c r="O192" s="563">
        <f>IF(E192="",0,DSUM('2.1_Categoria 2 Balears'!$E$17:$J$39,"emissions",'4.1_Resultats Balears'!E$53:E192)+DSUM('2.1_Categoria 2 Balears'!$E$47:$K$67,"emissions",'4.1_Resultats Balears'!E$53:E192)-SUM(O$54:O191))</f>
        <v>0</v>
      </c>
      <c r="P192" s="563">
        <f>IF(E192="",0,DSUM('2.1_Categoria 2 Balears'!$E$75:$J$95,"emissions",'4.1_Resultats Balears'!E$53:E192)-SUM(P$54:P191))</f>
        <v>0</v>
      </c>
      <c r="Q192" s="661">
        <f t="shared" si="7"/>
        <v>0</v>
      </c>
      <c r="R192" s="662"/>
      <c r="S192" s="662">
        <f t="shared" si="8"/>
        <v>0</v>
      </c>
      <c r="T192" s="662"/>
      <c r="U192" s="662"/>
    </row>
    <row r="193" spans="1:21" x14ac:dyDescent="0.3">
      <c r="A193" s="110"/>
      <c r="E193" s="109" t="str">
        <f>IF(Dades!E930="","",Dades!E930)</f>
        <v/>
      </c>
      <c r="F193" s="563">
        <f>IF(E193="",0,Dades!J930)</f>
        <v>0</v>
      </c>
      <c r="G193" s="563">
        <f>IF(E193="",0,Dades!N930+Dades!R930+Dades!V930)</f>
        <v>0</v>
      </c>
      <c r="H193" s="563">
        <f>IF(E193="",0,Dades!Z930)</f>
        <v>0</v>
      </c>
      <c r="I193" s="661">
        <f>IF(E193="",0,(DSUM('1.4_Emissions fugitives'!$E$14:$O$36,"emissions",'4.1_Resultats Balears'!E$53:E193)+DSUM('1.4_Emissions fugitives'!$E$48:$N$58,"emissions",'4.1_Resultats Balears'!E$53:E193))-SUM(I$54:I192))</f>
        <v>0</v>
      </c>
      <c r="J193" s="661"/>
      <c r="K193" s="661">
        <f>IF(E193="",0,Dades!AD930)</f>
        <v>0</v>
      </c>
      <c r="L193" s="661"/>
      <c r="M193" s="661">
        <f t="shared" si="6"/>
        <v>0</v>
      </c>
      <c r="N193" s="662"/>
      <c r="O193" s="563">
        <f>IF(E193="",0,DSUM('2.1_Categoria 2 Balears'!$E$17:$J$39,"emissions",'4.1_Resultats Balears'!E$53:E193)+DSUM('2.1_Categoria 2 Balears'!$E$47:$K$67,"emissions",'4.1_Resultats Balears'!E$53:E193)-SUM(O$54:O192))</f>
        <v>0</v>
      </c>
      <c r="P193" s="563">
        <f>IF(E193="",0,DSUM('2.1_Categoria 2 Balears'!$E$75:$J$95,"emissions",'4.1_Resultats Balears'!E$53:E193)-SUM(P$54:P192))</f>
        <v>0</v>
      </c>
      <c r="Q193" s="661">
        <f t="shared" si="7"/>
        <v>0</v>
      </c>
      <c r="R193" s="662"/>
      <c r="S193" s="662">
        <f t="shared" si="8"/>
        <v>0</v>
      </c>
      <c r="T193" s="662"/>
      <c r="U193" s="662"/>
    </row>
    <row r="194" spans="1:21" x14ac:dyDescent="0.3">
      <c r="A194" s="110"/>
      <c r="E194" s="109" t="str">
        <f>IF(Dades!E931="","",Dades!E931)</f>
        <v/>
      </c>
      <c r="F194" s="563">
        <f>IF(E194="",0,Dades!J931)</f>
        <v>0</v>
      </c>
      <c r="G194" s="563">
        <f>IF(E194="",0,Dades!N931+Dades!R931+Dades!V931)</f>
        <v>0</v>
      </c>
      <c r="H194" s="563">
        <f>IF(E194="",0,Dades!Z931)</f>
        <v>0</v>
      </c>
      <c r="I194" s="661">
        <f>IF(E194="",0,(DSUM('1.4_Emissions fugitives'!$E$14:$O$36,"emissions",'4.1_Resultats Balears'!E$53:E194)+DSUM('1.4_Emissions fugitives'!$E$48:$N$58,"emissions",'4.1_Resultats Balears'!E$53:E194))-SUM(I$54:I193))</f>
        <v>0</v>
      </c>
      <c r="J194" s="661"/>
      <c r="K194" s="661">
        <f>IF(E194="",0,Dades!AD931)</f>
        <v>0</v>
      </c>
      <c r="L194" s="661"/>
      <c r="M194" s="661">
        <f t="shared" si="6"/>
        <v>0</v>
      </c>
      <c r="N194" s="662"/>
      <c r="O194" s="563">
        <f>IF(E194="",0,DSUM('2.1_Categoria 2 Balears'!$E$17:$J$39,"emissions",'4.1_Resultats Balears'!E$53:E194)+DSUM('2.1_Categoria 2 Balears'!$E$47:$K$67,"emissions",'4.1_Resultats Balears'!E$53:E194)-SUM(O$54:O193))</f>
        <v>0</v>
      </c>
      <c r="P194" s="563">
        <f>IF(E194="",0,DSUM('2.1_Categoria 2 Balears'!$E$75:$J$95,"emissions",'4.1_Resultats Balears'!E$53:E194)-SUM(P$54:P193))</f>
        <v>0</v>
      </c>
      <c r="Q194" s="661">
        <f t="shared" si="7"/>
        <v>0</v>
      </c>
      <c r="R194" s="662"/>
      <c r="S194" s="662">
        <f t="shared" si="8"/>
        <v>0</v>
      </c>
      <c r="T194" s="662"/>
      <c r="U194" s="662"/>
    </row>
    <row r="195" spans="1:21" x14ac:dyDescent="0.3">
      <c r="A195" s="110"/>
      <c r="E195" s="109" t="str">
        <f>IF(Dades!E932="","",Dades!E932)</f>
        <v/>
      </c>
      <c r="F195" s="563">
        <f>IF(E195="",0,Dades!J932)</f>
        <v>0</v>
      </c>
      <c r="G195" s="563">
        <f>IF(E195="",0,Dades!N932+Dades!R932+Dades!V932)</f>
        <v>0</v>
      </c>
      <c r="H195" s="563">
        <f>IF(E195="",0,Dades!Z932)</f>
        <v>0</v>
      </c>
      <c r="I195" s="661">
        <f>IF(E195="",0,(DSUM('1.4_Emissions fugitives'!$E$14:$O$36,"emissions",'4.1_Resultats Balears'!E$53:E195)+DSUM('1.4_Emissions fugitives'!$E$48:$N$58,"emissions",'4.1_Resultats Balears'!E$53:E195))-SUM(I$54:I194))</f>
        <v>0</v>
      </c>
      <c r="J195" s="661"/>
      <c r="K195" s="661">
        <f>IF(E195="",0,Dades!AD932)</f>
        <v>0</v>
      </c>
      <c r="L195" s="661"/>
      <c r="M195" s="661">
        <f t="shared" si="6"/>
        <v>0</v>
      </c>
      <c r="N195" s="662"/>
      <c r="O195" s="563">
        <f>IF(E195="",0,DSUM('2.1_Categoria 2 Balears'!$E$17:$J$39,"emissions",'4.1_Resultats Balears'!E$53:E195)+DSUM('2.1_Categoria 2 Balears'!$E$47:$K$67,"emissions",'4.1_Resultats Balears'!E$53:E195)-SUM(O$54:O194))</f>
        <v>0</v>
      </c>
      <c r="P195" s="563">
        <f>IF(E195="",0,DSUM('2.1_Categoria 2 Balears'!$E$75:$J$95,"emissions",'4.1_Resultats Balears'!E$53:E195)-SUM(P$54:P194))</f>
        <v>0</v>
      </c>
      <c r="Q195" s="661">
        <f t="shared" si="7"/>
        <v>0</v>
      </c>
      <c r="R195" s="662"/>
      <c r="S195" s="662">
        <f t="shared" si="8"/>
        <v>0</v>
      </c>
      <c r="T195" s="662"/>
      <c r="U195" s="662"/>
    </row>
    <row r="196" spans="1:21" x14ac:dyDescent="0.3">
      <c r="A196" s="110"/>
      <c r="E196" s="109" t="str">
        <f>IF(Dades!E933="","",Dades!E933)</f>
        <v/>
      </c>
      <c r="F196" s="563">
        <f>IF(E196="",0,Dades!J933)</f>
        <v>0</v>
      </c>
      <c r="G196" s="563">
        <f>IF(E196="",0,Dades!N933+Dades!R933+Dades!V933)</f>
        <v>0</v>
      </c>
      <c r="H196" s="563">
        <f>IF(E196="",0,Dades!Z933)</f>
        <v>0</v>
      </c>
      <c r="I196" s="661">
        <f>IF(E196="",0,(DSUM('1.4_Emissions fugitives'!$E$14:$O$36,"emissions",'4.1_Resultats Balears'!E$53:E196)+DSUM('1.4_Emissions fugitives'!$E$48:$N$58,"emissions",'4.1_Resultats Balears'!E$53:E196))-SUM(I$54:I195))</f>
        <v>0</v>
      </c>
      <c r="J196" s="661"/>
      <c r="K196" s="661">
        <f>IF(E196="",0,Dades!AD933)</f>
        <v>0</v>
      </c>
      <c r="L196" s="661"/>
      <c r="M196" s="661">
        <f t="shared" si="6"/>
        <v>0</v>
      </c>
      <c r="N196" s="662"/>
      <c r="O196" s="563">
        <f>IF(E196="",0,DSUM('2.1_Categoria 2 Balears'!$E$17:$J$39,"emissions",'4.1_Resultats Balears'!E$53:E196)+DSUM('2.1_Categoria 2 Balears'!$E$47:$K$67,"emissions",'4.1_Resultats Balears'!E$53:E196)-SUM(O$54:O195))</f>
        <v>0</v>
      </c>
      <c r="P196" s="563">
        <f>IF(E196="",0,DSUM('2.1_Categoria 2 Balears'!$E$75:$J$95,"emissions",'4.1_Resultats Balears'!E$53:E196)-SUM(P$54:P195))</f>
        <v>0</v>
      </c>
      <c r="Q196" s="661">
        <f t="shared" si="7"/>
        <v>0</v>
      </c>
      <c r="R196" s="662"/>
      <c r="S196" s="662">
        <f t="shared" si="8"/>
        <v>0</v>
      </c>
      <c r="T196" s="662"/>
      <c r="U196" s="662"/>
    </row>
    <row r="197" spans="1:21" x14ac:dyDescent="0.3">
      <c r="A197" s="110"/>
      <c r="E197" s="109" t="str">
        <f>IF(Dades!E934="","",Dades!E934)</f>
        <v/>
      </c>
      <c r="F197" s="563">
        <f>IF(E197="",0,Dades!J934)</f>
        <v>0</v>
      </c>
      <c r="G197" s="563">
        <f>IF(E197="",0,Dades!N934+Dades!R934+Dades!V934)</f>
        <v>0</v>
      </c>
      <c r="H197" s="563">
        <f>IF(E197="",0,Dades!Z934)</f>
        <v>0</v>
      </c>
      <c r="I197" s="661">
        <f>IF(E197="",0,(DSUM('1.4_Emissions fugitives'!$E$14:$O$36,"emissions",'4.1_Resultats Balears'!E$53:E197)+DSUM('1.4_Emissions fugitives'!$E$48:$N$58,"emissions",'4.1_Resultats Balears'!E$53:E197))-SUM(I$54:I196))</f>
        <v>0</v>
      </c>
      <c r="J197" s="661"/>
      <c r="K197" s="661">
        <f>IF(E197="",0,Dades!AD934)</f>
        <v>0</v>
      </c>
      <c r="L197" s="661"/>
      <c r="M197" s="661">
        <f t="shared" si="6"/>
        <v>0</v>
      </c>
      <c r="N197" s="662"/>
      <c r="O197" s="563">
        <f>IF(E197="",0,DSUM('2.1_Categoria 2 Balears'!$E$17:$J$39,"emissions",'4.1_Resultats Balears'!E$53:E197)+DSUM('2.1_Categoria 2 Balears'!$E$47:$K$67,"emissions",'4.1_Resultats Balears'!E$53:E197)-SUM(O$54:O196))</f>
        <v>0</v>
      </c>
      <c r="P197" s="563">
        <f>IF(E197="",0,DSUM('2.1_Categoria 2 Balears'!$E$75:$J$95,"emissions",'4.1_Resultats Balears'!E$53:E197)-SUM(P$54:P196))</f>
        <v>0</v>
      </c>
      <c r="Q197" s="661">
        <f t="shared" si="7"/>
        <v>0</v>
      </c>
      <c r="R197" s="662"/>
      <c r="S197" s="662">
        <f t="shared" si="8"/>
        <v>0</v>
      </c>
      <c r="T197" s="662"/>
      <c r="U197" s="662"/>
    </row>
    <row r="198" spans="1:21" x14ac:dyDescent="0.3">
      <c r="A198" s="110"/>
      <c r="E198" s="109" t="str">
        <f>IF(Dades!E935="","",Dades!E935)</f>
        <v/>
      </c>
      <c r="F198" s="563">
        <f>IF(E198="",0,Dades!J935)</f>
        <v>0</v>
      </c>
      <c r="G198" s="563">
        <f>IF(E198="",0,Dades!N935+Dades!R935+Dades!V935)</f>
        <v>0</v>
      </c>
      <c r="H198" s="563">
        <f>IF(E198="",0,Dades!Z935)</f>
        <v>0</v>
      </c>
      <c r="I198" s="661">
        <f>IF(E198="",0,(DSUM('1.4_Emissions fugitives'!$E$14:$O$36,"emissions",'4.1_Resultats Balears'!E$53:E198)+DSUM('1.4_Emissions fugitives'!$E$48:$N$58,"emissions",'4.1_Resultats Balears'!E$53:E198))-SUM(I$54:I197))</f>
        <v>0</v>
      </c>
      <c r="J198" s="661"/>
      <c r="K198" s="661">
        <f>IF(E198="",0,Dades!AD935)</f>
        <v>0</v>
      </c>
      <c r="L198" s="661"/>
      <c r="M198" s="661">
        <f t="shared" si="6"/>
        <v>0</v>
      </c>
      <c r="N198" s="662"/>
      <c r="O198" s="563">
        <f>IF(E198="",0,DSUM('2.1_Categoria 2 Balears'!$E$17:$J$39,"emissions",'4.1_Resultats Balears'!E$53:E198)+DSUM('2.1_Categoria 2 Balears'!$E$47:$K$67,"emissions",'4.1_Resultats Balears'!E$53:E198)-SUM(O$54:O197))</f>
        <v>0</v>
      </c>
      <c r="P198" s="563">
        <f>IF(E198="",0,DSUM('2.1_Categoria 2 Balears'!$E$75:$J$95,"emissions",'4.1_Resultats Balears'!E$53:E198)-SUM(P$54:P197))</f>
        <v>0</v>
      </c>
      <c r="Q198" s="661">
        <f t="shared" si="7"/>
        <v>0</v>
      </c>
      <c r="R198" s="662"/>
      <c r="S198" s="662">
        <f t="shared" si="8"/>
        <v>0</v>
      </c>
      <c r="T198" s="662"/>
      <c r="U198" s="662"/>
    </row>
    <row r="199" spans="1:21" x14ac:dyDescent="0.3">
      <c r="A199" s="110"/>
      <c r="E199" s="109" t="str">
        <f>IF(Dades!E936="","",Dades!E936)</f>
        <v/>
      </c>
      <c r="F199" s="563">
        <f>IF(E199="",0,Dades!J936)</f>
        <v>0</v>
      </c>
      <c r="G199" s="563">
        <f>IF(E199="",0,Dades!N936+Dades!R936+Dades!V936)</f>
        <v>0</v>
      </c>
      <c r="H199" s="563">
        <f>IF(E199="",0,Dades!Z936)</f>
        <v>0</v>
      </c>
      <c r="I199" s="661">
        <f>IF(E199="",0,(DSUM('1.4_Emissions fugitives'!$E$14:$O$36,"emissions",'4.1_Resultats Balears'!E$53:E199)+DSUM('1.4_Emissions fugitives'!$E$48:$N$58,"emissions",'4.1_Resultats Balears'!E$53:E199))-SUM(I$54:I198))</f>
        <v>0</v>
      </c>
      <c r="J199" s="661"/>
      <c r="K199" s="661">
        <f>IF(E199="",0,Dades!AD936)</f>
        <v>0</v>
      </c>
      <c r="L199" s="661"/>
      <c r="M199" s="661">
        <f t="shared" si="6"/>
        <v>0</v>
      </c>
      <c r="N199" s="662"/>
      <c r="O199" s="563">
        <f>IF(E199="",0,DSUM('2.1_Categoria 2 Balears'!$E$17:$J$39,"emissions",'4.1_Resultats Balears'!E$53:E199)+DSUM('2.1_Categoria 2 Balears'!$E$47:$K$67,"emissions",'4.1_Resultats Balears'!E$53:E199)-SUM(O$54:O198))</f>
        <v>0</v>
      </c>
      <c r="P199" s="563">
        <f>IF(E199="",0,DSUM('2.1_Categoria 2 Balears'!$E$75:$J$95,"emissions",'4.1_Resultats Balears'!E$53:E199)-SUM(P$54:P198))</f>
        <v>0</v>
      </c>
      <c r="Q199" s="661">
        <f t="shared" si="7"/>
        <v>0</v>
      </c>
      <c r="R199" s="662"/>
      <c r="S199" s="662">
        <f t="shared" si="8"/>
        <v>0</v>
      </c>
      <c r="T199" s="662"/>
      <c r="U199" s="662"/>
    </row>
    <row r="200" spans="1:21" x14ac:dyDescent="0.3">
      <c r="A200" s="110"/>
      <c r="E200" s="109" t="str">
        <f>IF(Dades!E937="","",Dades!E937)</f>
        <v/>
      </c>
      <c r="F200" s="563">
        <f>IF(E200="",0,Dades!J937)</f>
        <v>0</v>
      </c>
      <c r="G200" s="563">
        <f>IF(E200="",0,Dades!N937+Dades!R937+Dades!V937)</f>
        <v>0</v>
      </c>
      <c r="H200" s="563">
        <f>IF(E200="",0,Dades!Z937)</f>
        <v>0</v>
      </c>
      <c r="I200" s="661">
        <f>IF(E200="",0,(DSUM('1.4_Emissions fugitives'!$E$14:$O$36,"emissions",'4.1_Resultats Balears'!E$53:E200)+DSUM('1.4_Emissions fugitives'!$E$48:$N$58,"emissions",'4.1_Resultats Balears'!E$53:E200))-SUM(I$54:I199))</f>
        <v>0</v>
      </c>
      <c r="J200" s="661"/>
      <c r="K200" s="661">
        <f>IF(E200="",0,Dades!AD937)</f>
        <v>0</v>
      </c>
      <c r="L200" s="661"/>
      <c r="M200" s="661">
        <f t="shared" si="6"/>
        <v>0</v>
      </c>
      <c r="N200" s="662"/>
      <c r="O200" s="563">
        <f>IF(E200="",0,DSUM('2.1_Categoria 2 Balears'!$E$17:$J$39,"emissions",'4.1_Resultats Balears'!E$53:E200)+DSUM('2.1_Categoria 2 Balears'!$E$47:$K$67,"emissions",'4.1_Resultats Balears'!E$53:E200)-SUM(O$54:O199))</f>
        <v>0</v>
      </c>
      <c r="P200" s="563">
        <f>IF(E200="",0,DSUM('2.1_Categoria 2 Balears'!$E$75:$J$95,"emissions",'4.1_Resultats Balears'!E$53:E200)-SUM(P$54:P199))</f>
        <v>0</v>
      </c>
      <c r="Q200" s="661">
        <f t="shared" si="7"/>
        <v>0</v>
      </c>
      <c r="R200" s="662"/>
      <c r="S200" s="662">
        <f t="shared" si="8"/>
        <v>0</v>
      </c>
      <c r="T200" s="662"/>
      <c r="U200" s="662"/>
    </row>
    <row r="201" spans="1:21" x14ac:dyDescent="0.3">
      <c r="A201" s="110"/>
      <c r="E201" s="109" t="str">
        <f>IF(Dades!E938="","",Dades!E938)</f>
        <v/>
      </c>
      <c r="F201" s="563">
        <f>IF(E201="",0,Dades!J938)</f>
        <v>0</v>
      </c>
      <c r="G201" s="563">
        <f>IF(E201="",0,Dades!N938+Dades!R938+Dades!V938)</f>
        <v>0</v>
      </c>
      <c r="H201" s="563">
        <f>IF(E201="",0,Dades!Z938)</f>
        <v>0</v>
      </c>
      <c r="I201" s="661">
        <f>IF(E201="",0,(DSUM('1.4_Emissions fugitives'!$E$14:$O$36,"emissions",'4.1_Resultats Balears'!E$53:E201)+DSUM('1.4_Emissions fugitives'!$E$48:$N$58,"emissions",'4.1_Resultats Balears'!E$53:E201))-SUM(I$54:I200))</f>
        <v>0</v>
      </c>
      <c r="J201" s="661"/>
      <c r="K201" s="661">
        <f>IF(E201="",0,Dades!AD938)</f>
        <v>0</v>
      </c>
      <c r="L201" s="661"/>
      <c r="M201" s="661">
        <f t="shared" si="6"/>
        <v>0</v>
      </c>
      <c r="N201" s="662"/>
      <c r="O201" s="563">
        <f>IF(E201="",0,DSUM('2.1_Categoria 2 Balears'!$E$17:$J$39,"emissions",'4.1_Resultats Balears'!E$53:E201)+DSUM('2.1_Categoria 2 Balears'!$E$47:$K$67,"emissions",'4.1_Resultats Balears'!E$53:E201)-SUM(O$54:O200))</f>
        <v>0</v>
      </c>
      <c r="P201" s="563">
        <f>IF(E201="",0,DSUM('2.1_Categoria 2 Balears'!$E$75:$J$95,"emissions",'4.1_Resultats Balears'!E$53:E201)-SUM(P$54:P200))</f>
        <v>0</v>
      </c>
      <c r="Q201" s="661">
        <f t="shared" si="7"/>
        <v>0</v>
      </c>
      <c r="R201" s="662"/>
      <c r="S201" s="662">
        <f t="shared" si="8"/>
        <v>0</v>
      </c>
      <c r="T201" s="662"/>
      <c r="U201" s="662"/>
    </row>
    <row r="202" spans="1:21" x14ac:dyDescent="0.3">
      <c r="A202" s="110"/>
      <c r="E202" s="109" t="str">
        <f>IF(Dades!E939="","",Dades!E939)</f>
        <v/>
      </c>
      <c r="F202" s="563">
        <f>IF(E202="",0,Dades!J939)</f>
        <v>0</v>
      </c>
      <c r="G202" s="563">
        <f>IF(E202="",0,Dades!N939+Dades!R939+Dades!V939)</f>
        <v>0</v>
      </c>
      <c r="H202" s="563">
        <f>IF(E202="",0,Dades!Z939)</f>
        <v>0</v>
      </c>
      <c r="I202" s="661">
        <f>IF(E202="",0,(DSUM('1.4_Emissions fugitives'!$E$14:$O$36,"emissions",'4.1_Resultats Balears'!E$53:E202)+DSUM('1.4_Emissions fugitives'!$E$48:$N$58,"emissions",'4.1_Resultats Balears'!E$53:E202))-SUM(I$54:I201))</f>
        <v>0</v>
      </c>
      <c r="J202" s="661"/>
      <c r="K202" s="661">
        <f>IF(E202="",0,Dades!AD939)</f>
        <v>0</v>
      </c>
      <c r="L202" s="661"/>
      <c r="M202" s="661">
        <f t="shared" si="6"/>
        <v>0</v>
      </c>
      <c r="N202" s="662"/>
      <c r="O202" s="563">
        <f>IF(E202="",0,DSUM('2.1_Categoria 2 Balears'!$E$17:$J$39,"emissions",'4.1_Resultats Balears'!E$53:E202)+DSUM('2.1_Categoria 2 Balears'!$E$47:$K$67,"emissions",'4.1_Resultats Balears'!E$53:E202)-SUM(O$54:O201))</f>
        <v>0</v>
      </c>
      <c r="P202" s="563">
        <f>IF(E202="",0,DSUM('2.1_Categoria 2 Balears'!$E$75:$J$95,"emissions",'4.1_Resultats Balears'!E$53:E202)-SUM(P$54:P201))</f>
        <v>0</v>
      </c>
      <c r="Q202" s="661">
        <f t="shared" si="7"/>
        <v>0</v>
      </c>
      <c r="R202" s="662"/>
      <c r="S202" s="662">
        <f t="shared" si="8"/>
        <v>0</v>
      </c>
      <c r="T202" s="662"/>
      <c r="U202" s="662"/>
    </row>
    <row r="203" spans="1:21" x14ac:dyDescent="0.3">
      <c r="A203" s="110"/>
      <c r="E203" s="109" t="str">
        <f>IF(Dades!E940="","",Dades!E940)</f>
        <v/>
      </c>
      <c r="F203" s="563">
        <f>IF(E203="",0,Dades!J940)</f>
        <v>0</v>
      </c>
      <c r="G203" s="563">
        <f>IF(E203="",0,Dades!N940+Dades!R940+Dades!V940)</f>
        <v>0</v>
      </c>
      <c r="H203" s="563">
        <f>IF(E203="",0,Dades!Z940)</f>
        <v>0</v>
      </c>
      <c r="I203" s="661">
        <f>IF(E203="",0,(DSUM('1.4_Emissions fugitives'!$E$14:$O$36,"emissions",'4.1_Resultats Balears'!E$53:E203)+DSUM('1.4_Emissions fugitives'!$E$48:$N$58,"emissions",'4.1_Resultats Balears'!E$53:E203))-SUM(I$54:I202))</f>
        <v>0</v>
      </c>
      <c r="J203" s="661"/>
      <c r="K203" s="661">
        <f>IF(E203="",0,Dades!AD940)</f>
        <v>0</v>
      </c>
      <c r="L203" s="661"/>
      <c r="M203" s="661">
        <f t="shared" si="6"/>
        <v>0</v>
      </c>
      <c r="N203" s="662"/>
      <c r="O203" s="563">
        <f>IF(E203="",0,DSUM('2.1_Categoria 2 Balears'!$E$17:$J$39,"emissions",'4.1_Resultats Balears'!E$53:E203)+DSUM('2.1_Categoria 2 Balears'!$E$47:$K$67,"emissions",'4.1_Resultats Balears'!E$53:E203)-SUM(O$54:O202))</f>
        <v>0</v>
      </c>
      <c r="P203" s="563">
        <f>IF(E203="",0,DSUM('2.1_Categoria 2 Balears'!$E$75:$J$95,"emissions",'4.1_Resultats Balears'!E$53:E203)-SUM(P$54:P202))</f>
        <v>0</v>
      </c>
      <c r="Q203" s="661">
        <f t="shared" si="7"/>
        <v>0</v>
      </c>
      <c r="R203" s="662"/>
      <c r="S203" s="662">
        <f t="shared" si="8"/>
        <v>0</v>
      </c>
      <c r="T203" s="662"/>
      <c r="U203" s="662"/>
    </row>
    <row r="204" spans="1:21" x14ac:dyDescent="0.3">
      <c r="A204" s="110"/>
      <c r="E204" s="109" t="str">
        <f>IF(Dades!E941="","",Dades!E941)</f>
        <v/>
      </c>
      <c r="F204" s="563">
        <f>IF(E204="",0,Dades!J941)</f>
        <v>0</v>
      </c>
      <c r="G204" s="563">
        <f>IF(E204="",0,Dades!N941+Dades!R941+Dades!V941)</f>
        <v>0</v>
      </c>
      <c r="H204" s="563">
        <f>IF(E204="",0,Dades!Z941)</f>
        <v>0</v>
      </c>
      <c r="I204" s="661">
        <f>IF(E204="",0,(DSUM('1.4_Emissions fugitives'!$E$14:$O$36,"emissions",'4.1_Resultats Balears'!E$53:E204)+DSUM('1.4_Emissions fugitives'!$E$48:$N$58,"emissions",'4.1_Resultats Balears'!E$53:E204))-SUM(I$54:I203))</f>
        <v>0</v>
      </c>
      <c r="J204" s="661"/>
      <c r="K204" s="661">
        <f>IF(E204="",0,Dades!AD941)</f>
        <v>0</v>
      </c>
      <c r="L204" s="661"/>
      <c r="M204" s="661">
        <f t="shared" si="6"/>
        <v>0</v>
      </c>
      <c r="N204" s="662"/>
      <c r="O204" s="563">
        <f>IF(E204="",0,DSUM('2.1_Categoria 2 Balears'!$E$17:$J$39,"emissions",'4.1_Resultats Balears'!E$53:E204)+DSUM('2.1_Categoria 2 Balears'!$E$47:$K$67,"emissions",'4.1_Resultats Balears'!E$53:E204)-SUM(O$54:O203))</f>
        <v>0</v>
      </c>
      <c r="P204" s="563">
        <f>IF(E204="",0,DSUM('2.1_Categoria 2 Balears'!$E$75:$J$95,"emissions",'4.1_Resultats Balears'!E$53:E204)-SUM(P$54:P203))</f>
        <v>0</v>
      </c>
      <c r="Q204" s="661">
        <f t="shared" si="7"/>
        <v>0</v>
      </c>
      <c r="R204" s="662"/>
      <c r="S204" s="662">
        <f t="shared" si="8"/>
        <v>0</v>
      </c>
      <c r="T204" s="662"/>
      <c r="U204" s="662"/>
    </row>
    <row r="205" spans="1:21" x14ac:dyDescent="0.3">
      <c r="A205" s="110"/>
      <c r="E205" s="109" t="str">
        <f>IF(Dades!E942="","",Dades!E942)</f>
        <v/>
      </c>
      <c r="F205" s="563">
        <f>IF(E205="",0,Dades!J942)</f>
        <v>0</v>
      </c>
      <c r="G205" s="563">
        <f>IF(E205="",0,Dades!N942+Dades!R942+Dades!V942)</f>
        <v>0</v>
      </c>
      <c r="H205" s="563">
        <f>IF(E205="",0,Dades!Z942)</f>
        <v>0</v>
      </c>
      <c r="I205" s="661">
        <f>IF(E205="",0,(DSUM('1.4_Emissions fugitives'!$E$14:$O$36,"emissions",'4.1_Resultats Balears'!E$53:E205)+DSUM('1.4_Emissions fugitives'!$E$48:$N$58,"emissions",'4.1_Resultats Balears'!E$53:E205))-SUM(I$54:I204))</f>
        <v>0</v>
      </c>
      <c r="J205" s="661"/>
      <c r="K205" s="661">
        <f>IF(E205="",0,Dades!AD942)</f>
        <v>0</v>
      </c>
      <c r="L205" s="661"/>
      <c r="M205" s="661">
        <f t="shared" si="6"/>
        <v>0</v>
      </c>
      <c r="N205" s="662"/>
      <c r="O205" s="563">
        <f>IF(E205="",0,DSUM('2.1_Categoria 2 Balears'!$E$17:$J$39,"emissions",'4.1_Resultats Balears'!E$53:E205)+DSUM('2.1_Categoria 2 Balears'!$E$47:$K$67,"emissions",'4.1_Resultats Balears'!E$53:E205)-SUM(O$54:O204))</f>
        <v>0</v>
      </c>
      <c r="P205" s="563">
        <f>IF(E205="",0,DSUM('2.1_Categoria 2 Balears'!$E$75:$J$95,"emissions",'4.1_Resultats Balears'!E$53:E205)-SUM(P$54:P204))</f>
        <v>0</v>
      </c>
      <c r="Q205" s="661">
        <f t="shared" si="7"/>
        <v>0</v>
      </c>
      <c r="R205" s="662"/>
      <c r="S205" s="662">
        <f t="shared" si="8"/>
        <v>0</v>
      </c>
      <c r="T205" s="662"/>
      <c r="U205" s="662"/>
    </row>
    <row r="206" spans="1:21" x14ac:dyDescent="0.3">
      <c r="A206" s="110"/>
      <c r="E206" s="109" t="str">
        <f>IF(Dades!E943="","",Dades!E943)</f>
        <v/>
      </c>
      <c r="F206" s="563">
        <f>IF(E206="",0,Dades!J943)</f>
        <v>0</v>
      </c>
      <c r="G206" s="563">
        <f>IF(E206="",0,Dades!N943+Dades!R943+Dades!V943)</f>
        <v>0</v>
      </c>
      <c r="H206" s="563">
        <f>IF(E206="",0,Dades!Z943)</f>
        <v>0</v>
      </c>
      <c r="I206" s="661">
        <f>IF(E206="",0,(DSUM('1.4_Emissions fugitives'!$E$14:$O$36,"emissions",'4.1_Resultats Balears'!E$53:E206)+DSUM('1.4_Emissions fugitives'!$E$48:$N$58,"emissions",'4.1_Resultats Balears'!E$53:E206))-SUM(I$54:I205))</f>
        <v>0</v>
      </c>
      <c r="J206" s="661"/>
      <c r="K206" s="661">
        <f>IF(E206="",0,Dades!AD943)</f>
        <v>0</v>
      </c>
      <c r="L206" s="661"/>
      <c r="M206" s="661">
        <f t="shared" si="6"/>
        <v>0</v>
      </c>
      <c r="N206" s="662"/>
      <c r="O206" s="563">
        <f>IF(E206="",0,DSUM('2.1_Categoria 2 Balears'!$E$17:$J$39,"emissions",'4.1_Resultats Balears'!E$53:E206)+DSUM('2.1_Categoria 2 Balears'!$E$47:$K$67,"emissions",'4.1_Resultats Balears'!E$53:E206)-SUM(O$54:O205))</f>
        <v>0</v>
      </c>
      <c r="P206" s="563">
        <f>IF(E206="",0,DSUM('2.1_Categoria 2 Balears'!$E$75:$J$95,"emissions",'4.1_Resultats Balears'!E$53:E206)-SUM(P$54:P205))</f>
        <v>0</v>
      </c>
      <c r="Q206" s="661">
        <f t="shared" si="7"/>
        <v>0</v>
      </c>
      <c r="R206" s="662"/>
      <c r="S206" s="662">
        <f t="shared" si="8"/>
        <v>0</v>
      </c>
      <c r="T206" s="662"/>
      <c r="U206" s="662"/>
    </row>
    <row r="207" spans="1:21" x14ac:dyDescent="0.3">
      <c r="A207" s="110"/>
      <c r="E207" s="109" t="str">
        <f>IF(Dades!E944="","",Dades!E944)</f>
        <v/>
      </c>
      <c r="F207" s="563">
        <f>IF(E207="",0,Dades!J944)</f>
        <v>0</v>
      </c>
      <c r="G207" s="563">
        <f>IF(E207="",0,Dades!N944+Dades!R944+Dades!V944)</f>
        <v>0</v>
      </c>
      <c r="H207" s="563">
        <f>IF(E207="",0,Dades!Z944)</f>
        <v>0</v>
      </c>
      <c r="I207" s="661">
        <f>IF(E207="",0,(DSUM('1.4_Emissions fugitives'!$E$14:$O$36,"emissions",'4.1_Resultats Balears'!E$53:E207)+DSUM('1.4_Emissions fugitives'!$E$48:$N$58,"emissions",'4.1_Resultats Balears'!E$53:E207))-SUM(I$54:I206))</f>
        <v>0</v>
      </c>
      <c r="J207" s="661"/>
      <c r="K207" s="661">
        <f>IF(E207="",0,Dades!AD944)</f>
        <v>0</v>
      </c>
      <c r="L207" s="661"/>
      <c r="M207" s="661">
        <f t="shared" si="6"/>
        <v>0</v>
      </c>
      <c r="N207" s="662"/>
      <c r="O207" s="563">
        <f>IF(E207="",0,DSUM('2.1_Categoria 2 Balears'!$E$17:$J$39,"emissions",'4.1_Resultats Balears'!E$53:E207)+DSUM('2.1_Categoria 2 Balears'!$E$47:$K$67,"emissions",'4.1_Resultats Balears'!E$53:E207)-SUM(O$54:O206))</f>
        <v>0</v>
      </c>
      <c r="P207" s="563">
        <f>IF(E207="",0,DSUM('2.1_Categoria 2 Balears'!$E$75:$J$95,"emissions",'4.1_Resultats Balears'!E$53:E207)-SUM(P$54:P206))</f>
        <v>0</v>
      </c>
      <c r="Q207" s="661">
        <f t="shared" si="7"/>
        <v>0</v>
      </c>
      <c r="R207" s="662"/>
      <c r="S207" s="662">
        <f t="shared" si="8"/>
        <v>0</v>
      </c>
      <c r="T207" s="662"/>
      <c r="U207" s="662"/>
    </row>
    <row r="208" spans="1:21" x14ac:dyDescent="0.3">
      <c r="A208" s="110"/>
      <c r="E208" s="109" t="str">
        <f>IF(Dades!E945="","",Dades!E945)</f>
        <v/>
      </c>
      <c r="F208" s="563">
        <f>IF(E208="",0,Dades!J945)</f>
        <v>0</v>
      </c>
      <c r="G208" s="563">
        <f>IF(E208="",0,Dades!N945+Dades!R945+Dades!V945)</f>
        <v>0</v>
      </c>
      <c r="H208" s="563">
        <f>IF(E208="",0,Dades!Z945)</f>
        <v>0</v>
      </c>
      <c r="I208" s="661">
        <f>IF(E208="",0,(DSUM('1.4_Emissions fugitives'!$E$14:$O$36,"emissions",'4.1_Resultats Balears'!E$53:E208)+DSUM('1.4_Emissions fugitives'!$E$48:$N$58,"emissions",'4.1_Resultats Balears'!E$53:E208))-SUM(I$54:I207))</f>
        <v>0</v>
      </c>
      <c r="J208" s="661"/>
      <c r="K208" s="661">
        <f>IF(E208="",0,Dades!AD945)</f>
        <v>0</v>
      </c>
      <c r="L208" s="661"/>
      <c r="M208" s="661">
        <f t="shared" si="6"/>
        <v>0</v>
      </c>
      <c r="N208" s="662"/>
      <c r="O208" s="563">
        <f>IF(E208="",0,DSUM('2.1_Categoria 2 Balears'!$E$17:$J$39,"emissions",'4.1_Resultats Balears'!E$53:E208)+DSUM('2.1_Categoria 2 Balears'!$E$47:$K$67,"emissions",'4.1_Resultats Balears'!E$53:E208)-SUM(O$54:O207))</f>
        <v>0</v>
      </c>
      <c r="P208" s="563">
        <f>IF(E208="",0,DSUM('2.1_Categoria 2 Balears'!$E$75:$J$95,"emissions",'4.1_Resultats Balears'!E$53:E208)-SUM(P$54:P207))</f>
        <v>0</v>
      </c>
      <c r="Q208" s="661">
        <f t="shared" si="7"/>
        <v>0</v>
      </c>
      <c r="R208" s="662"/>
      <c r="S208" s="662">
        <f t="shared" si="8"/>
        <v>0</v>
      </c>
      <c r="T208" s="662"/>
      <c r="U208" s="662"/>
    </row>
    <row r="209" spans="1:21" x14ac:dyDescent="0.3">
      <c r="A209" s="110"/>
      <c r="E209" s="109" t="str">
        <f>IF(Dades!E946="","",Dades!E946)</f>
        <v/>
      </c>
      <c r="F209" s="563">
        <f>IF(E209="",0,Dades!J946)</f>
        <v>0</v>
      </c>
      <c r="G209" s="563">
        <f>IF(E209="",0,Dades!N946+Dades!R946+Dades!V946)</f>
        <v>0</v>
      </c>
      <c r="H209" s="563">
        <f>IF(E209="",0,Dades!Z946)</f>
        <v>0</v>
      </c>
      <c r="I209" s="661">
        <f>IF(E209="",0,(DSUM('1.4_Emissions fugitives'!$E$14:$O$36,"emissions",'4.1_Resultats Balears'!E$53:E209)+DSUM('1.4_Emissions fugitives'!$E$48:$N$58,"emissions",'4.1_Resultats Balears'!E$53:E209))-SUM(I$54:I208))</f>
        <v>0</v>
      </c>
      <c r="J209" s="661"/>
      <c r="K209" s="661">
        <f>IF(E209="",0,Dades!AD946)</f>
        <v>0</v>
      </c>
      <c r="L209" s="661"/>
      <c r="M209" s="661">
        <f t="shared" si="6"/>
        <v>0</v>
      </c>
      <c r="N209" s="662"/>
      <c r="O209" s="563">
        <f>IF(E209="",0,DSUM('2.1_Categoria 2 Balears'!$E$17:$J$39,"emissions",'4.1_Resultats Balears'!E$53:E209)+DSUM('2.1_Categoria 2 Balears'!$E$47:$K$67,"emissions",'4.1_Resultats Balears'!E$53:E209)-SUM(O$54:O208))</f>
        <v>0</v>
      </c>
      <c r="P209" s="563">
        <f>IF(E209="",0,DSUM('2.1_Categoria 2 Balears'!$E$75:$J$95,"emissions",'4.1_Resultats Balears'!E$53:E209)-SUM(P$54:P208))</f>
        <v>0</v>
      </c>
      <c r="Q209" s="661">
        <f t="shared" si="7"/>
        <v>0</v>
      </c>
      <c r="R209" s="662"/>
      <c r="S209" s="662">
        <f t="shared" si="8"/>
        <v>0</v>
      </c>
      <c r="T209" s="662"/>
      <c r="U209" s="662"/>
    </row>
    <row r="210" spans="1:21" x14ac:dyDescent="0.3">
      <c r="A210" s="110"/>
      <c r="E210" s="109" t="str">
        <f>IF(Dades!E947="","",Dades!E947)</f>
        <v/>
      </c>
      <c r="F210" s="563">
        <f>IF(E210="",0,Dades!J947)</f>
        <v>0</v>
      </c>
      <c r="G210" s="563">
        <f>IF(E210="",0,Dades!N947+Dades!R947+Dades!V947)</f>
        <v>0</v>
      </c>
      <c r="H210" s="563">
        <f>IF(E210="",0,Dades!Z947)</f>
        <v>0</v>
      </c>
      <c r="I210" s="661">
        <f>IF(E210="",0,(DSUM('1.4_Emissions fugitives'!$E$14:$O$36,"emissions",'4.1_Resultats Balears'!E$53:E210)+DSUM('1.4_Emissions fugitives'!$E$48:$N$58,"emissions",'4.1_Resultats Balears'!E$53:E210))-SUM(I$54:I209))</f>
        <v>0</v>
      </c>
      <c r="J210" s="661"/>
      <c r="K210" s="661">
        <f>IF(E210="",0,Dades!AD947)</f>
        <v>0</v>
      </c>
      <c r="L210" s="661"/>
      <c r="M210" s="661">
        <f t="shared" si="6"/>
        <v>0</v>
      </c>
      <c r="N210" s="662"/>
      <c r="O210" s="563">
        <f>IF(E210="",0,DSUM('2.1_Categoria 2 Balears'!$E$17:$J$39,"emissions",'4.1_Resultats Balears'!E$53:E210)+DSUM('2.1_Categoria 2 Balears'!$E$47:$K$67,"emissions",'4.1_Resultats Balears'!E$53:E210)-SUM(O$54:O209))</f>
        <v>0</v>
      </c>
      <c r="P210" s="563">
        <f>IF(E210="",0,DSUM('2.1_Categoria 2 Balears'!$E$75:$J$95,"emissions",'4.1_Resultats Balears'!E$53:E210)-SUM(P$54:P209))</f>
        <v>0</v>
      </c>
      <c r="Q210" s="661">
        <f t="shared" si="7"/>
        <v>0</v>
      </c>
      <c r="R210" s="662"/>
      <c r="S210" s="662">
        <f t="shared" si="8"/>
        <v>0</v>
      </c>
      <c r="T210" s="662"/>
      <c r="U210" s="662"/>
    </row>
    <row r="211" spans="1:21" x14ac:dyDescent="0.3">
      <c r="A211" s="110"/>
      <c r="E211" s="109" t="str">
        <f>IF(Dades!E948="","",Dades!E948)</f>
        <v/>
      </c>
      <c r="F211" s="563">
        <f>IF(E211="",0,Dades!J948)</f>
        <v>0</v>
      </c>
      <c r="G211" s="563">
        <f>IF(E211="",0,Dades!N948+Dades!R948+Dades!V948)</f>
        <v>0</v>
      </c>
      <c r="H211" s="563">
        <f>IF(E211="",0,Dades!Z948)</f>
        <v>0</v>
      </c>
      <c r="I211" s="661">
        <f>IF(E211="",0,(DSUM('1.4_Emissions fugitives'!$E$14:$O$36,"emissions",'4.1_Resultats Balears'!E$53:E211)+DSUM('1.4_Emissions fugitives'!$E$48:$N$58,"emissions",'4.1_Resultats Balears'!E$53:E211))-SUM(I$54:I210))</f>
        <v>0</v>
      </c>
      <c r="J211" s="661"/>
      <c r="K211" s="661">
        <f>IF(E211="",0,Dades!AD948)</f>
        <v>0</v>
      </c>
      <c r="L211" s="661"/>
      <c r="M211" s="661">
        <f t="shared" si="6"/>
        <v>0</v>
      </c>
      <c r="N211" s="662"/>
      <c r="O211" s="563">
        <f>IF(E211="",0,DSUM('2.1_Categoria 2 Balears'!$E$17:$J$39,"emissions",'4.1_Resultats Balears'!E$53:E211)+DSUM('2.1_Categoria 2 Balears'!$E$47:$K$67,"emissions",'4.1_Resultats Balears'!E$53:E211)-SUM(O$54:O210))</f>
        <v>0</v>
      </c>
      <c r="P211" s="563">
        <f>IF(E211="",0,DSUM('2.1_Categoria 2 Balears'!$E$75:$J$95,"emissions",'4.1_Resultats Balears'!E$53:E211)-SUM(P$54:P210))</f>
        <v>0</v>
      </c>
      <c r="Q211" s="661">
        <f t="shared" si="7"/>
        <v>0</v>
      </c>
      <c r="R211" s="662"/>
      <c r="S211" s="662">
        <f t="shared" si="8"/>
        <v>0</v>
      </c>
      <c r="T211" s="662"/>
      <c r="U211" s="662"/>
    </row>
    <row r="212" spans="1:21" x14ac:dyDescent="0.3">
      <c r="A212" s="110"/>
      <c r="E212" s="109" t="str">
        <f>IF(Dades!E949="","",Dades!E949)</f>
        <v/>
      </c>
      <c r="F212" s="563">
        <f>IF(E212="",0,Dades!J949)</f>
        <v>0</v>
      </c>
      <c r="G212" s="563">
        <f>IF(E212="",0,Dades!N949+Dades!R949+Dades!V949)</f>
        <v>0</v>
      </c>
      <c r="H212" s="563">
        <f>IF(E212="",0,Dades!Z949)</f>
        <v>0</v>
      </c>
      <c r="I212" s="661">
        <f>IF(E212="",0,(DSUM('1.4_Emissions fugitives'!$E$14:$O$36,"emissions",'4.1_Resultats Balears'!E$53:E212)+DSUM('1.4_Emissions fugitives'!$E$48:$N$58,"emissions",'4.1_Resultats Balears'!E$53:E212))-SUM(I$54:I211))</f>
        <v>0</v>
      </c>
      <c r="J212" s="661"/>
      <c r="K212" s="661">
        <f>IF(E212="",0,Dades!AD949)</f>
        <v>0</v>
      </c>
      <c r="L212" s="661"/>
      <c r="M212" s="661">
        <f t="shared" si="6"/>
        <v>0</v>
      </c>
      <c r="N212" s="662"/>
      <c r="O212" s="563">
        <f>IF(E212="",0,DSUM('2.1_Categoria 2 Balears'!$E$17:$J$39,"emissions",'4.1_Resultats Balears'!E$53:E212)+DSUM('2.1_Categoria 2 Balears'!$E$47:$K$67,"emissions",'4.1_Resultats Balears'!E$53:E212)-SUM(O$54:O211))</f>
        <v>0</v>
      </c>
      <c r="P212" s="563">
        <f>IF(E212="",0,DSUM('2.1_Categoria 2 Balears'!$E$75:$J$95,"emissions",'4.1_Resultats Balears'!E$53:E212)-SUM(P$54:P211))</f>
        <v>0</v>
      </c>
      <c r="Q212" s="661">
        <f t="shared" si="7"/>
        <v>0</v>
      </c>
      <c r="R212" s="662"/>
      <c r="S212" s="662">
        <f t="shared" si="8"/>
        <v>0</v>
      </c>
      <c r="T212" s="662"/>
      <c r="U212" s="662"/>
    </row>
    <row r="213" spans="1:21" x14ac:dyDescent="0.3">
      <c r="A213" s="110"/>
      <c r="E213" s="109" t="str">
        <f>IF(Dades!E950="","",Dades!E950)</f>
        <v/>
      </c>
      <c r="F213" s="563">
        <f>IF(E213="",0,Dades!J950)</f>
        <v>0</v>
      </c>
      <c r="G213" s="563">
        <f>IF(E213="",0,Dades!N950+Dades!R950+Dades!V950)</f>
        <v>0</v>
      </c>
      <c r="H213" s="563">
        <f>IF(E213="",0,Dades!Z950)</f>
        <v>0</v>
      </c>
      <c r="I213" s="661">
        <f>IF(E213="",0,(DSUM('1.4_Emissions fugitives'!$E$14:$O$36,"emissions",'4.1_Resultats Balears'!E$53:E213)+DSUM('1.4_Emissions fugitives'!$E$48:$N$58,"emissions",'4.1_Resultats Balears'!E$53:E213))-SUM(I$54:I212))</f>
        <v>0</v>
      </c>
      <c r="J213" s="661"/>
      <c r="K213" s="661">
        <f>IF(E213="",0,Dades!AD950)</f>
        <v>0</v>
      </c>
      <c r="L213" s="661"/>
      <c r="M213" s="661">
        <f t="shared" si="6"/>
        <v>0</v>
      </c>
      <c r="N213" s="662"/>
      <c r="O213" s="563">
        <f>IF(E213="",0,DSUM('2.1_Categoria 2 Balears'!$E$17:$J$39,"emissions",'4.1_Resultats Balears'!E$53:E213)+DSUM('2.1_Categoria 2 Balears'!$E$47:$K$67,"emissions",'4.1_Resultats Balears'!E$53:E213)-SUM(O$54:O212))</f>
        <v>0</v>
      </c>
      <c r="P213" s="563">
        <f>IF(E213="",0,DSUM('2.1_Categoria 2 Balears'!$E$75:$J$95,"emissions",'4.1_Resultats Balears'!E$53:E213)-SUM(P$54:P212))</f>
        <v>0</v>
      </c>
      <c r="Q213" s="661">
        <f t="shared" si="7"/>
        <v>0</v>
      </c>
      <c r="R213" s="662"/>
      <c r="S213" s="662">
        <f t="shared" si="8"/>
        <v>0</v>
      </c>
      <c r="T213" s="662"/>
      <c r="U213" s="662"/>
    </row>
    <row r="214" spans="1:21" x14ac:dyDescent="0.3">
      <c r="A214" s="110"/>
      <c r="E214" s="109" t="str">
        <f>IF(Dades!E951="","",Dades!E951)</f>
        <v/>
      </c>
      <c r="F214" s="563">
        <f>IF(E214="",0,Dades!J951)</f>
        <v>0</v>
      </c>
      <c r="G214" s="563">
        <f>IF(E214="",0,Dades!N951+Dades!R951+Dades!V951)</f>
        <v>0</v>
      </c>
      <c r="H214" s="563">
        <f>IF(E214="",0,Dades!Z951)</f>
        <v>0</v>
      </c>
      <c r="I214" s="661">
        <f>IF(E214="",0,(DSUM('1.4_Emissions fugitives'!$E$14:$O$36,"emissions",'4.1_Resultats Balears'!E$53:E214)+DSUM('1.4_Emissions fugitives'!$E$48:$N$58,"emissions",'4.1_Resultats Balears'!E$53:E214))-SUM(I$54:I213))</f>
        <v>0</v>
      </c>
      <c r="J214" s="661"/>
      <c r="K214" s="661">
        <f>IF(E214="",0,Dades!AD951)</f>
        <v>0</v>
      </c>
      <c r="L214" s="661"/>
      <c r="M214" s="661">
        <f t="shared" si="6"/>
        <v>0</v>
      </c>
      <c r="N214" s="662"/>
      <c r="O214" s="563">
        <f>IF(E214="",0,DSUM('2.1_Categoria 2 Balears'!$E$17:$J$39,"emissions",'4.1_Resultats Balears'!E$53:E214)+DSUM('2.1_Categoria 2 Balears'!$E$47:$K$67,"emissions",'4.1_Resultats Balears'!E$53:E214)-SUM(O$54:O213))</f>
        <v>0</v>
      </c>
      <c r="P214" s="563">
        <f>IF(E214="",0,DSUM('2.1_Categoria 2 Balears'!$E$75:$J$95,"emissions",'4.1_Resultats Balears'!E$53:E214)-SUM(P$54:P213))</f>
        <v>0</v>
      </c>
      <c r="Q214" s="661">
        <f t="shared" si="7"/>
        <v>0</v>
      </c>
      <c r="R214" s="662"/>
      <c r="S214" s="662">
        <f t="shared" si="8"/>
        <v>0</v>
      </c>
      <c r="T214" s="662"/>
      <c r="U214" s="662"/>
    </row>
    <row r="215" spans="1:21" x14ac:dyDescent="0.3">
      <c r="A215" s="110"/>
      <c r="E215" s="109" t="str">
        <f>IF(Dades!E952="","",Dades!E952)</f>
        <v/>
      </c>
      <c r="F215" s="563">
        <f>IF(E215="",0,Dades!J952)</f>
        <v>0</v>
      </c>
      <c r="G215" s="563">
        <f>IF(E215="",0,Dades!N952+Dades!R952+Dades!V952)</f>
        <v>0</v>
      </c>
      <c r="H215" s="563">
        <f>IF(E215="",0,Dades!Z952)</f>
        <v>0</v>
      </c>
      <c r="I215" s="661">
        <f>IF(E215="",0,(DSUM('1.4_Emissions fugitives'!$E$14:$O$36,"emissions",'4.1_Resultats Balears'!E$53:E215)+DSUM('1.4_Emissions fugitives'!$E$48:$N$58,"emissions",'4.1_Resultats Balears'!E$53:E215))-SUM(I$54:I214))</f>
        <v>0</v>
      </c>
      <c r="J215" s="661"/>
      <c r="K215" s="661">
        <f>IF(E215="",0,Dades!AD952)</f>
        <v>0</v>
      </c>
      <c r="L215" s="661"/>
      <c r="M215" s="661">
        <f t="shared" si="6"/>
        <v>0</v>
      </c>
      <c r="N215" s="662"/>
      <c r="O215" s="563">
        <f>IF(E215="",0,DSUM('2.1_Categoria 2 Balears'!$E$17:$J$39,"emissions",'4.1_Resultats Balears'!E$53:E215)+DSUM('2.1_Categoria 2 Balears'!$E$47:$K$67,"emissions",'4.1_Resultats Balears'!E$53:E215)-SUM(O$54:O214))</f>
        <v>0</v>
      </c>
      <c r="P215" s="563">
        <f>IF(E215="",0,DSUM('2.1_Categoria 2 Balears'!$E$75:$J$95,"emissions",'4.1_Resultats Balears'!E$53:E215)-SUM(P$54:P214))</f>
        <v>0</v>
      </c>
      <c r="Q215" s="661">
        <f t="shared" si="7"/>
        <v>0</v>
      </c>
      <c r="R215" s="662"/>
      <c r="S215" s="662">
        <f t="shared" si="8"/>
        <v>0</v>
      </c>
      <c r="T215" s="662"/>
      <c r="U215" s="662"/>
    </row>
    <row r="216" spans="1:21" x14ac:dyDescent="0.3">
      <c r="A216" s="110"/>
      <c r="E216" s="109" t="str">
        <f>IF(Dades!E953="","",Dades!E953)</f>
        <v/>
      </c>
      <c r="F216" s="563">
        <f>IF(E216="",0,Dades!J953)</f>
        <v>0</v>
      </c>
      <c r="G216" s="563">
        <f>IF(E216="",0,Dades!N953+Dades!R953+Dades!V953)</f>
        <v>0</v>
      </c>
      <c r="H216" s="563">
        <f>IF(E216="",0,Dades!Z953)</f>
        <v>0</v>
      </c>
      <c r="I216" s="661">
        <f>IF(E216="",0,(DSUM('1.4_Emissions fugitives'!$E$14:$O$36,"emissions",'4.1_Resultats Balears'!E$53:E216)+DSUM('1.4_Emissions fugitives'!$E$48:$N$58,"emissions",'4.1_Resultats Balears'!E$53:E216))-SUM(I$54:I215))</f>
        <v>0</v>
      </c>
      <c r="J216" s="661"/>
      <c r="K216" s="661">
        <f>IF(E216="",0,Dades!AD953)</f>
        <v>0</v>
      </c>
      <c r="L216" s="661"/>
      <c r="M216" s="661">
        <f t="shared" si="6"/>
        <v>0</v>
      </c>
      <c r="N216" s="662"/>
      <c r="O216" s="563">
        <f>IF(E216="",0,DSUM('2.1_Categoria 2 Balears'!$E$17:$J$39,"emissions",'4.1_Resultats Balears'!E$53:E216)+DSUM('2.1_Categoria 2 Balears'!$E$47:$K$67,"emissions",'4.1_Resultats Balears'!E$53:E216)-SUM(O$54:O215))</f>
        <v>0</v>
      </c>
      <c r="P216" s="563">
        <f>IF(E216="",0,DSUM('2.1_Categoria 2 Balears'!$E$75:$J$95,"emissions",'4.1_Resultats Balears'!E$53:E216)-SUM(P$54:P215))</f>
        <v>0</v>
      </c>
      <c r="Q216" s="661">
        <f t="shared" si="7"/>
        <v>0</v>
      </c>
      <c r="R216" s="662"/>
      <c r="S216" s="662">
        <f t="shared" si="8"/>
        <v>0</v>
      </c>
      <c r="T216" s="662"/>
      <c r="U216" s="662"/>
    </row>
    <row r="217" spans="1:21" x14ac:dyDescent="0.3">
      <c r="A217" s="110"/>
      <c r="E217" s="109" t="str">
        <f>IF(Dades!E954="","",Dades!E954)</f>
        <v/>
      </c>
      <c r="F217" s="563">
        <f>IF(E217="",0,Dades!J954)</f>
        <v>0</v>
      </c>
      <c r="G217" s="563">
        <f>IF(E217="",0,Dades!N954+Dades!R954+Dades!V954)</f>
        <v>0</v>
      </c>
      <c r="H217" s="563">
        <f>IF(E217="",0,Dades!Z954)</f>
        <v>0</v>
      </c>
      <c r="I217" s="661">
        <f>IF(E217="",0,(DSUM('1.4_Emissions fugitives'!$E$14:$O$36,"emissions",'4.1_Resultats Balears'!E$53:E217)+DSUM('1.4_Emissions fugitives'!$E$48:$N$58,"emissions",'4.1_Resultats Balears'!E$53:E217))-SUM(I$54:I216))</f>
        <v>0</v>
      </c>
      <c r="J217" s="661"/>
      <c r="K217" s="661">
        <f>IF(E217="",0,Dades!AD954)</f>
        <v>0</v>
      </c>
      <c r="L217" s="661"/>
      <c r="M217" s="661">
        <f t="shared" si="6"/>
        <v>0</v>
      </c>
      <c r="N217" s="662"/>
      <c r="O217" s="563">
        <f>IF(E217="",0,DSUM('2.1_Categoria 2 Balears'!$E$17:$J$39,"emissions",'4.1_Resultats Balears'!E$53:E217)+DSUM('2.1_Categoria 2 Balears'!$E$47:$K$67,"emissions",'4.1_Resultats Balears'!E$53:E217)-SUM(O$54:O216))</f>
        <v>0</v>
      </c>
      <c r="P217" s="563">
        <f>IF(E217="",0,DSUM('2.1_Categoria 2 Balears'!$E$75:$J$95,"emissions",'4.1_Resultats Balears'!E$53:E217)-SUM(P$54:P216))</f>
        <v>0</v>
      </c>
      <c r="Q217" s="661">
        <f t="shared" si="7"/>
        <v>0</v>
      </c>
      <c r="R217" s="662"/>
      <c r="S217" s="662">
        <f t="shared" si="8"/>
        <v>0</v>
      </c>
      <c r="T217" s="662"/>
      <c r="U217" s="662"/>
    </row>
    <row r="218" spans="1:21" x14ac:dyDescent="0.3">
      <c r="A218" s="110"/>
      <c r="E218" s="109" t="str">
        <f>IF(Dades!E955="","",Dades!E955)</f>
        <v/>
      </c>
      <c r="F218" s="563">
        <f>IF(E218="",0,Dades!J955)</f>
        <v>0</v>
      </c>
      <c r="G218" s="563">
        <f>IF(E218="",0,Dades!N955+Dades!R955+Dades!V955)</f>
        <v>0</v>
      </c>
      <c r="H218" s="563">
        <f>IF(E218="",0,Dades!Z955)</f>
        <v>0</v>
      </c>
      <c r="I218" s="661">
        <f>IF(E218="",0,(DSUM('1.4_Emissions fugitives'!$E$14:$O$36,"emissions",'4.1_Resultats Balears'!E$53:E218)+DSUM('1.4_Emissions fugitives'!$E$48:$N$58,"emissions",'4.1_Resultats Balears'!E$53:E218))-SUM(I$54:I217))</f>
        <v>0</v>
      </c>
      <c r="J218" s="661"/>
      <c r="K218" s="661">
        <f>IF(E218="",0,Dades!AD955)</f>
        <v>0</v>
      </c>
      <c r="L218" s="661"/>
      <c r="M218" s="661">
        <f t="shared" si="6"/>
        <v>0</v>
      </c>
      <c r="N218" s="662"/>
      <c r="O218" s="563">
        <f>IF(E218="",0,DSUM('2.1_Categoria 2 Balears'!$E$17:$J$39,"emissions",'4.1_Resultats Balears'!E$53:E218)+DSUM('2.1_Categoria 2 Balears'!$E$47:$K$67,"emissions",'4.1_Resultats Balears'!E$53:E218)-SUM(O$54:O217))</f>
        <v>0</v>
      </c>
      <c r="P218" s="563">
        <f>IF(E218="",0,DSUM('2.1_Categoria 2 Balears'!$E$75:$J$95,"emissions",'4.1_Resultats Balears'!E$53:E218)-SUM(P$54:P217))</f>
        <v>0</v>
      </c>
      <c r="Q218" s="661">
        <f t="shared" si="7"/>
        <v>0</v>
      </c>
      <c r="R218" s="662"/>
      <c r="S218" s="662">
        <f t="shared" si="8"/>
        <v>0</v>
      </c>
      <c r="T218" s="662"/>
      <c r="U218" s="662"/>
    </row>
    <row r="219" spans="1:21" x14ac:dyDescent="0.3">
      <c r="A219" s="110"/>
      <c r="E219" s="109" t="str">
        <f>IF(Dades!E956="","",Dades!E956)</f>
        <v/>
      </c>
      <c r="F219" s="563">
        <f>IF(E219="",0,Dades!J956)</f>
        <v>0</v>
      </c>
      <c r="G219" s="563">
        <f>IF(E219="",0,Dades!N956+Dades!R956+Dades!V956)</f>
        <v>0</v>
      </c>
      <c r="H219" s="563">
        <f>IF(E219="",0,Dades!Z956)</f>
        <v>0</v>
      </c>
      <c r="I219" s="661">
        <f>IF(E219="",0,(DSUM('1.4_Emissions fugitives'!$E$14:$O$36,"emissions",'4.1_Resultats Balears'!E$53:E219)+DSUM('1.4_Emissions fugitives'!$E$48:$N$58,"emissions",'4.1_Resultats Balears'!E$53:E219))-SUM(I$54:I218))</f>
        <v>0</v>
      </c>
      <c r="J219" s="661"/>
      <c r="K219" s="661">
        <f>IF(E219="",0,Dades!AD956)</f>
        <v>0</v>
      </c>
      <c r="L219" s="661"/>
      <c r="M219" s="661">
        <f t="shared" si="6"/>
        <v>0</v>
      </c>
      <c r="N219" s="662"/>
      <c r="O219" s="563">
        <f>IF(E219="",0,DSUM('2.1_Categoria 2 Balears'!$E$17:$J$39,"emissions",'4.1_Resultats Balears'!E$53:E219)+DSUM('2.1_Categoria 2 Balears'!$E$47:$K$67,"emissions",'4.1_Resultats Balears'!E$53:E219)-SUM(O$54:O218))</f>
        <v>0</v>
      </c>
      <c r="P219" s="563">
        <f>IF(E219="",0,DSUM('2.1_Categoria 2 Balears'!$E$75:$J$95,"emissions",'4.1_Resultats Balears'!E$53:E219)-SUM(P$54:P218))</f>
        <v>0</v>
      </c>
      <c r="Q219" s="661">
        <f t="shared" si="7"/>
        <v>0</v>
      </c>
      <c r="R219" s="662"/>
      <c r="S219" s="662">
        <f t="shared" si="8"/>
        <v>0</v>
      </c>
      <c r="T219" s="662"/>
      <c r="U219" s="662"/>
    </row>
    <row r="220" spans="1:21" x14ac:dyDescent="0.3">
      <c r="A220" s="110"/>
      <c r="E220" s="109" t="str">
        <f>IF(Dades!E957="","",Dades!E957)</f>
        <v/>
      </c>
      <c r="F220" s="563">
        <f>IF(E220="",0,Dades!J957)</f>
        <v>0</v>
      </c>
      <c r="G220" s="563">
        <f>IF(E220="",0,Dades!N957+Dades!R957+Dades!V957)</f>
        <v>0</v>
      </c>
      <c r="H220" s="563">
        <f>IF(E220="",0,Dades!Z957)</f>
        <v>0</v>
      </c>
      <c r="I220" s="661">
        <f>IF(E220="",0,(DSUM('1.4_Emissions fugitives'!$E$14:$O$36,"emissions",'4.1_Resultats Balears'!E$53:E220)+DSUM('1.4_Emissions fugitives'!$E$48:$N$58,"emissions",'4.1_Resultats Balears'!E$53:E220))-SUM(I$54:I219))</f>
        <v>0</v>
      </c>
      <c r="J220" s="661"/>
      <c r="K220" s="661">
        <f>IF(E220="",0,Dades!AD957)</f>
        <v>0</v>
      </c>
      <c r="L220" s="661"/>
      <c r="M220" s="661">
        <f t="shared" si="6"/>
        <v>0</v>
      </c>
      <c r="N220" s="662"/>
      <c r="O220" s="563">
        <f>IF(E220="",0,DSUM('2.1_Categoria 2 Balears'!$E$17:$J$39,"emissions",'4.1_Resultats Balears'!E$53:E220)+DSUM('2.1_Categoria 2 Balears'!$E$47:$K$67,"emissions",'4.1_Resultats Balears'!E$53:E220)-SUM(O$54:O219))</f>
        <v>0</v>
      </c>
      <c r="P220" s="563">
        <f>IF(E220="",0,DSUM('2.1_Categoria 2 Balears'!$E$75:$J$95,"emissions",'4.1_Resultats Balears'!E$53:E220)-SUM(P$54:P219))</f>
        <v>0</v>
      </c>
      <c r="Q220" s="661">
        <f t="shared" si="7"/>
        <v>0</v>
      </c>
      <c r="R220" s="662"/>
      <c r="S220" s="662">
        <f t="shared" si="8"/>
        <v>0</v>
      </c>
      <c r="T220" s="662"/>
      <c r="U220" s="662"/>
    </row>
    <row r="221" spans="1:21" x14ac:dyDescent="0.3">
      <c r="A221" s="110"/>
      <c r="E221" s="109" t="str">
        <f>IF(Dades!E958="","",Dades!E958)</f>
        <v/>
      </c>
      <c r="F221" s="563">
        <f>IF(E221="",0,Dades!J958)</f>
        <v>0</v>
      </c>
      <c r="G221" s="563">
        <f>IF(E221="",0,Dades!N958+Dades!R958+Dades!V958)</f>
        <v>0</v>
      </c>
      <c r="H221" s="563">
        <f>IF(E221="",0,Dades!Z958)</f>
        <v>0</v>
      </c>
      <c r="I221" s="661">
        <f>IF(E221="",0,(DSUM('1.4_Emissions fugitives'!$E$14:$O$36,"emissions",'4.1_Resultats Balears'!E$53:E221)+DSUM('1.4_Emissions fugitives'!$E$48:$N$58,"emissions",'4.1_Resultats Balears'!E$53:E221))-SUM(I$54:I220))</f>
        <v>0</v>
      </c>
      <c r="J221" s="661"/>
      <c r="K221" s="661">
        <f>IF(E221="",0,Dades!AD958)</f>
        <v>0</v>
      </c>
      <c r="L221" s="661"/>
      <c r="M221" s="661">
        <f t="shared" si="6"/>
        <v>0</v>
      </c>
      <c r="N221" s="662"/>
      <c r="O221" s="563">
        <f>IF(E221="",0,DSUM('2.1_Categoria 2 Balears'!$E$17:$J$39,"emissions",'4.1_Resultats Balears'!E$53:E221)+DSUM('2.1_Categoria 2 Balears'!$E$47:$K$67,"emissions",'4.1_Resultats Balears'!E$53:E221)-SUM(O$54:O220))</f>
        <v>0</v>
      </c>
      <c r="P221" s="563">
        <f>IF(E221="",0,DSUM('2.1_Categoria 2 Balears'!$E$75:$J$95,"emissions",'4.1_Resultats Balears'!E$53:E221)-SUM(P$54:P220))</f>
        <v>0</v>
      </c>
      <c r="Q221" s="661">
        <f t="shared" si="7"/>
        <v>0</v>
      </c>
      <c r="R221" s="662"/>
      <c r="S221" s="662">
        <f t="shared" si="8"/>
        <v>0</v>
      </c>
      <c r="T221" s="662"/>
      <c r="U221" s="662"/>
    </row>
    <row r="222" spans="1:21" x14ac:dyDescent="0.3">
      <c r="A222" s="110"/>
      <c r="E222" s="109" t="str">
        <f>IF(Dades!E959="","",Dades!E959)</f>
        <v/>
      </c>
      <c r="F222" s="563">
        <f>IF(E222="",0,Dades!J959)</f>
        <v>0</v>
      </c>
      <c r="G222" s="563">
        <f>IF(E222="",0,Dades!N959+Dades!R959+Dades!V959)</f>
        <v>0</v>
      </c>
      <c r="H222" s="563">
        <f>IF(E222="",0,Dades!Z959)</f>
        <v>0</v>
      </c>
      <c r="I222" s="661">
        <f>IF(E222="",0,(DSUM('1.4_Emissions fugitives'!$E$14:$O$36,"emissions",'4.1_Resultats Balears'!E$53:E222)+DSUM('1.4_Emissions fugitives'!$E$48:$N$58,"emissions",'4.1_Resultats Balears'!E$53:E222))-SUM(I$54:I221))</f>
        <v>0</v>
      </c>
      <c r="J222" s="661"/>
      <c r="K222" s="661">
        <f>IF(E222="",0,Dades!AD959)</f>
        <v>0</v>
      </c>
      <c r="L222" s="661"/>
      <c r="M222" s="661">
        <f t="shared" si="6"/>
        <v>0</v>
      </c>
      <c r="N222" s="662"/>
      <c r="O222" s="563">
        <f>IF(E222="",0,DSUM('2.1_Categoria 2 Balears'!$E$17:$J$39,"emissions",'4.1_Resultats Balears'!E$53:E222)+DSUM('2.1_Categoria 2 Balears'!$E$47:$K$67,"emissions",'4.1_Resultats Balears'!E$53:E222)-SUM(O$54:O221))</f>
        <v>0</v>
      </c>
      <c r="P222" s="563">
        <f>IF(E222="",0,DSUM('2.1_Categoria 2 Balears'!$E$75:$J$95,"emissions",'4.1_Resultats Balears'!E$53:E222)-SUM(P$54:P221))</f>
        <v>0</v>
      </c>
      <c r="Q222" s="661">
        <f t="shared" si="7"/>
        <v>0</v>
      </c>
      <c r="R222" s="662"/>
      <c r="S222" s="662">
        <f t="shared" si="8"/>
        <v>0</v>
      </c>
      <c r="T222" s="662"/>
      <c r="U222" s="662"/>
    </row>
    <row r="223" spans="1:21" x14ac:dyDescent="0.3">
      <c r="A223" s="110"/>
      <c r="E223" s="109" t="str">
        <f>IF(Dades!E960="","",Dades!E960)</f>
        <v/>
      </c>
      <c r="F223" s="563">
        <f>IF(E223="",0,Dades!J960)</f>
        <v>0</v>
      </c>
      <c r="G223" s="563">
        <f>IF(E223="",0,Dades!N960+Dades!R960+Dades!V960)</f>
        <v>0</v>
      </c>
      <c r="H223" s="563">
        <f>IF(E223="",0,Dades!Z960)</f>
        <v>0</v>
      </c>
      <c r="I223" s="661">
        <f>IF(E223="",0,(DSUM('1.4_Emissions fugitives'!$E$14:$O$36,"emissions",'4.1_Resultats Balears'!E$53:E223)+DSUM('1.4_Emissions fugitives'!$E$48:$N$58,"emissions",'4.1_Resultats Balears'!E$53:E223))-SUM(I$54:I222))</f>
        <v>0</v>
      </c>
      <c r="J223" s="661"/>
      <c r="K223" s="661">
        <f>IF(E223="",0,Dades!AD960)</f>
        <v>0</v>
      </c>
      <c r="L223" s="661"/>
      <c r="M223" s="661">
        <f t="shared" si="6"/>
        <v>0</v>
      </c>
      <c r="N223" s="662"/>
      <c r="O223" s="563">
        <f>IF(E223="",0,DSUM('2.1_Categoria 2 Balears'!$E$17:$J$39,"emissions",'4.1_Resultats Balears'!E$53:E223)+DSUM('2.1_Categoria 2 Balears'!$E$47:$K$67,"emissions",'4.1_Resultats Balears'!E$53:E223)-SUM(O$54:O222))</f>
        <v>0</v>
      </c>
      <c r="P223" s="563">
        <f>IF(E223="",0,DSUM('2.1_Categoria 2 Balears'!$E$75:$J$95,"emissions",'4.1_Resultats Balears'!E$53:E223)-SUM(P$54:P222))</f>
        <v>0</v>
      </c>
      <c r="Q223" s="661">
        <f t="shared" si="7"/>
        <v>0</v>
      </c>
      <c r="R223" s="662"/>
      <c r="S223" s="662">
        <f t="shared" si="8"/>
        <v>0</v>
      </c>
      <c r="T223" s="662"/>
      <c r="U223" s="662"/>
    </row>
    <row r="224" spans="1:21" x14ac:dyDescent="0.3">
      <c r="A224" s="110"/>
      <c r="E224" s="109" t="str">
        <f>IF(Dades!E961="","",Dades!E961)</f>
        <v/>
      </c>
      <c r="F224" s="563">
        <f>IF(E224="",0,Dades!J961)</f>
        <v>0</v>
      </c>
      <c r="G224" s="563">
        <f>IF(E224="",0,Dades!N961+Dades!R961+Dades!V961)</f>
        <v>0</v>
      </c>
      <c r="H224" s="563">
        <f>IF(E224="",0,Dades!Z961)</f>
        <v>0</v>
      </c>
      <c r="I224" s="661">
        <f>IF(E224="",0,(DSUM('1.4_Emissions fugitives'!$E$14:$O$36,"emissions",'4.1_Resultats Balears'!E$53:E224)+DSUM('1.4_Emissions fugitives'!$E$48:$N$58,"emissions",'4.1_Resultats Balears'!E$53:E224))-SUM(I$54:I223))</f>
        <v>0</v>
      </c>
      <c r="J224" s="661"/>
      <c r="K224" s="661">
        <f>IF(E224="",0,Dades!AD961)</f>
        <v>0</v>
      </c>
      <c r="L224" s="661"/>
      <c r="M224" s="661">
        <f t="shared" si="6"/>
        <v>0</v>
      </c>
      <c r="N224" s="662"/>
      <c r="O224" s="563">
        <f>IF(E224="",0,DSUM('2.1_Categoria 2 Balears'!$E$17:$J$39,"emissions",'4.1_Resultats Balears'!E$53:E224)+DSUM('2.1_Categoria 2 Balears'!$E$47:$K$67,"emissions",'4.1_Resultats Balears'!E$53:E224)-SUM(O$54:O223))</f>
        <v>0</v>
      </c>
      <c r="P224" s="563">
        <f>IF(E224="",0,DSUM('2.1_Categoria 2 Balears'!$E$75:$J$95,"emissions",'4.1_Resultats Balears'!E$53:E224)-SUM(P$54:P223))</f>
        <v>0</v>
      </c>
      <c r="Q224" s="661">
        <f t="shared" si="7"/>
        <v>0</v>
      </c>
      <c r="R224" s="662"/>
      <c r="S224" s="662">
        <f t="shared" si="8"/>
        <v>0</v>
      </c>
      <c r="T224" s="662"/>
      <c r="U224" s="662"/>
    </row>
    <row r="225" spans="1:21" x14ac:dyDescent="0.3">
      <c r="A225" s="110"/>
      <c r="E225" s="109" t="str">
        <f>IF(Dades!E962="","",Dades!E962)</f>
        <v/>
      </c>
      <c r="F225" s="563">
        <f>IF(E225="",0,Dades!J962)</f>
        <v>0</v>
      </c>
      <c r="G225" s="563">
        <f>IF(E225="",0,Dades!N962+Dades!R962+Dades!V962)</f>
        <v>0</v>
      </c>
      <c r="H225" s="563">
        <f>IF(E225="",0,Dades!Z962)</f>
        <v>0</v>
      </c>
      <c r="I225" s="661">
        <f>IF(E225="",0,(DSUM('1.4_Emissions fugitives'!$E$14:$O$36,"emissions",'4.1_Resultats Balears'!E$53:E225)+DSUM('1.4_Emissions fugitives'!$E$48:$N$58,"emissions",'4.1_Resultats Balears'!E$53:E225))-SUM(I$54:I224))</f>
        <v>0</v>
      </c>
      <c r="J225" s="661"/>
      <c r="K225" s="661">
        <f>IF(E225="",0,Dades!AD962)</f>
        <v>0</v>
      </c>
      <c r="L225" s="661"/>
      <c r="M225" s="661">
        <f t="shared" si="6"/>
        <v>0</v>
      </c>
      <c r="N225" s="662"/>
      <c r="O225" s="563">
        <f>IF(E225="",0,DSUM('2.1_Categoria 2 Balears'!$E$17:$J$39,"emissions",'4.1_Resultats Balears'!E$53:E225)+DSUM('2.1_Categoria 2 Balears'!$E$47:$K$67,"emissions",'4.1_Resultats Balears'!E$53:E225)-SUM(O$54:O224))</f>
        <v>0</v>
      </c>
      <c r="P225" s="563">
        <f>IF(E225="",0,DSUM('2.1_Categoria 2 Balears'!$E$75:$J$95,"emissions",'4.1_Resultats Balears'!E$53:E225)-SUM(P$54:P224))</f>
        <v>0</v>
      </c>
      <c r="Q225" s="661">
        <f t="shared" si="7"/>
        <v>0</v>
      </c>
      <c r="R225" s="662"/>
      <c r="S225" s="662">
        <f t="shared" si="8"/>
        <v>0</v>
      </c>
      <c r="T225" s="662"/>
      <c r="U225" s="662"/>
    </row>
    <row r="226" spans="1:21" x14ac:dyDescent="0.3">
      <c r="A226" s="110"/>
      <c r="E226" s="109" t="str">
        <f>IF(Dades!E963="","",Dades!E963)</f>
        <v/>
      </c>
      <c r="F226" s="563">
        <f>IF(E226="",0,Dades!J963)</f>
        <v>0</v>
      </c>
      <c r="G226" s="563">
        <f>IF(E226="",0,Dades!N963+Dades!R963+Dades!V963)</f>
        <v>0</v>
      </c>
      <c r="H226" s="563">
        <f>IF(E226="",0,Dades!Z963)</f>
        <v>0</v>
      </c>
      <c r="I226" s="661">
        <f>IF(E226="",0,(DSUM('1.4_Emissions fugitives'!$E$14:$O$36,"emissions",'4.1_Resultats Balears'!E$53:E226)+DSUM('1.4_Emissions fugitives'!$E$48:$N$58,"emissions",'4.1_Resultats Balears'!E$53:E226))-SUM(I$54:I225))</f>
        <v>0</v>
      </c>
      <c r="J226" s="661"/>
      <c r="K226" s="661">
        <f>IF(E226="",0,Dades!AD963)</f>
        <v>0</v>
      </c>
      <c r="L226" s="661"/>
      <c r="M226" s="661">
        <f t="shared" si="6"/>
        <v>0</v>
      </c>
      <c r="N226" s="662"/>
      <c r="O226" s="563">
        <f>IF(E226="",0,DSUM('2.1_Categoria 2 Balears'!$E$17:$J$39,"emissions",'4.1_Resultats Balears'!E$53:E226)+DSUM('2.1_Categoria 2 Balears'!$E$47:$K$67,"emissions",'4.1_Resultats Balears'!E$53:E226)-SUM(O$54:O225))</f>
        <v>0</v>
      </c>
      <c r="P226" s="563">
        <f>IF(E226="",0,DSUM('2.1_Categoria 2 Balears'!$E$75:$J$95,"emissions",'4.1_Resultats Balears'!E$53:E226)-SUM(P$54:P225))</f>
        <v>0</v>
      </c>
      <c r="Q226" s="661">
        <f t="shared" si="7"/>
        <v>0</v>
      </c>
      <c r="R226" s="662"/>
      <c r="S226" s="662">
        <f t="shared" si="8"/>
        <v>0</v>
      </c>
      <c r="T226" s="662"/>
      <c r="U226" s="662"/>
    </row>
    <row r="227" spans="1:21" x14ac:dyDescent="0.3">
      <c r="A227" s="110"/>
      <c r="E227" s="109" t="str">
        <f>IF(Dades!E964="","",Dades!E964)</f>
        <v/>
      </c>
      <c r="F227" s="563">
        <f>IF(E227="",0,Dades!J964)</f>
        <v>0</v>
      </c>
      <c r="G227" s="563">
        <f>IF(E227="",0,Dades!N964+Dades!R964+Dades!V964)</f>
        <v>0</v>
      </c>
      <c r="H227" s="563">
        <f>IF(E227="",0,Dades!Z964)</f>
        <v>0</v>
      </c>
      <c r="I227" s="661">
        <f>IF(E227="",0,(DSUM('1.4_Emissions fugitives'!$E$14:$O$36,"emissions",'4.1_Resultats Balears'!E$53:E227)+DSUM('1.4_Emissions fugitives'!$E$48:$N$58,"emissions",'4.1_Resultats Balears'!E$53:E227))-SUM(I$54:I226))</f>
        <v>0</v>
      </c>
      <c r="J227" s="661"/>
      <c r="K227" s="661">
        <f>IF(E227="",0,Dades!AD964)</f>
        <v>0</v>
      </c>
      <c r="L227" s="661"/>
      <c r="M227" s="661">
        <f t="shared" si="6"/>
        <v>0</v>
      </c>
      <c r="N227" s="662"/>
      <c r="O227" s="563">
        <f>IF(E227="",0,DSUM('2.1_Categoria 2 Balears'!$E$17:$J$39,"emissions",'4.1_Resultats Balears'!E$53:E227)+DSUM('2.1_Categoria 2 Balears'!$E$47:$K$67,"emissions",'4.1_Resultats Balears'!E$53:E227)-SUM(O$54:O226))</f>
        <v>0</v>
      </c>
      <c r="P227" s="563">
        <f>IF(E227="",0,DSUM('2.1_Categoria 2 Balears'!$E$75:$J$95,"emissions",'4.1_Resultats Balears'!E$53:E227)-SUM(P$54:P226))</f>
        <v>0</v>
      </c>
      <c r="Q227" s="661">
        <f t="shared" si="7"/>
        <v>0</v>
      </c>
      <c r="R227" s="662"/>
      <c r="S227" s="662">
        <f t="shared" si="8"/>
        <v>0</v>
      </c>
      <c r="T227" s="662"/>
      <c r="U227" s="662"/>
    </row>
    <row r="228" spans="1:21" x14ac:dyDescent="0.3">
      <c r="A228" s="110"/>
      <c r="E228" s="109" t="str">
        <f>IF(Dades!E965="","",Dades!E965)</f>
        <v/>
      </c>
      <c r="F228" s="563">
        <f>IF(E228="",0,Dades!J965)</f>
        <v>0</v>
      </c>
      <c r="G228" s="563">
        <f>IF(E228="",0,Dades!N965+Dades!R965+Dades!V965)</f>
        <v>0</v>
      </c>
      <c r="H228" s="563">
        <f>IF(E228="",0,Dades!Z965)</f>
        <v>0</v>
      </c>
      <c r="I228" s="661">
        <f>IF(E228="",0,(DSUM('1.4_Emissions fugitives'!$E$14:$O$36,"emissions",'4.1_Resultats Balears'!E$53:E228)+DSUM('1.4_Emissions fugitives'!$E$48:$N$58,"emissions",'4.1_Resultats Balears'!E$53:E228))-SUM(I$54:I227))</f>
        <v>0</v>
      </c>
      <c r="J228" s="661"/>
      <c r="K228" s="661">
        <f>IF(E228="",0,Dades!AD965)</f>
        <v>0</v>
      </c>
      <c r="L228" s="661"/>
      <c r="M228" s="661">
        <f t="shared" si="6"/>
        <v>0</v>
      </c>
      <c r="N228" s="662"/>
      <c r="O228" s="563">
        <f>IF(E228="",0,DSUM('2.1_Categoria 2 Balears'!$E$17:$J$39,"emissions",'4.1_Resultats Balears'!E$53:E228)+DSUM('2.1_Categoria 2 Balears'!$E$47:$K$67,"emissions",'4.1_Resultats Balears'!E$53:E228)-SUM(O$54:O227))</f>
        <v>0</v>
      </c>
      <c r="P228" s="563">
        <f>IF(E228="",0,DSUM('2.1_Categoria 2 Balears'!$E$75:$J$95,"emissions",'4.1_Resultats Balears'!E$53:E228)-SUM(P$54:P227))</f>
        <v>0</v>
      </c>
      <c r="Q228" s="661">
        <f t="shared" si="7"/>
        <v>0</v>
      </c>
      <c r="R228" s="662"/>
      <c r="S228" s="662">
        <f t="shared" si="8"/>
        <v>0</v>
      </c>
      <c r="T228" s="662"/>
      <c r="U228" s="662"/>
    </row>
    <row r="229" spans="1:21" x14ac:dyDescent="0.3">
      <c r="A229" s="110"/>
      <c r="E229" s="109" t="str">
        <f>IF(Dades!E966="","",Dades!E966)</f>
        <v/>
      </c>
      <c r="F229" s="563">
        <f>IF(E229="",0,Dades!J966)</f>
        <v>0</v>
      </c>
      <c r="G229" s="563">
        <f>IF(E229="",0,Dades!N966+Dades!R966+Dades!V966)</f>
        <v>0</v>
      </c>
      <c r="H229" s="563">
        <f>IF(E229="",0,Dades!Z966)</f>
        <v>0</v>
      </c>
      <c r="I229" s="661">
        <f>IF(E229="",0,(DSUM('1.4_Emissions fugitives'!$E$14:$O$36,"emissions",'4.1_Resultats Balears'!E$53:E229)+DSUM('1.4_Emissions fugitives'!$E$48:$N$58,"emissions",'4.1_Resultats Balears'!E$53:E229))-SUM(I$54:I228))</f>
        <v>0</v>
      </c>
      <c r="J229" s="661"/>
      <c r="K229" s="661">
        <f>IF(E229="",0,Dades!AD966)</f>
        <v>0</v>
      </c>
      <c r="L229" s="661"/>
      <c r="M229" s="661">
        <f t="shared" si="6"/>
        <v>0</v>
      </c>
      <c r="N229" s="662"/>
      <c r="O229" s="563">
        <f>IF(E229="",0,DSUM('2.1_Categoria 2 Balears'!$E$17:$J$39,"emissions",'4.1_Resultats Balears'!E$53:E229)+DSUM('2.1_Categoria 2 Balears'!$E$47:$K$67,"emissions",'4.1_Resultats Balears'!E$53:E229)-SUM(O$54:O228))</f>
        <v>0</v>
      </c>
      <c r="P229" s="563">
        <f>IF(E229="",0,DSUM('2.1_Categoria 2 Balears'!$E$75:$J$95,"emissions",'4.1_Resultats Balears'!E$53:E229)-SUM(P$54:P228))</f>
        <v>0</v>
      </c>
      <c r="Q229" s="661">
        <f t="shared" si="7"/>
        <v>0</v>
      </c>
      <c r="R229" s="662"/>
      <c r="S229" s="662">
        <f t="shared" si="8"/>
        <v>0</v>
      </c>
      <c r="T229" s="662"/>
      <c r="U229" s="662"/>
    </row>
    <row r="230" spans="1:21" x14ac:dyDescent="0.3">
      <c r="A230" s="110"/>
      <c r="E230" s="109" t="str">
        <f>IF(Dades!E967="","",Dades!E967)</f>
        <v/>
      </c>
      <c r="F230" s="563">
        <f>IF(E230="",0,Dades!J967)</f>
        <v>0</v>
      </c>
      <c r="G230" s="563">
        <f>IF(E230="",0,Dades!N967+Dades!R967+Dades!V967)</f>
        <v>0</v>
      </c>
      <c r="H230" s="563">
        <f>IF(E230="",0,Dades!Z967)</f>
        <v>0</v>
      </c>
      <c r="I230" s="661">
        <f>IF(E230="",0,(DSUM('1.4_Emissions fugitives'!$E$14:$O$36,"emissions",'4.1_Resultats Balears'!E$53:E230)+DSUM('1.4_Emissions fugitives'!$E$48:$N$58,"emissions",'4.1_Resultats Balears'!E$53:E230))-SUM(I$54:I229))</f>
        <v>0</v>
      </c>
      <c r="J230" s="661"/>
      <c r="K230" s="661">
        <f>IF(E230="",0,Dades!AD967)</f>
        <v>0</v>
      </c>
      <c r="L230" s="661"/>
      <c r="M230" s="661">
        <f t="shared" si="6"/>
        <v>0</v>
      </c>
      <c r="N230" s="662"/>
      <c r="O230" s="563">
        <f>IF(E230="",0,DSUM('2.1_Categoria 2 Balears'!$E$17:$J$39,"emissions",'4.1_Resultats Balears'!E$53:E230)+DSUM('2.1_Categoria 2 Balears'!$E$47:$K$67,"emissions",'4.1_Resultats Balears'!E$53:E230)-SUM(O$54:O229))</f>
        <v>0</v>
      </c>
      <c r="P230" s="563">
        <f>IF(E230="",0,DSUM('2.1_Categoria 2 Balears'!$E$75:$J$95,"emissions",'4.1_Resultats Balears'!E$53:E230)-SUM(P$54:P229))</f>
        <v>0</v>
      </c>
      <c r="Q230" s="661">
        <f t="shared" si="7"/>
        <v>0</v>
      </c>
      <c r="R230" s="662"/>
      <c r="S230" s="662">
        <f t="shared" si="8"/>
        <v>0</v>
      </c>
      <c r="T230" s="662"/>
      <c r="U230" s="662"/>
    </row>
    <row r="231" spans="1:21" x14ac:dyDescent="0.3">
      <c r="A231" s="110"/>
      <c r="E231" s="109" t="str">
        <f>IF(Dades!E968="","",Dades!E968)</f>
        <v/>
      </c>
      <c r="F231" s="563">
        <f>IF(E231="",0,Dades!J968)</f>
        <v>0</v>
      </c>
      <c r="G231" s="563">
        <f>IF(E231="",0,Dades!N968+Dades!R968+Dades!V968)</f>
        <v>0</v>
      </c>
      <c r="H231" s="563">
        <f>IF(E231="",0,Dades!Z968)</f>
        <v>0</v>
      </c>
      <c r="I231" s="661">
        <f>IF(E231="",0,(DSUM('1.4_Emissions fugitives'!$E$14:$O$36,"emissions",'4.1_Resultats Balears'!E$53:E231)+DSUM('1.4_Emissions fugitives'!$E$48:$N$58,"emissions",'4.1_Resultats Balears'!E$53:E231))-SUM(I$54:I230))</f>
        <v>0</v>
      </c>
      <c r="J231" s="661"/>
      <c r="K231" s="661">
        <f>IF(E231="",0,Dades!AD968)</f>
        <v>0</v>
      </c>
      <c r="L231" s="661"/>
      <c r="M231" s="661">
        <f t="shared" si="6"/>
        <v>0</v>
      </c>
      <c r="N231" s="662"/>
      <c r="O231" s="563">
        <f>IF(E231="",0,DSUM('2.1_Categoria 2 Balears'!$E$17:$J$39,"emissions",'4.1_Resultats Balears'!E$53:E231)+DSUM('2.1_Categoria 2 Balears'!$E$47:$K$67,"emissions",'4.1_Resultats Balears'!E$53:E231)-SUM(O$54:O230))</f>
        <v>0</v>
      </c>
      <c r="P231" s="563">
        <f>IF(E231="",0,DSUM('2.1_Categoria 2 Balears'!$E$75:$J$95,"emissions",'4.1_Resultats Balears'!E$53:E231)-SUM(P$54:P230))</f>
        <v>0</v>
      </c>
      <c r="Q231" s="661">
        <f t="shared" si="7"/>
        <v>0</v>
      </c>
      <c r="R231" s="662"/>
      <c r="S231" s="662">
        <f t="shared" si="8"/>
        <v>0</v>
      </c>
      <c r="T231" s="662"/>
      <c r="U231" s="662"/>
    </row>
    <row r="232" spans="1:21" x14ac:dyDescent="0.3">
      <c r="A232" s="110"/>
      <c r="E232" s="109" t="str">
        <f>IF(Dades!E969="","",Dades!E969)</f>
        <v/>
      </c>
      <c r="F232" s="563">
        <f>IF(E232="",0,Dades!J969)</f>
        <v>0</v>
      </c>
      <c r="G232" s="563">
        <f>IF(E232="",0,Dades!N969+Dades!R969+Dades!V969)</f>
        <v>0</v>
      </c>
      <c r="H232" s="563">
        <f>IF(E232="",0,Dades!Z969)</f>
        <v>0</v>
      </c>
      <c r="I232" s="661">
        <f>IF(E232="",0,(DSUM('1.4_Emissions fugitives'!$E$14:$O$36,"emissions",'4.1_Resultats Balears'!E$53:E232)+DSUM('1.4_Emissions fugitives'!$E$48:$N$58,"emissions",'4.1_Resultats Balears'!E$53:E232))-SUM(I$54:I231))</f>
        <v>0</v>
      </c>
      <c r="J232" s="661"/>
      <c r="K232" s="661">
        <f>IF(E232="",0,Dades!AD969)</f>
        <v>0</v>
      </c>
      <c r="L232" s="661"/>
      <c r="M232" s="661">
        <f t="shared" si="6"/>
        <v>0</v>
      </c>
      <c r="N232" s="662"/>
      <c r="O232" s="563">
        <f>IF(E232="",0,DSUM('2.1_Categoria 2 Balears'!$E$17:$J$39,"emissions",'4.1_Resultats Balears'!E$53:E232)+DSUM('2.1_Categoria 2 Balears'!$E$47:$K$67,"emissions",'4.1_Resultats Balears'!E$53:E232)-SUM(O$54:O231))</f>
        <v>0</v>
      </c>
      <c r="P232" s="563">
        <f>IF(E232="",0,DSUM('2.1_Categoria 2 Balears'!$E$75:$J$95,"emissions",'4.1_Resultats Balears'!E$53:E232)-SUM(P$54:P231))</f>
        <v>0</v>
      </c>
      <c r="Q232" s="661">
        <f t="shared" si="7"/>
        <v>0</v>
      </c>
      <c r="R232" s="662"/>
      <c r="S232" s="662">
        <f t="shared" si="8"/>
        <v>0</v>
      </c>
      <c r="T232" s="662"/>
      <c r="U232" s="662"/>
    </row>
    <row r="233" spans="1:21" x14ac:dyDescent="0.3">
      <c r="A233" s="110"/>
      <c r="E233" s="109" t="str">
        <f>IF(Dades!E970="","",Dades!E970)</f>
        <v/>
      </c>
      <c r="F233" s="563">
        <f>IF(E233="",0,Dades!J970)</f>
        <v>0</v>
      </c>
      <c r="G233" s="563">
        <f>IF(E233="",0,Dades!N970+Dades!R970+Dades!V970)</f>
        <v>0</v>
      </c>
      <c r="H233" s="563">
        <f>IF(E233="",0,Dades!Z970)</f>
        <v>0</v>
      </c>
      <c r="I233" s="661">
        <f>IF(E233="",0,(DSUM('1.4_Emissions fugitives'!$E$14:$O$36,"emissions",'4.1_Resultats Balears'!E$53:E233)+DSUM('1.4_Emissions fugitives'!$E$48:$N$58,"emissions",'4.1_Resultats Balears'!E$53:E233))-SUM(I$54:I232))</f>
        <v>0</v>
      </c>
      <c r="J233" s="661"/>
      <c r="K233" s="661">
        <f>IF(E233="",0,Dades!AD970)</f>
        <v>0</v>
      </c>
      <c r="L233" s="661"/>
      <c r="M233" s="661">
        <f t="shared" si="6"/>
        <v>0</v>
      </c>
      <c r="N233" s="662"/>
      <c r="O233" s="563">
        <f>IF(E233="",0,DSUM('2.1_Categoria 2 Balears'!$E$17:$J$39,"emissions",'4.1_Resultats Balears'!E$53:E233)+DSUM('2.1_Categoria 2 Balears'!$E$47:$K$67,"emissions",'4.1_Resultats Balears'!E$53:E233)-SUM(O$54:O232))</f>
        <v>0</v>
      </c>
      <c r="P233" s="563">
        <f>IF(E233="",0,DSUM('2.1_Categoria 2 Balears'!$E$75:$J$95,"emissions",'4.1_Resultats Balears'!E$53:E233)-SUM(P$54:P232))</f>
        <v>0</v>
      </c>
      <c r="Q233" s="661">
        <f t="shared" si="7"/>
        <v>0</v>
      </c>
      <c r="R233" s="662"/>
      <c r="S233" s="662">
        <f t="shared" si="8"/>
        <v>0</v>
      </c>
      <c r="T233" s="662"/>
      <c r="U233" s="662"/>
    </row>
    <row r="234" spans="1:21" x14ac:dyDescent="0.3">
      <c r="A234" s="110"/>
      <c r="E234" s="109" t="str">
        <f>IF(Dades!E971="","",Dades!E971)</f>
        <v/>
      </c>
      <c r="F234" s="563">
        <f>IF(E234="",0,Dades!J971)</f>
        <v>0</v>
      </c>
      <c r="G234" s="563">
        <f>IF(E234="",0,Dades!N971+Dades!R971+Dades!V971)</f>
        <v>0</v>
      </c>
      <c r="H234" s="563">
        <f>IF(E234="",0,Dades!Z971)</f>
        <v>0</v>
      </c>
      <c r="I234" s="661">
        <f>IF(E234="",0,(DSUM('1.4_Emissions fugitives'!$E$14:$O$36,"emissions",'4.1_Resultats Balears'!E$53:E234)+DSUM('1.4_Emissions fugitives'!$E$48:$N$58,"emissions",'4.1_Resultats Balears'!E$53:E234))-SUM(I$54:I233))</f>
        <v>0</v>
      </c>
      <c r="J234" s="661"/>
      <c r="K234" s="661">
        <f>IF(E234="",0,Dades!AD971)</f>
        <v>0</v>
      </c>
      <c r="L234" s="661"/>
      <c r="M234" s="661">
        <f t="shared" si="6"/>
        <v>0</v>
      </c>
      <c r="N234" s="662"/>
      <c r="O234" s="563">
        <f>IF(E234="",0,DSUM('2.1_Categoria 2 Balears'!$E$17:$J$39,"emissions",'4.1_Resultats Balears'!E$53:E234)+DSUM('2.1_Categoria 2 Balears'!$E$47:$K$67,"emissions",'4.1_Resultats Balears'!E$53:E234)-SUM(O$54:O233))</f>
        <v>0</v>
      </c>
      <c r="P234" s="563">
        <f>IF(E234="",0,DSUM('2.1_Categoria 2 Balears'!$E$75:$J$95,"emissions",'4.1_Resultats Balears'!E$53:E234)-SUM(P$54:P233))</f>
        <v>0</v>
      </c>
      <c r="Q234" s="661">
        <f t="shared" si="7"/>
        <v>0</v>
      </c>
      <c r="R234" s="662"/>
      <c r="S234" s="662">
        <f t="shared" si="8"/>
        <v>0</v>
      </c>
      <c r="T234" s="662"/>
      <c r="U234" s="662"/>
    </row>
    <row r="235" spans="1:21" x14ac:dyDescent="0.3">
      <c r="A235" s="110"/>
      <c r="E235" s="109" t="str">
        <f>IF(Dades!E972="","",Dades!E972)</f>
        <v/>
      </c>
      <c r="F235" s="563">
        <f>IF(E235="",0,Dades!J972)</f>
        <v>0</v>
      </c>
      <c r="G235" s="563">
        <f>IF(E235="",0,Dades!N972+Dades!R972+Dades!V972)</f>
        <v>0</v>
      </c>
      <c r="H235" s="563">
        <f>IF(E235="",0,Dades!Z972)</f>
        <v>0</v>
      </c>
      <c r="I235" s="661">
        <f>IF(E235="",0,(DSUM('1.4_Emissions fugitives'!$E$14:$O$36,"emissions",'4.1_Resultats Balears'!E$53:E235)+DSUM('1.4_Emissions fugitives'!$E$48:$N$58,"emissions",'4.1_Resultats Balears'!E$53:E235))-SUM(I$54:I234))</f>
        <v>0</v>
      </c>
      <c r="J235" s="661"/>
      <c r="K235" s="661">
        <f>IF(E235="",0,Dades!AD972)</f>
        <v>0</v>
      </c>
      <c r="L235" s="661"/>
      <c r="M235" s="661">
        <f t="shared" si="6"/>
        <v>0</v>
      </c>
      <c r="N235" s="662"/>
      <c r="O235" s="563">
        <f>IF(E235="",0,DSUM('2.1_Categoria 2 Balears'!$E$17:$J$39,"emissions",'4.1_Resultats Balears'!E$53:E235)+DSUM('2.1_Categoria 2 Balears'!$E$47:$K$67,"emissions",'4.1_Resultats Balears'!E$53:E235)-SUM(O$54:O234))</f>
        <v>0</v>
      </c>
      <c r="P235" s="563">
        <f>IF(E235="",0,DSUM('2.1_Categoria 2 Balears'!$E$75:$J$95,"emissions",'4.1_Resultats Balears'!E$53:E235)-SUM(P$54:P234))</f>
        <v>0</v>
      </c>
      <c r="Q235" s="661">
        <f t="shared" si="7"/>
        <v>0</v>
      </c>
      <c r="R235" s="662"/>
      <c r="S235" s="662">
        <f t="shared" si="8"/>
        <v>0</v>
      </c>
      <c r="T235" s="662"/>
      <c r="U235" s="662"/>
    </row>
    <row r="236" spans="1:21" x14ac:dyDescent="0.3">
      <c r="A236" s="110"/>
      <c r="E236" s="109" t="str">
        <f>IF(Dades!E973="","",Dades!E973)</f>
        <v/>
      </c>
      <c r="F236" s="563">
        <f>IF(E236="",0,Dades!J973)</f>
        <v>0</v>
      </c>
      <c r="G236" s="563">
        <f>IF(E236="",0,Dades!N973+Dades!R973+Dades!V973)</f>
        <v>0</v>
      </c>
      <c r="H236" s="563">
        <f>IF(E236="",0,Dades!Z973)</f>
        <v>0</v>
      </c>
      <c r="I236" s="661">
        <f>IF(E236="",0,(DSUM('1.4_Emissions fugitives'!$E$14:$O$36,"emissions",'4.1_Resultats Balears'!E$53:E236)+DSUM('1.4_Emissions fugitives'!$E$48:$N$58,"emissions",'4.1_Resultats Balears'!E$53:E236))-SUM(I$54:I235))</f>
        <v>0</v>
      </c>
      <c r="J236" s="661"/>
      <c r="K236" s="661">
        <f>IF(E236="",0,Dades!AD973)</f>
        <v>0</v>
      </c>
      <c r="L236" s="661"/>
      <c r="M236" s="661">
        <f t="shared" si="6"/>
        <v>0</v>
      </c>
      <c r="N236" s="662"/>
      <c r="O236" s="563">
        <f>IF(E236="",0,DSUM('2.1_Categoria 2 Balears'!$E$17:$J$39,"emissions",'4.1_Resultats Balears'!E$53:E236)+DSUM('2.1_Categoria 2 Balears'!$E$47:$K$67,"emissions",'4.1_Resultats Balears'!E$53:E236)-SUM(O$54:O235))</f>
        <v>0</v>
      </c>
      <c r="P236" s="563">
        <f>IF(E236="",0,DSUM('2.1_Categoria 2 Balears'!$E$75:$J$95,"emissions",'4.1_Resultats Balears'!E$53:E236)-SUM(P$54:P235))</f>
        <v>0</v>
      </c>
      <c r="Q236" s="661">
        <f t="shared" si="7"/>
        <v>0</v>
      </c>
      <c r="R236" s="662"/>
      <c r="S236" s="662">
        <f t="shared" si="8"/>
        <v>0</v>
      </c>
      <c r="T236" s="662"/>
      <c r="U236" s="662"/>
    </row>
    <row r="237" spans="1:21" x14ac:dyDescent="0.3">
      <c r="A237" s="110"/>
      <c r="E237" s="109" t="str">
        <f>IF(Dades!E974="","",Dades!E974)</f>
        <v/>
      </c>
      <c r="F237" s="563">
        <f>IF(E237="",0,Dades!J974)</f>
        <v>0</v>
      </c>
      <c r="G237" s="563">
        <f>IF(E237="",0,Dades!N974+Dades!R974+Dades!V974)</f>
        <v>0</v>
      </c>
      <c r="H237" s="563">
        <f>IF(E237="",0,Dades!Z974)</f>
        <v>0</v>
      </c>
      <c r="I237" s="661">
        <f>IF(E237="",0,(DSUM('1.4_Emissions fugitives'!$E$14:$O$36,"emissions",'4.1_Resultats Balears'!E$53:E237)+DSUM('1.4_Emissions fugitives'!$E$48:$N$58,"emissions",'4.1_Resultats Balears'!E$53:E237))-SUM(I$54:I236))</f>
        <v>0</v>
      </c>
      <c r="J237" s="661"/>
      <c r="K237" s="661">
        <f>IF(E237="",0,Dades!AD974)</f>
        <v>0</v>
      </c>
      <c r="L237" s="661"/>
      <c r="M237" s="661">
        <f t="shared" si="6"/>
        <v>0</v>
      </c>
      <c r="N237" s="662"/>
      <c r="O237" s="563">
        <f>IF(E237="",0,DSUM('2.1_Categoria 2 Balears'!$E$17:$J$39,"emissions",'4.1_Resultats Balears'!E$53:E237)+DSUM('2.1_Categoria 2 Balears'!$E$47:$K$67,"emissions",'4.1_Resultats Balears'!E$53:E237)-SUM(O$54:O236))</f>
        <v>0</v>
      </c>
      <c r="P237" s="563">
        <f>IF(E237="",0,DSUM('2.1_Categoria 2 Balears'!$E$75:$J$95,"emissions",'4.1_Resultats Balears'!E$53:E237)-SUM(P$54:P236))</f>
        <v>0</v>
      </c>
      <c r="Q237" s="661">
        <f t="shared" si="7"/>
        <v>0</v>
      </c>
      <c r="R237" s="662"/>
      <c r="S237" s="662">
        <f t="shared" si="8"/>
        <v>0</v>
      </c>
      <c r="T237" s="662"/>
      <c r="U237" s="662"/>
    </row>
    <row r="238" spans="1:21" x14ac:dyDescent="0.3">
      <c r="A238" s="110"/>
      <c r="E238" s="109" t="str">
        <f>IF(Dades!E975="","",Dades!E975)</f>
        <v/>
      </c>
      <c r="F238" s="563">
        <f>IF(E238="",0,Dades!J975)</f>
        <v>0</v>
      </c>
      <c r="G238" s="563">
        <f>IF(E238="",0,Dades!N975+Dades!R975+Dades!V975)</f>
        <v>0</v>
      </c>
      <c r="H238" s="563">
        <f>IF(E238="",0,Dades!Z975)</f>
        <v>0</v>
      </c>
      <c r="I238" s="661">
        <f>IF(E238="",0,(DSUM('1.4_Emissions fugitives'!$E$14:$O$36,"emissions",'4.1_Resultats Balears'!E$53:E238)+DSUM('1.4_Emissions fugitives'!$E$48:$N$58,"emissions",'4.1_Resultats Balears'!E$53:E238))-SUM(I$54:I237))</f>
        <v>0</v>
      </c>
      <c r="J238" s="661"/>
      <c r="K238" s="661">
        <f>IF(E238="",0,Dades!AD975)</f>
        <v>0</v>
      </c>
      <c r="L238" s="661"/>
      <c r="M238" s="661">
        <f t="shared" si="6"/>
        <v>0</v>
      </c>
      <c r="N238" s="662"/>
      <c r="O238" s="563">
        <f>IF(E238="",0,DSUM('2.1_Categoria 2 Balears'!$E$17:$J$39,"emissions",'4.1_Resultats Balears'!E$53:E238)+DSUM('2.1_Categoria 2 Balears'!$E$47:$K$67,"emissions",'4.1_Resultats Balears'!E$53:E238)-SUM(O$54:O237))</f>
        <v>0</v>
      </c>
      <c r="P238" s="563">
        <f>IF(E238="",0,DSUM('2.1_Categoria 2 Balears'!$E$75:$J$95,"emissions",'4.1_Resultats Balears'!E$53:E238)-SUM(P$54:P237))</f>
        <v>0</v>
      </c>
      <c r="Q238" s="661">
        <f t="shared" si="7"/>
        <v>0</v>
      </c>
      <c r="R238" s="662"/>
      <c r="S238" s="662">
        <f t="shared" si="8"/>
        <v>0</v>
      </c>
      <c r="T238" s="662"/>
      <c r="U238" s="662"/>
    </row>
    <row r="239" spans="1:21" x14ac:dyDescent="0.3">
      <c r="A239" s="110"/>
      <c r="E239" s="109" t="str">
        <f>IF(Dades!E976="","",Dades!E976)</f>
        <v/>
      </c>
      <c r="F239" s="563">
        <f>IF(E239="",0,Dades!J976)</f>
        <v>0</v>
      </c>
      <c r="G239" s="563">
        <f>IF(E239="",0,Dades!N976+Dades!R976+Dades!V976)</f>
        <v>0</v>
      </c>
      <c r="H239" s="563">
        <f>IF(E239="",0,Dades!Z976)</f>
        <v>0</v>
      </c>
      <c r="I239" s="661">
        <f>IF(E239="",0,(DSUM('1.4_Emissions fugitives'!$E$14:$O$36,"emissions",'4.1_Resultats Balears'!E$53:E239)+DSUM('1.4_Emissions fugitives'!$E$48:$N$58,"emissions",'4.1_Resultats Balears'!E$53:E239))-SUM(I$54:I238))</f>
        <v>0</v>
      </c>
      <c r="J239" s="661"/>
      <c r="K239" s="661">
        <f>IF(E239="",0,Dades!AD976)</f>
        <v>0</v>
      </c>
      <c r="L239" s="661"/>
      <c r="M239" s="661">
        <f t="shared" si="6"/>
        <v>0</v>
      </c>
      <c r="N239" s="662"/>
      <c r="O239" s="563">
        <f>IF(E239="",0,DSUM('2.1_Categoria 2 Balears'!$E$17:$J$39,"emissions",'4.1_Resultats Balears'!E$53:E239)+DSUM('2.1_Categoria 2 Balears'!$E$47:$K$67,"emissions",'4.1_Resultats Balears'!E$53:E239)-SUM(O$54:O238))</f>
        <v>0</v>
      </c>
      <c r="P239" s="563">
        <f>IF(E239="",0,DSUM('2.1_Categoria 2 Balears'!$E$75:$J$95,"emissions",'4.1_Resultats Balears'!E$53:E239)-SUM(P$54:P238))</f>
        <v>0</v>
      </c>
      <c r="Q239" s="661">
        <f t="shared" si="7"/>
        <v>0</v>
      </c>
      <c r="R239" s="662"/>
      <c r="S239" s="662">
        <f t="shared" si="8"/>
        <v>0</v>
      </c>
      <c r="T239" s="662"/>
      <c r="U239" s="662"/>
    </row>
    <row r="240" spans="1:21" x14ac:dyDescent="0.3">
      <c r="A240" s="110"/>
      <c r="E240" s="109" t="str">
        <f>IF(Dades!E977="","",Dades!E977)</f>
        <v/>
      </c>
      <c r="F240" s="563">
        <f>IF(E240="",0,Dades!J977)</f>
        <v>0</v>
      </c>
      <c r="G240" s="563">
        <f>IF(E240="",0,Dades!N977+Dades!R977+Dades!V977)</f>
        <v>0</v>
      </c>
      <c r="H240" s="563">
        <f>IF(E240="",0,Dades!Z977)</f>
        <v>0</v>
      </c>
      <c r="I240" s="661">
        <f>IF(E240="",0,(DSUM('1.4_Emissions fugitives'!$E$14:$O$36,"emissions",'4.1_Resultats Balears'!E$53:E240)+DSUM('1.4_Emissions fugitives'!$E$48:$N$58,"emissions",'4.1_Resultats Balears'!E$53:E240))-SUM(I$54:I239))</f>
        <v>0</v>
      </c>
      <c r="J240" s="661"/>
      <c r="K240" s="661">
        <f>IF(E240="",0,Dades!AD977)</f>
        <v>0</v>
      </c>
      <c r="L240" s="661"/>
      <c r="M240" s="661">
        <f t="shared" si="6"/>
        <v>0</v>
      </c>
      <c r="N240" s="662"/>
      <c r="O240" s="563">
        <f>IF(E240="",0,DSUM('2.1_Categoria 2 Balears'!$E$17:$J$39,"emissions",'4.1_Resultats Balears'!E$53:E240)+DSUM('2.1_Categoria 2 Balears'!$E$47:$K$67,"emissions",'4.1_Resultats Balears'!E$53:E240)-SUM(O$54:O239))</f>
        <v>0</v>
      </c>
      <c r="P240" s="563">
        <f>IF(E240="",0,DSUM('2.1_Categoria 2 Balears'!$E$75:$J$95,"emissions",'4.1_Resultats Balears'!E$53:E240)-SUM(P$54:P239))</f>
        <v>0</v>
      </c>
      <c r="Q240" s="661">
        <f t="shared" si="7"/>
        <v>0</v>
      </c>
      <c r="R240" s="662"/>
      <c r="S240" s="662">
        <f t="shared" si="8"/>
        <v>0</v>
      </c>
      <c r="T240" s="662"/>
      <c r="U240" s="662"/>
    </row>
    <row r="241" spans="1:21" x14ac:dyDescent="0.3">
      <c r="A241" s="110"/>
      <c r="E241" s="109" t="str">
        <f>IF(Dades!E978="","",Dades!E978)</f>
        <v/>
      </c>
      <c r="F241" s="563">
        <f>IF(E241="",0,Dades!J978)</f>
        <v>0</v>
      </c>
      <c r="G241" s="563">
        <f>IF(E241="",0,Dades!N978+Dades!R978+Dades!V978)</f>
        <v>0</v>
      </c>
      <c r="H241" s="563">
        <f>IF(E241="",0,Dades!Z978)</f>
        <v>0</v>
      </c>
      <c r="I241" s="661">
        <f>IF(E241="",0,(DSUM('1.4_Emissions fugitives'!$E$14:$O$36,"emissions",'4.1_Resultats Balears'!E$53:E241)+DSUM('1.4_Emissions fugitives'!$E$48:$N$58,"emissions",'4.1_Resultats Balears'!E$53:E241))-SUM(I$54:I240))</f>
        <v>0</v>
      </c>
      <c r="J241" s="661"/>
      <c r="K241" s="661">
        <f>IF(E241="",0,Dades!AD978)</f>
        <v>0</v>
      </c>
      <c r="L241" s="661"/>
      <c r="M241" s="661">
        <f t="shared" si="6"/>
        <v>0</v>
      </c>
      <c r="N241" s="662"/>
      <c r="O241" s="563">
        <f>IF(E241="",0,DSUM('2.1_Categoria 2 Balears'!$E$17:$J$39,"emissions",'4.1_Resultats Balears'!E$53:E241)+DSUM('2.1_Categoria 2 Balears'!$E$47:$K$67,"emissions",'4.1_Resultats Balears'!E$53:E241)-SUM(O$54:O240))</f>
        <v>0</v>
      </c>
      <c r="P241" s="563">
        <f>IF(E241="",0,DSUM('2.1_Categoria 2 Balears'!$E$75:$J$95,"emissions",'4.1_Resultats Balears'!E$53:E241)-SUM(P$54:P240))</f>
        <v>0</v>
      </c>
      <c r="Q241" s="661">
        <f t="shared" si="7"/>
        <v>0</v>
      </c>
      <c r="R241" s="662"/>
      <c r="S241" s="662">
        <f t="shared" si="8"/>
        <v>0</v>
      </c>
      <c r="T241" s="662"/>
      <c r="U241" s="662"/>
    </row>
    <row r="242" spans="1:21" x14ac:dyDescent="0.3">
      <c r="A242" s="110"/>
      <c r="E242" s="109" t="str">
        <f>IF(Dades!E979="","",Dades!E979)</f>
        <v/>
      </c>
      <c r="F242" s="563">
        <f>IF(E242="",0,Dades!J979)</f>
        <v>0</v>
      </c>
      <c r="G242" s="563">
        <f>IF(E242="",0,Dades!N979+Dades!R979+Dades!V979)</f>
        <v>0</v>
      </c>
      <c r="H242" s="563">
        <f>IF(E242="",0,Dades!Z979)</f>
        <v>0</v>
      </c>
      <c r="I242" s="661">
        <f>IF(E242="",0,(DSUM('1.4_Emissions fugitives'!$E$14:$O$36,"emissions",'4.1_Resultats Balears'!E$53:E242)+DSUM('1.4_Emissions fugitives'!$E$48:$N$58,"emissions",'4.1_Resultats Balears'!E$53:E242))-SUM(I$54:I241))</f>
        <v>0</v>
      </c>
      <c r="J242" s="661"/>
      <c r="K242" s="661">
        <f>IF(E242="",0,Dades!AD979)</f>
        <v>0</v>
      </c>
      <c r="L242" s="661"/>
      <c r="M242" s="661">
        <f t="shared" si="6"/>
        <v>0</v>
      </c>
      <c r="N242" s="662"/>
      <c r="O242" s="563">
        <f>IF(E242="",0,DSUM('2.1_Categoria 2 Balears'!$E$17:$J$39,"emissions",'4.1_Resultats Balears'!E$53:E242)+DSUM('2.1_Categoria 2 Balears'!$E$47:$K$67,"emissions",'4.1_Resultats Balears'!E$53:E242)-SUM(O$54:O241))</f>
        <v>0</v>
      </c>
      <c r="P242" s="563">
        <f>IF(E242="",0,DSUM('2.1_Categoria 2 Balears'!$E$75:$J$95,"emissions",'4.1_Resultats Balears'!E$53:E242)-SUM(P$54:P241))</f>
        <v>0</v>
      </c>
      <c r="Q242" s="661">
        <f t="shared" si="7"/>
        <v>0</v>
      </c>
      <c r="R242" s="662"/>
      <c r="S242" s="662">
        <f t="shared" si="8"/>
        <v>0</v>
      </c>
      <c r="T242" s="662"/>
      <c r="U242" s="662"/>
    </row>
    <row r="243" spans="1:21" x14ac:dyDescent="0.3">
      <c r="A243" s="110"/>
      <c r="E243" s="109" t="str">
        <f>IF(Dades!E980="","",Dades!E980)</f>
        <v/>
      </c>
      <c r="F243" s="563">
        <f>IF(E243="",0,Dades!J980)</f>
        <v>0</v>
      </c>
      <c r="G243" s="563">
        <f>IF(E243="",0,Dades!N980+Dades!R980+Dades!V980)</f>
        <v>0</v>
      </c>
      <c r="H243" s="563">
        <f>IF(E243="",0,Dades!Z980)</f>
        <v>0</v>
      </c>
      <c r="I243" s="661">
        <f>IF(E243="",0,(DSUM('1.4_Emissions fugitives'!$E$14:$O$36,"emissions",'4.1_Resultats Balears'!E$53:E243)+DSUM('1.4_Emissions fugitives'!$E$48:$N$58,"emissions",'4.1_Resultats Balears'!E$53:E243))-SUM(I$54:I242))</f>
        <v>0</v>
      </c>
      <c r="J243" s="661"/>
      <c r="K243" s="661">
        <f>IF(E243="",0,Dades!AD980)</f>
        <v>0</v>
      </c>
      <c r="L243" s="661"/>
      <c r="M243" s="661">
        <f t="shared" si="6"/>
        <v>0</v>
      </c>
      <c r="N243" s="662"/>
      <c r="O243" s="563">
        <f>IF(E243="",0,DSUM('2.1_Categoria 2 Balears'!$E$17:$J$39,"emissions",'4.1_Resultats Balears'!E$53:E243)+DSUM('2.1_Categoria 2 Balears'!$E$47:$K$67,"emissions",'4.1_Resultats Balears'!E$53:E243)-SUM(O$54:O242))</f>
        <v>0</v>
      </c>
      <c r="P243" s="563">
        <f>IF(E243="",0,DSUM('2.1_Categoria 2 Balears'!$E$75:$J$95,"emissions",'4.1_Resultats Balears'!E$53:E243)-SUM(P$54:P242))</f>
        <v>0</v>
      </c>
      <c r="Q243" s="661">
        <f t="shared" si="7"/>
        <v>0</v>
      </c>
      <c r="R243" s="662"/>
      <c r="S243" s="662">
        <f t="shared" si="8"/>
        <v>0</v>
      </c>
      <c r="T243" s="662"/>
      <c r="U243" s="662"/>
    </row>
    <row r="244" spans="1:21" x14ac:dyDescent="0.3">
      <c r="A244" s="110"/>
      <c r="E244" s="109" t="str">
        <f>IF(Dades!E981="","",Dades!E981)</f>
        <v/>
      </c>
      <c r="F244" s="563">
        <f>IF(E244="",0,Dades!J981)</f>
        <v>0</v>
      </c>
      <c r="G244" s="563">
        <f>IF(E244="",0,Dades!N981+Dades!R981+Dades!V981)</f>
        <v>0</v>
      </c>
      <c r="H244" s="563">
        <f>IF(E244="",0,Dades!Z981)</f>
        <v>0</v>
      </c>
      <c r="I244" s="661">
        <f>IF(E244="",0,(DSUM('1.4_Emissions fugitives'!$E$14:$O$36,"emissions",'4.1_Resultats Balears'!E$53:E244)+DSUM('1.4_Emissions fugitives'!$E$48:$N$58,"emissions",'4.1_Resultats Balears'!E$53:E244))-SUM(I$54:I243))</f>
        <v>0</v>
      </c>
      <c r="J244" s="661"/>
      <c r="K244" s="661">
        <f>IF(E244="",0,Dades!AD981)</f>
        <v>0</v>
      </c>
      <c r="L244" s="661"/>
      <c r="M244" s="661">
        <f t="shared" si="6"/>
        <v>0</v>
      </c>
      <c r="N244" s="662"/>
      <c r="O244" s="563">
        <f>IF(E244="",0,DSUM('2.1_Categoria 2 Balears'!$E$17:$J$39,"emissions",'4.1_Resultats Balears'!E$53:E244)+DSUM('2.1_Categoria 2 Balears'!$E$47:$K$67,"emissions",'4.1_Resultats Balears'!E$53:E244)-SUM(O$54:O243))</f>
        <v>0</v>
      </c>
      <c r="P244" s="563">
        <f>IF(E244="",0,DSUM('2.1_Categoria 2 Balears'!$E$75:$J$95,"emissions",'4.1_Resultats Balears'!E$53:E244)-SUM(P$54:P243))</f>
        <v>0</v>
      </c>
      <c r="Q244" s="661">
        <f t="shared" si="7"/>
        <v>0</v>
      </c>
      <c r="R244" s="662"/>
      <c r="S244" s="662">
        <f t="shared" si="8"/>
        <v>0</v>
      </c>
      <c r="T244" s="662"/>
      <c r="U244" s="662"/>
    </row>
    <row r="245" spans="1:21" x14ac:dyDescent="0.3">
      <c r="A245" s="110"/>
      <c r="E245" s="109" t="str">
        <f>IF(Dades!E982="","",Dades!E982)</f>
        <v/>
      </c>
      <c r="F245" s="563">
        <f>IF(E245="",0,Dades!J982)</f>
        <v>0</v>
      </c>
      <c r="G245" s="563">
        <f>IF(E245="",0,Dades!N982+Dades!R982+Dades!V982)</f>
        <v>0</v>
      </c>
      <c r="H245" s="563">
        <f>IF(E245="",0,Dades!Z982)</f>
        <v>0</v>
      </c>
      <c r="I245" s="661">
        <f>IF(E245="",0,(DSUM('1.4_Emissions fugitives'!$E$14:$O$36,"emissions",'4.1_Resultats Balears'!E$53:E245)+DSUM('1.4_Emissions fugitives'!$E$48:$N$58,"emissions",'4.1_Resultats Balears'!E$53:E245))-SUM(I$54:I244))</f>
        <v>0</v>
      </c>
      <c r="J245" s="661"/>
      <c r="K245" s="661">
        <f>IF(E245="",0,Dades!AD982)</f>
        <v>0</v>
      </c>
      <c r="L245" s="661"/>
      <c r="M245" s="661">
        <f t="shared" si="6"/>
        <v>0</v>
      </c>
      <c r="N245" s="662"/>
      <c r="O245" s="563">
        <f>IF(E245="",0,DSUM('2.1_Categoria 2 Balears'!$E$17:$J$39,"emissions",'4.1_Resultats Balears'!E$53:E245)+DSUM('2.1_Categoria 2 Balears'!$E$47:$K$67,"emissions",'4.1_Resultats Balears'!E$53:E245)-SUM(O$54:O244))</f>
        <v>0</v>
      </c>
      <c r="P245" s="563">
        <f>IF(E245="",0,DSUM('2.1_Categoria 2 Balears'!$E$75:$J$95,"emissions",'4.1_Resultats Balears'!E$53:E245)-SUM(P$54:P244))</f>
        <v>0</v>
      </c>
      <c r="Q245" s="661">
        <f t="shared" si="7"/>
        <v>0</v>
      </c>
      <c r="R245" s="662"/>
      <c r="S245" s="662">
        <f t="shared" si="8"/>
        <v>0</v>
      </c>
      <c r="T245" s="662"/>
      <c r="U245" s="662"/>
    </row>
    <row r="246" spans="1:21" x14ac:dyDescent="0.3">
      <c r="A246" s="110"/>
      <c r="E246" s="109" t="str">
        <f>IF(Dades!E983="","",Dades!E983)</f>
        <v/>
      </c>
      <c r="F246" s="563">
        <f>IF(E246="",0,Dades!J983)</f>
        <v>0</v>
      </c>
      <c r="G246" s="563">
        <f>IF(E246="",0,Dades!N983+Dades!R983+Dades!V983)</f>
        <v>0</v>
      </c>
      <c r="H246" s="563">
        <f>IF(E246="",0,Dades!Z983)</f>
        <v>0</v>
      </c>
      <c r="I246" s="661">
        <f>IF(E246="",0,(DSUM('1.4_Emissions fugitives'!$E$14:$O$36,"emissions",'4.1_Resultats Balears'!E$53:E246)+DSUM('1.4_Emissions fugitives'!$E$48:$N$58,"emissions",'4.1_Resultats Balears'!E$53:E246))-SUM(I$54:I245))</f>
        <v>0</v>
      </c>
      <c r="J246" s="661"/>
      <c r="K246" s="661">
        <f>IF(E246="",0,Dades!AD983)</f>
        <v>0</v>
      </c>
      <c r="L246" s="661"/>
      <c r="M246" s="661">
        <f t="shared" si="6"/>
        <v>0</v>
      </c>
      <c r="N246" s="662"/>
      <c r="O246" s="563">
        <f>IF(E246="",0,DSUM('2.1_Categoria 2 Balears'!$E$17:$J$39,"emissions",'4.1_Resultats Balears'!E$53:E246)+DSUM('2.1_Categoria 2 Balears'!$E$47:$K$67,"emissions",'4.1_Resultats Balears'!E$53:E246)-SUM(O$54:O245))</f>
        <v>0</v>
      </c>
      <c r="P246" s="563">
        <f>IF(E246="",0,DSUM('2.1_Categoria 2 Balears'!$E$75:$J$95,"emissions",'4.1_Resultats Balears'!E$53:E246)-SUM(P$54:P245))</f>
        <v>0</v>
      </c>
      <c r="Q246" s="661">
        <f t="shared" si="7"/>
        <v>0</v>
      </c>
      <c r="R246" s="662"/>
      <c r="S246" s="662">
        <f t="shared" si="8"/>
        <v>0</v>
      </c>
      <c r="T246" s="662"/>
      <c r="U246" s="662"/>
    </row>
    <row r="247" spans="1:21" x14ac:dyDescent="0.3">
      <c r="A247" s="110"/>
      <c r="E247" s="109" t="str">
        <f>IF(Dades!E984="","",Dades!E984)</f>
        <v/>
      </c>
      <c r="F247" s="563">
        <f>IF(E247="",0,Dades!J984)</f>
        <v>0</v>
      </c>
      <c r="G247" s="563">
        <f>IF(E247="",0,Dades!N984+Dades!R984+Dades!V984)</f>
        <v>0</v>
      </c>
      <c r="H247" s="563">
        <f>IF(E247="",0,Dades!Z984)</f>
        <v>0</v>
      </c>
      <c r="I247" s="661">
        <f>IF(E247="",0,(DSUM('1.4_Emissions fugitives'!$E$14:$O$36,"emissions",'4.1_Resultats Balears'!E$53:E247)+DSUM('1.4_Emissions fugitives'!$E$48:$N$58,"emissions",'4.1_Resultats Balears'!E$53:E247))-SUM(I$54:I246))</f>
        <v>0</v>
      </c>
      <c r="J247" s="661"/>
      <c r="K247" s="661">
        <f>IF(E247="",0,Dades!AD984)</f>
        <v>0</v>
      </c>
      <c r="L247" s="661"/>
      <c r="M247" s="661">
        <f t="shared" si="6"/>
        <v>0</v>
      </c>
      <c r="N247" s="662"/>
      <c r="O247" s="563">
        <f>IF(E247="",0,DSUM('2.1_Categoria 2 Balears'!$E$17:$J$39,"emissions",'4.1_Resultats Balears'!E$53:E247)+DSUM('2.1_Categoria 2 Balears'!$E$47:$K$67,"emissions",'4.1_Resultats Balears'!E$53:E247)-SUM(O$54:O246))</f>
        <v>0</v>
      </c>
      <c r="P247" s="563">
        <f>IF(E247="",0,DSUM('2.1_Categoria 2 Balears'!$E$75:$J$95,"emissions",'4.1_Resultats Balears'!E$53:E247)-SUM(P$54:P246))</f>
        <v>0</v>
      </c>
      <c r="Q247" s="661">
        <f t="shared" si="7"/>
        <v>0</v>
      </c>
      <c r="R247" s="662"/>
      <c r="S247" s="662">
        <f t="shared" si="8"/>
        <v>0</v>
      </c>
      <c r="T247" s="662"/>
      <c r="U247" s="662"/>
    </row>
    <row r="248" spans="1:21" x14ac:dyDescent="0.3">
      <c r="A248" s="110"/>
      <c r="E248" s="109" t="str">
        <f>IF(Dades!E985="","",Dades!E985)</f>
        <v/>
      </c>
      <c r="F248" s="563">
        <f>IF(E248="",0,Dades!J985)</f>
        <v>0</v>
      </c>
      <c r="G248" s="563">
        <f>IF(E248="",0,Dades!N985+Dades!R985+Dades!V985)</f>
        <v>0</v>
      </c>
      <c r="H248" s="563">
        <f>IF(E248="",0,Dades!Z985)</f>
        <v>0</v>
      </c>
      <c r="I248" s="661">
        <f>IF(E248="",0,(DSUM('1.4_Emissions fugitives'!$E$14:$O$36,"emissions",'4.1_Resultats Balears'!E$53:E248)+DSUM('1.4_Emissions fugitives'!$E$48:$N$58,"emissions",'4.1_Resultats Balears'!E$53:E248))-SUM(I$54:I247))</f>
        <v>0</v>
      </c>
      <c r="J248" s="661"/>
      <c r="K248" s="661">
        <f>IF(E248="",0,Dades!AD985)</f>
        <v>0</v>
      </c>
      <c r="L248" s="661"/>
      <c r="M248" s="661">
        <f t="shared" ref="M248:M303" si="9">SUM(F248:L248)</f>
        <v>0</v>
      </c>
      <c r="N248" s="662"/>
      <c r="O248" s="563">
        <f>IF(E248="",0,DSUM('2.1_Categoria 2 Balears'!$E$17:$J$39,"emissions",'4.1_Resultats Balears'!E$53:E248)+DSUM('2.1_Categoria 2 Balears'!$E$47:$K$67,"emissions",'4.1_Resultats Balears'!E$53:E248)-SUM(O$54:O247))</f>
        <v>0</v>
      </c>
      <c r="P248" s="563">
        <f>IF(E248="",0,DSUM('2.1_Categoria 2 Balears'!$E$75:$J$95,"emissions",'4.1_Resultats Balears'!E$53:E248)-SUM(P$54:P247))</f>
        <v>0</v>
      </c>
      <c r="Q248" s="661">
        <f t="shared" ref="Q248:Q303" si="10">SUM(O248:P248)</f>
        <v>0</v>
      </c>
      <c r="R248" s="662"/>
      <c r="S248" s="662">
        <f t="shared" ref="S248:S303" si="11">M248+Q248</f>
        <v>0</v>
      </c>
      <c r="T248" s="662"/>
      <c r="U248" s="662"/>
    </row>
    <row r="249" spans="1:21" x14ac:dyDescent="0.3">
      <c r="A249" s="110"/>
      <c r="E249" s="109" t="str">
        <f>IF(Dades!E986="","",Dades!E986)</f>
        <v/>
      </c>
      <c r="F249" s="563">
        <f>IF(E249="",0,Dades!J986)</f>
        <v>0</v>
      </c>
      <c r="G249" s="563">
        <f>IF(E249="",0,Dades!N986+Dades!R986+Dades!V986)</f>
        <v>0</v>
      </c>
      <c r="H249" s="563">
        <f>IF(E249="",0,Dades!Z986)</f>
        <v>0</v>
      </c>
      <c r="I249" s="661">
        <f>IF(E249="",0,(DSUM('1.4_Emissions fugitives'!$E$14:$O$36,"emissions",'4.1_Resultats Balears'!E$53:E249)+DSUM('1.4_Emissions fugitives'!$E$48:$N$58,"emissions",'4.1_Resultats Balears'!E$53:E249))-SUM(I$54:I248))</f>
        <v>0</v>
      </c>
      <c r="J249" s="661"/>
      <c r="K249" s="661">
        <f>IF(E249="",0,Dades!AD986)</f>
        <v>0</v>
      </c>
      <c r="L249" s="661"/>
      <c r="M249" s="661">
        <f t="shared" si="9"/>
        <v>0</v>
      </c>
      <c r="N249" s="662"/>
      <c r="O249" s="563">
        <f>IF(E249="",0,DSUM('2.1_Categoria 2 Balears'!$E$17:$J$39,"emissions",'4.1_Resultats Balears'!E$53:E249)+DSUM('2.1_Categoria 2 Balears'!$E$47:$K$67,"emissions",'4.1_Resultats Balears'!E$53:E249)-SUM(O$54:O248))</f>
        <v>0</v>
      </c>
      <c r="P249" s="563">
        <f>IF(E249="",0,DSUM('2.1_Categoria 2 Balears'!$E$75:$J$95,"emissions",'4.1_Resultats Balears'!E$53:E249)-SUM(P$54:P248))</f>
        <v>0</v>
      </c>
      <c r="Q249" s="661">
        <f t="shared" si="10"/>
        <v>0</v>
      </c>
      <c r="R249" s="662"/>
      <c r="S249" s="662">
        <f t="shared" si="11"/>
        <v>0</v>
      </c>
      <c r="T249" s="662"/>
      <c r="U249" s="662"/>
    </row>
    <row r="250" spans="1:21" x14ac:dyDescent="0.3">
      <c r="A250" s="110"/>
      <c r="E250" s="109" t="str">
        <f>IF(Dades!E987="","",Dades!E987)</f>
        <v/>
      </c>
      <c r="F250" s="563">
        <f>IF(E250="",0,Dades!J987)</f>
        <v>0</v>
      </c>
      <c r="G250" s="563">
        <f>IF(E250="",0,Dades!N987+Dades!R987+Dades!V987)</f>
        <v>0</v>
      </c>
      <c r="H250" s="563">
        <f>IF(E250="",0,Dades!Z987)</f>
        <v>0</v>
      </c>
      <c r="I250" s="661">
        <f>IF(E250="",0,(DSUM('1.4_Emissions fugitives'!$E$14:$O$36,"emissions",'4.1_Resultats Balears'!E$53:E250)+DSUM('1.4_Emissions fugitives'!$E$48:$N$58,"emissions",'4.1_Resultats Balears'!E$53:E250))-SUM(I$54:I249))</f>
        <v>0</v>
      </c>
      <c r="J250" s="661"/>
      <c r="K250" s="661">
        <f>IF(E250="",0,Dades!AD987)</f>
        <v>0</v>
      </c>
      <c r="L250" s="661"/>
      <c r="M250" s="661">
        <f t="shared" si="9"/>
        <v>0</v>
      </c>
      <c r="N250" s="662"/>
      <c r="O250" s="563">
        <f>IF(E250="",0,DSUM('2.1_Categoria 2 Balears'!$E$17:$J$39,"emissions",'4.1_Resultats Balears'!E$53:E250)+DSUM('2.1_Categoria 2 Balears'!$E$47:$K$67,"emissions",'4.1_Resultats Balears'!E$53:E250)-SUM(O$54:O249))</f>
        <v>0</v>
      </c>
      <c r="P250" s="563">
        <f>IF(E250="",0,DSUM('2.1_Categoria 2 Balears'!$E$75:$J$95,"emissions",'4.1_Resultats Balears'!E$53:E250)-SUM(P$54:P249))</f>
        <v>0</v>
      </c>
      <c r="Q250" s="661">
        <f t="shared" si="10"/>
        <v>0</v>
      </c>
      <c r="R250" s="662"/>
      <c r="S250" s="662">
        <f t="shared" si="11"/>
        <v>0</v>
      </c>
      <c r="T250" s="662"/>
      <c r="U250" s="662"/>
    </row>
    <row r="251" spans="1:21" x14ac:dyDescent="0.3">
      <c r="A251" s="110"/>
      <c r="E251" s="109" t="str">
        <f>IF(Dades!E988="","",Dades!E988)</f>
        <v/>
      </c>
      <c r="F251" s="563">
        <f>IF(E251="",0,Dades!J988)</f>
        <v>0</v>
      </c>
      <c r="G251" s="563">
        <f>IF(E251="",0,Dades!N988+Dades!R988+Dades!V988)</f>
        <v>0</v>
      </c>
      <c r="H251" s="563">
        <f>IF(E251="",0,Dades!Z988)</f>
        <v>0</v>
      </c>
      <c r="I251" s="661">
        <f>IF(E251="",0,(DSUM('1.4_Emissions fugitives'!$E$14:$O$36,"emissions",'4.1_Resultats Balears'!E$53:E251)+DSUM('1.4_Emissions fugitives'!$E$48:$N$58,"emissions",'4.1_Resultats Balears'!E$53:E251))-SUM(I$54:I250))</f>
        <v>0</v>
      </c>
      <c r="J251" s="661"/>
      <c r="K251" s="661">
        <f>IF(E251="",0,Dades!AD988)</f>
        <v>0</v>
      </c>
      <c r="L251" s="661"/>
      <c r="M251" s="661">
        <f t="shared" si="9"/>
        <v>0</v>
      </c>
      <c r="N251" s="662"/>
      <c r="O251" s="563">
        <f>IF(E251="",0,DSUM('2.1_Categoria 2 Balears'!$E$17:$J$39,"emissions",'4.1_Resultats Balears'!E$53:E251)+DSUM('2.1_Categoria 2 Balears'!$E$47:$K$67,"emissions",'4.1_Resultats Balears'!E$53:E251)-SUM(O$54:O250))</f>
        <v>0</v>
      </c>
      <c r="P251" s="563">
        <f>IF(E251="",0,DSUM('2.1_Categoria 2 Balears'!$E$75:$J$95,"emissions",'4.1_Resultats Balears'!E$53:E251)-SUM(P$54:P250))</f>
        <v>0</v>
      </c>
      <c r="Q251" s="661">
        <f t="shared" si="10"/>
        <v>0</v>
      </c>
      <c r="R251" s="662"/>
      <c r="S251" s="662">
        <f t="shared" si="11"/>
        <v>0</v>
      </c>
      <c r="T251" s="662"/>
      <c r="U251" s="662"/>
    </row>
    <row r="252" spans="1:21" x14ac:dyDescent="0.3">
      <c r="A252" s="110"/>
      <c r="E252" s="109" t="str">
        <f>IF(Dades!E989="","",Dades!E989)</f>
        <v/>
      </c>
      <c r="F252" s="563">
        <f>IF(E252="",0,Dades!J989)</f>
        <v>0</v>
      </c>
      <c r="G252" s="563">
        <f>IF(E252="",0,Dades!N989+Dades!R989+Dades!V989)</f>
        <v>0</v>
      </c>
      <c r="H252" s="563">
        <f>IF(E252="",0,Dades!Z989)</f>
        <v>0</v>
      </c>
      <c r="I252" s="661">
        <f>IF(E252="",0,(DSUM('1.4_Emissions fugitives'!$E$14:$O$36,"emissions",'4.1_Resultats Balears'!E$53:E252)+DSUM('1.4_Emissions fugitives'!$E$48:$N$58,"emissions",'4.1_Resultats Balears'!E$53:E252))-SUM(I$54:I251))</f>
        <v>0</v>
      </c>
      <c r="J252" s="661"/>
      <c r="K252" s="661">
        <f>IF(E252="",0,Dades!AD989)</f>
        <v>0</v>
      </c>
      <c r="L252" s="661"/>
      <c r="M252" s="661">
        <f t="shared" si="9"/>
        <v>0</v>
      </c>
      <c r="N252" s="662"/>
      <c r="O252" s="563">
        <f>IF(E252="",0,DSUM('2.1_Categoria 2 Balears'!$E$17:$J$39,"emissions",'4.1_Resultats Balears'!E$53:E252)+DSUM('2.1_Categoria 2 Balears'!$E$47:$K$67,"emissions",'4.1_Resultats Balears'!E$53:E252)-SUM(O$54:O251))</f>
        <v>0</v>
      </c>
      <c r="P252" s="563">
        <f>IF(E252="",0,DSUM('2.1_Categoria 2 Balears'!$E$75:$J$95,"emissions",'4.1_Resultats Balears'!E$53:E252)-SUM(P$54:P251))</f>
        <v>0</v>
      </c>
      <c r="Q252" s="661">
        <f t="shared" si="10"/>
        <v>0</v>
      </c>
      <c r="R252" s="662"/>
      <c r="S252" s="662">
        <f t="shared" si="11"/>
        <v>0</v>
      </c>
      <c r="T252" s="662"/>
      <c r="U252" s="662"/>
    </row>
    <row r="253" spans="1:21" x14ac:dyDescent="0.3">
      <c r="A253" s="110"/>
      <c r="E253" s="109" t="str">
        <f>IF(Dades!E990="","",Dades!E990)</f>
        <v/>
      </c>
      <c r="F253" s="563">
        <f>IF(E253="",0,Dades!J990)</f>
        <v>0</v>
      </c>
      <c r="G253" s="563">
        <f>IF(E253="",0,Dades!N990+Dades!R990+Dades!V990)</f>
        <v>0</v>
      </c>
      <c r="H253" s="563">
        <f>IF(E253="",0,Dades!Z990)</f>
        <v>0</v>
      </c>
      <c r="I253" s="661">
        <f>IF(E253="",0,(DSUM('1.4_Emissions fugitives'!$E$14:$O$36,"emissions",'4.1_Resultats Balears'!E$53:E253)+DSUM('1.4_Emissions fugitives'!$E$48:$N$58,"emissions",'4.1_Resultats Balears'!E$53:E253))-SUM(I$54:I252))</f>
        <v>0</v>
      </c>
      <c r="J253" s="661"/>
      <c r="K253" s="661">
        <f>IF(E253="",0,Dades!AD990)</f>
        <v>0</v>
      </c>
      <c r="L253" s="661"/>
      <c r="M253" s="661">
        <f t="shared" si="9"/>
        <v>0</v>
      </c>
      <c r="N253" s="662"/>
      <c r="O253" s="563">
        <f>IF(E253="",0,DSUM('2.1_Categoria 2 Balears'!$E$17:$J$39,"emissions",'4.1_Resultats Balears'!E$53:E253)+DSUM('2.1_Categoria 2 Balears'!$E$47:$K$67,"emissions",'4.1_Resultats Balears'!E$53:E253)-SUM(O$54:O252))</f>
        <v>0</v>
      </c>
      <c r="P253" s="563">
        <f>IF(E253="",0,DSUM('2.1_Categoria 2 Balears'!$E$75:$J$95,"emissions",'4.1_Resultats Balears'!E$53:E253)-SUM(P$54:P252))</f>
        <v>0</v>
      </c>
      <c r="Q253" s="661">
        <f t="shared" si="10"/>
        <v>0</v>
      </c>
      <c r="R253" s="662"/>
      <c r="S253" s="662">
        <f t="shared" si="11"/>
        <v>0</v>
      </c>
      <c r="T253" s="662"/>
      <c r="U253" s="662"/>
    </row>
    <row r="254" spans="1:21" x14ac:dyDescent="0.3">
      <c r="A254" s="110"/>
      <c r="E254" s="109" t="str">
        <f>IF(Dades!E991="","",Dades!E991)</f>
        <v/>
      </c>
      <c r="F254" s="563">
        <f>IF(E254="",0,Dades!J991)</f>
        <v>0</v>
      </c>
      <c r="G254" s="563">
        <f>IF(E254="",0,Dades!N991+Dades!R991+Dades!V991)</f>
        <v>0</v>
      </c>
      <c r="H254" s="563">
        <f>IF(E254="",0,Dades!Z991)</f>
        <v>0</v>
      </c>
      <c r="I254" s="661">
        <f>IF(E254="",0,(DSUM('1.4_Emissions fugitives'!$E$14:$O$36,"emissions",'4.1_Resultats Balears'!E$53:E254)+DSUM('1.4_Emissions fugitives'!$E$48:$N$58,"emissions",'4.1_Resultats Balears'!E$53:E254))-SUM(I$54:I253))</f>
        <v>0</v>
      </c>
      <c r="J254" s="661"/>
      <c r="K254" s="661">
        <f>IF(E254="",0,Dades!AD991)</f>
        <v>0</v>
      </c>
      <c r="L254" s="661"/>
      <c r="M254" s="661">
        <f t="shared" si="9"/>
        <v>0</v>
      </c>
      <c r="N254" s="662"/>
      <c r="O254" s="563">
        <f>IF(E254="",0,DSUM('2.1_Categoria 2 Balears'!$E$17:$J$39,"emissions",'4.1_Resultats Balears'!E$53:E254)+DSUM('2.1_Categoria 2 Balears'!$E$47:$K$67,"emissions",'4.1_Resultats Balears'!E$53:E254)-SUM(O$54:O253))</f>
        <v>0</v>
      </c>
      <c r="P254" s="563">
        <f>IF(E254="",0,DSUM('2.1_Categoria 2 Balears'!$E$75:$J$95,"emissions",'4.1_Resultats Balears'!E$53:E254)-SUM(P$54:P253))</f>
        <v>0</v>
      </c>
      <c r="Q254" s="661">
        <f t="shared" si="10"/>
        <v>0</v>
      </c>
      <c r="R254" s="662"/>
      <c r="S254" s="662">
        <f t="shared" si="11"/>
        <v>0</v>
      </c>
      <c r="T254" s="662"/>
      <c r="U254" s="662"/>
    </row>
    <row r="255" spans="1:21" x14ac:dyDescent="0.3">
      <c r="A255" s="110"/>
      <c r="E255" s="109" t="str">
        <f>IF(Dades!E992="","",Dades!E992)</f>
        <v/>
      </c>
      <c r="F255" s="563">
        <f>IF(E255="",0,Dades!J992)</f>
        <v>0</v>
      </c>
      <c r="G255" s="563">
        <f>IF(E255="",0,Dades!N992+Dades!R992+Dades!V992)</f>
        <v>0</v>
      </c>
      <c r="H255" s="563">
        <f>IF(E255="",0,Dades!Z992)</f>
        <v>0</v>
      </c>
      <c r="I255" s="661">
        <f>IF(E255="",0,(DSUM('1.4_Emissions fugitives'!$E$14:$O$36,"emissions",'4.1_Resultats Balears'!E$53:E255)+DSUM('1.4_Emissions fugitives'!$E$48:$N$58,"emissions",'4.1_Resultats Balears'!E$53:E255))-SUM(I$54:I254))</f>
        <v>0</v>
      </c>
      <c r="J255" s="661"/>
      <c r="K255" s="661">
        <f>IF(E255="",0,Dades!AD992)</f>
        <v>0</v>
      </c>
      <c r="L255" s="661"/>
      <c r="M255" s="661">
        <f t="shared" si="9"/>
        <v>0</v>
      </c>
      <c r="N255" s="662"/>
      <c r="O255" s="563">
        <f>IF(E255="",0,DSUM('2.1_Categoria 2 Balears'!$E$17:$J$39,"emissions",'4.1_Resultats Balears'!E$53:E255)+DSUM('2.1_Categoria 2 Balears'!$E$47:$K$67,"emissions",'4.1_Resultats Balears'!E$53:E255)-SUM(O$54:O254))</f>
        <v>0</v>
      </c>
      <c r="P255" s="563">
        <f>IF(E255="",0,DSUM('2.1_Categoria 2 Balears'!$E$75:$J$95,"emissions",'4.1_Resultats Balears'!E$53:E255)-SUM(P$54:P254))</f>
        <v>0</v>
      </c>
      <c r="Q255" s="661">
        <f t="shared" si="10"/>
        <v>0</v>
      </c>
      <c r="R255" s="662"/>
      <c r="S255" s="662">
        <f t="shared" si="11"/>
        <v>0</v>
      </c>
      <c r="T255" s="662"/>
      <c r="U255" s="662"/>
    </row>
    <row r="256" spans="1:21" x14ac:dyDescent="0.3">
      <c r="A256" s="110"/>
      <c r="E256" s="109" t="str">
        <f>IF(Dades!E993="","",Dades!E993)</f>
        <v/>
      </c>
      <c r="F256" s="563">
        <f>IF(E256="",0,Dades!J993)</f>
        <v>0</v>
      </c>
      <c r="G256" s="563">
        <f>IF(E256="",0,Dades!N993+Dades!R993+Dades!V993)</f>
        <v>0</v>
      </c>
      <c r="H256" s="563">
        <f>IF(E256="",0,Dades!Z993)</f>
        <v>0</v>
      </c>
      <c r="I256" s="661">
        <f>IF(E256="",0,(DSUM('1.4_Emissions fugitives'!$E$14:$O$36,"emissions",'4.1_Resultats Balears'!E$53:E256)+DSUM('1.4_Emissions fugitives'!$E$48:$N$58,"emissions",'4.1_Resultats Balears'!E$53:E256))-SUM(I$54:I255))</f>
        <v>0</v>
      </c>
      <c r="J256" s="661"/>
      <c r="K256" s="661">
        <f>IF(E256="",0,Dades!AD993)</f>
        <v>0</v>
      </c>
      <c r="L256" s="661"/>
      <c r="M256" s="661">
        <f t="shared" si="9"/>
        <v>0</v>
      </c>
      <c r="N256" s="662"/>
      <c r="O256" s="563">
        <f>IF(E256="",0,DSUM('2.1_Categoria 2 Balears'!$E$17:$J$39,"emissions",'4.1_Resultats Balears'!E$53:E256)+DSUM('2.1_Categoria 2 Balears'!$E$47:$K$67,"emissions",'4.1_Resultats Balears'!E$53:E256)-SUM(O$54:O255))</f>
        <v>0</v>
      </c>
      <c r="P256" s="563">
        <f>IF(E256="",0,DSUM('2.1_Categoria 2 Balears'!$E$75:$J$95,"emissions",'4.1_Resultats Balears'!E$53:E256)-SUM(P$54:P255))</f>
        <v>0</v>
      </c>
      <c r="Q256" s="661">
        <f t="shared" si="10"/>
        <v>0</v>
      </c>
      <c r="R256" s="662"/>
      <c r="S256" s="662">
        <f t="shared" si="11"/>
        <v>0</v>
      </c>
      <c r="T256" s="662"/>
      <c r="U256" s="662"/>
    </row>
    <row r="257" spans="1:21" x14ac:dyDescent="0.3">
      <c r="A257" s="110"/>
      <c r="E257" s="109" t="str">
        <f>IF(Dades!E994="","",Dades!E994)</f>
        <v/>
      </c>
      <c r="F257" s="563">
        <f>IF(E257="",0,Dades!J994)</f>
        <v>0</v>
      </c>
      <c r="G257" s="563">
        <f>IF(E257="",0,Dades!N994+Dades!R994+Dades!V994)</f>
        <v>0</v>
      </c>
      <c r="H257" s="563">
        <f>IF(E257="",0,Dades!Z994)</f>
        <v>0</v>
      </c>
      <c r="I257" s="661">
        <f>IF(E257="",0,(DSUM('1.4_Emissions fugitives'!$E$14:$O$36,"emissions",'4.1_Resultats Balears'!E$53:E257)+DSUM('1.4_Emissions fugitives'!$E$48:$N$58,"emissions",'4.1_Resultats Balears'!E$53:E257))-SUM(I$54:I256))</f>
        <v>0</v>
      </c>
      <c r="J257" s="661"/>
      <c r="K257" s="661">
        <f>IF(E257="",0,Dades!AD994)</f>
        <v>0</v>
      </c>
      <c r="L257" s="661"/>
      <c r="M257" s="661">
        <f t="shared" si="9"/>
        <v>0</v>
      </c>
      <c r="N257" s="662"/>
      <c r="O257" s="563">
        <f>IF(E257="",0,DSUM('2.1_Categoria 2 Balears'!$E$17:$J$39,"emissions",'4.1_Resultats Balears'!E$53:E257)+DSUM('2.1_Categoria 2 Balears'!$E$47:$K$67,"emissions",'4.1_Resultats Balears'!E$53:E257)-SUM(O$54:O256))</f>
        <v>0</v>
      </c>
      <c r="P257" s="563">
        <f>IF(E257="",0,DSUM('2.1_Categoria 2 Balears'!$E$75:$J$95,"emissions",'4.1_Resultats Balears'!E$53:E257)-SUM(P$54:P256))</f>
        <v>0</v>
      </c>
      <c r="Q257" s="661">
        <f t="shared" si="10"/>
        <v>0</v>
      </c>
      <c r="R257" s="662"/>
      <c r="S257" s="662">
        <f t="shared" si="11"/>
        <v>0</v>
      </c>
      <c r="T257" s="662"/>
      <c r="U257" s="662"/>
    </row>
    <row r="258" spans="1:21" x14ac:dyDescent="0.3">
      <c r="A258" s="110"/>
      <c r="E258" s="109" t="str">
        <f>IF(Dades!E995="","",Dades!E995)</f>
        <v/>
      </c>
      <c r="F258" s="563">
        <f>IF(E258="",0,Dades!J995)</f>
        <v>0</v>
      </c>
      <c r="G258" s="563">
        <f>IF(E258="",0,Dades!N995+Dades!R995+Dades!V995)</f>
        <v>0</v>
      </c>
      <c r="H258" s="563">
        <f>IF(E258="",0,Dades!Z995)</f>
        <v>0</v>
      </c>
      <c r="I258" s="661">
        <f>IF(E258="",0,(DSUM('1.4_Emissions fugitives'!$E$14:$O$36,"emissions",'4.1_Resultats Balears'!E$53:E258)+DSUM('1.4_Emissions fugitives'!$E$48:$N$58,"emissions",'4.1_Resultats Balears'!E$53:E258))-SUM(I$54:I257))</f>
        <v>0</v>
      </c>
      <c r="J258" s="661"/>
      <c r="K258" s="661">
        <f>IF(E258="",0,Dades!AD995)</f>
        <v>0</v>
      </c>
      <c r="L258" s="661"/>
      <c r="M258" s="661">
        <f t="shared" si="9"/>
        <v>0</v>
      </c>
      <c r="N258" s="662"/>
      <c r="O258" s="563">
        <f>IF(E258="",0,DSUM('2.1_Categoria 2 Balears'!$E$17:$J$39,"emissions",'4.1_Resultats Balears'!E$53:E258)+DSUM('2.1_Categoria 2 Balears'!$E$47:$K$67,"emissions",'4.1_Resultats Balears'!E$53:E258)-SUM(O$54:O257))</f>
        <v>0</v>
      </c>
      <c r="P258" s="563">
        <f>IF(E258="",0,DSUM('2.1_Categoria 2 Balears'!$E$75:$J$95,"emissions",'4.1_Resultats Balears'!E$53:E258)-SUM(P$54:P257))</f>
        <v>0</v>
      </c>
      <c r="Q258" s="661">
        <f t="shared" si="10"/>
        <v>0</v>
      </c>
      <c r="R258" s="662"/>
      <c r="S258" s="662">
        <f t="shared" si="11"/>
        <v>0</v>
      </c>
      <c r="T258" s="662"/>
      <c r="U258" s="662"/>
    </row>
    <row r="259" spans="1:21" x14ac:dyDescent="0.3">
      <c r="A259" s="110"/>
      <c r="E259" s="109" t="str">
        <f>IF(Dades!E996="","",Dades!E996)</f>
        <v/>
      </c>
      <c r="F259" s="563">
        <f>IF(E259="",0,Dades!J996)</f>
        <v>0</v>
      </c>
      <c r="G259" s="563">
        <f>IF(E259="",0,Dades!N996+Dades!R996+Dades!V996)</f>
        <v>0</v>
      </c>
      <c r="H259" s="563">
        <f>IF(E259="",0,Dades!Z996)</f>
        <v>0</v>
      </c>
      <c r="I259" s="661">
        <f>IF(E259="",0,(DSUM('1.4_Emissions fugitives'!$E$14:$O$36,"emissions",'4.1_Resultats Balears'!E$53:E259)+DSUM('1.4_Emissions fugitives'!$E$48:$N$58,"emissions",'4.1_Resultats Balears'!E$53:E259))-SUM(I$54:I258))</f>
        <v>0</v>
      </c>
      <c r="J259" s="661"/>
      <c r="K259" s="661">
        <f>IF(E259="",0,Dades!AD996)</f>
        <v>0</v>
      </c>
      <c r="L259" s="661"/>
      <c r="M259" s="661">
        <f t="shared" si="9"/>
        <v>0</v>
      </c>
      <c r="N259" s="662"/>
      <c r="O259" s="563">
        <f>IF(E259="",0,DSUM('2.1_Categoria 2 Balears'!$E$17:$J$39,"emissions",'4.1_Resultats Balears'!E$53:E259)+DSUM('2.1_Categoria 2 Balears'!$E$47:$K$67,"emissions",'4.1_Resultats Balears'!E$53:E259)-SUM(O$54:O258))</f>
        <v>0</v>
      </c>
      <c r="P259" s="563">
        <f>IF(E259="",0,DSUM('2.1_Categoria 2 Balears'!$E$75:$J$95,"emissions",'4.1_Resultats Balears'!E$53:E259)-SUM(P$54:P258))</f>
        <v>0</v>
      </c>
      <c r="Q259" s="661">
        <f t="shared" si="10"/>
        <v>0</v>
      </c>
      <c r="R259" s="662"/>
      <c r="S259" s="662">
        <f t="shared" si="11"/>
        <v>0</v>
      </c>
      <c r="T259" s="662"/>
      <c r="U259" s="662"/>
    </row>
    <row r="260" spans="1:21" x14ac:dyDescent="0.3">
      <c r="A260" s="110"/>
      <c r="E260" s="109" t="str">
        <f>IF(Dades!E997="","",Dades!E997)</f>
        <v/>
      </c>
      <c r="F260" s="563">
        <f>IF(E260="",0,Dades!J997)</f>
        <v>0</v>
      </c>
      <c r="G260" s="563">
        <f>IF(E260="",0,Dades!N997+Dades!R997+Dades!V997)</f>
        <v>0</v>
      </c>
      <c r="H260" s="563">
        <f>IF(E260="",0,Dades!Z997)</f>
        <v>0</v>
      </c>
      <c r="I260" s="661">
        <f>IF(E260="",0,(DSUM('1.4_Emissions fugitives'!$E$14:$O$36,"emissions",'4.1_Resultats Balears'!E$53:E260)+DSUM('1.4_Emissions fugitives'!$E$48:$N$58,"emissions",'4.1_Resultats Balears'!E$53:E260))-SUM(I$54:I259))</f>
        <v>0</v>
      </c>
      <c r="J260" s="661"/>
      <c r="K260" s="661">
        <f>IF(E260="",0,Dades!AD997)</f>
        <v>0</v>
      </c>
      <c r="L260" s="661"/>
      <c r="M260" s="661">
        <f t="shared" si="9"/>
        <v>0</v>
      </c>
      <c r="N260" s="662"/>
      <c r="O260" s="563">
        <f>IF(E260="",0,DSUM('2.1_Categoria 2 Balears'!$E$17:$J$39,"emissions",'4.1_Resultats Balears'!E$53:E260)+DSUM('2.1_Categoria 2 Balears'!$E$47:$K$67,"emissions",'4.1_Resultats Balears'!E$53:E260)-SUM(O$54:O259))</f>
        <v>0</v>
      </c>
      <c r="P260" s="563">
        <f>IF(E260="",0,DSUM('2.1_Categoria 2 Balears'!$E$75:$J$95,"emissions",'4.1_Resultats Balears'!E$53:E260)-SUM(P$54:P259))</f>
        <v>0</v>
      </c>
      <c r="Q260" s="661">
        <f t="shared" si="10"/>
        <v>0</v>
      </c>
      <c r="R260" s="662"/>
      <c r="S260" s="662">
        <f t="shared" si="11"/>
        <v>0</v>
      </c>
      <c r="T260" s="662"/>
      <c r="U260" s="662"/>
    </row>
    <row r="261" spans="1:21" x14ac:dyDescent="0.3">
      <c r="A261" s="110"/>
      <c r="E261" s="109" t="str">
        <f>IF(Dades!E998="","",Dades!E998)</f>
        <v/>
      </c>
      <c r="F261" s="563">
        <f>IF(E261="",0,Dades!J998)</f>
        <v>0</v>
      </c>
      <c r="G261" s="563">
        <f>IF(E261="",0,Dades!N998+Dades!R998+Dades!V998)</f>
        <v>0</v>
      </c>
      <c r="H261" s="563">
        <f>IF(E261="",0,Dades!Z998)</f>
        <v>0</v>
      </c>
      <c r="I261" s="661">
        <f>IF(E261="",0,(DSUM('1.4_Emissions fugitives'!$E$14:$O$36,"emissions",'4.1_Resultats Balears'!E$53:E261)+DSUM('1.4_Emissions fugitives'!$E$48:$N$58,"emissions",'4.1_Resultats Balears'!E$53:E261))-SUM(I$54:I260))</f>
        <v>0</v>
      </c>
      <c r="J261" s="661"/>
      <c r="K261" s="661">
        <f>IF(E261="",0,Dades!AD998)</f>
        <v>0</v>
      </c>
      <c r="L261" s="661"/>
      <c r="M261" s="661">
        <f t="shared" si="9"/>
        <v>0</v>
      </c>
      <c r="N261" s="662"/>
      <c r="O261" s="563">
        <f>IF(E261="",0,DSUM('2.1_Categoria 2 Balears'!$E$17:$J$39,"emissions",'4.1_Resultats Balears'!E$53:E261)+DSUM('2.1_Categoria 2 Balears'!$E$47:$K$67,"emissions",'4.1_Resultats Balears'!E$53:E261)-SUM(O$54:O260))</f>
        <v>0</v>
      </c>
      <c r="P261" s="563">
        <f>IF(E261="",0,DSUM('2.1_Categoria 2 Balears'!$E$75:$J$95,"emissions",'4.1_Resultats Balears'!E$53:E261)-SUM(P$54:P260))</f>
        <v>0</v>
      </c>
      <c r="Q261" s="661">
        <f t="shared" si="10"/>
        <v>0</v>
      </c>
      <c r="R261" s="662"/>
      <c r="S261" s="662">
        <f t="shared" si="11"/>
        <v>0</v>
      </c>
      <c r="T261" s="662"/>
      <c r="U261" s="662"/>
    </row>
    <row r="262" spans="1:21" x14ac:dyDescent="0.3">
      <c r="A262" s="110"/>
      <c r="E262" s="109" t="str">
        <f>IF(Dades!E999="","",Dades!E999)</f>
        <v/>
      </c>
      <c r="F262" s="563">
        <f>IF(E262="",0,Dades!J999)</f>
        <v>0</v>
      </c>
      <c r="G262" s="563">
        <f>IF(E262="",0,Dades!N999+Dades!R999+Dades!V999)</f>
        <v>0</v>
      </c>
      <c r="H262" s="563">
        <f>IF(E262="",0,Dades!Z999)</f>
        <v>0</v>
      </c>
      <c r="I262" s="661">
        <f>IF(E262="",0,(DSUM('1.4_Emissions fugitives'!$E$14:$O$36,"emissions",'4.1_Resultats Balears'!E$53:E262)+DSUM('1.4_Emissions fugitives'!$E$48:$N$58,"emissions",'4.1_Resultats Balears'!E$53:E262))-SUM(I$54:I261))</f>
        <v>0</v>
      </c>
      <c r="J262" s="661"/>
      <c r="K262" s="661">
        <f>IF(E262="",0,Dades!AD999)</f>
        <v>0</v>
      </c>
      <c r="L262" s="661"/>
      <c r="M262" s="661">
        <f t="shared" si="9"/>
        <v>0</v>
      </c>
      <c r="N262" s="662"/>
      <c r="O262" s="563">
        <f>IF(E262="",0,DSUM('2.1_Categoria 2 Balears'!$E$17:$J$39,"emissions",'4.1_Resultats Balears'!E$53:E262)+DSUM('2.1_Categoria 2 Balears'!$E$47:$K$67,"emissions",'4.1_Resultats Balears'!E$53:E262)-SUM(O$54:O261))</f>
        <v>0</v>
      </c>
      <c r="P262" s="563">
        <f>IF(E262="",0,DSUM('2.1_Categoria 2 Balears'!$E$75:$J$95,"emissions",'4.1_Resultats Balears'!E$53:E262)-SUM(P$54:P261))</f>
        <v>0</v>
      </c>
      <c r="Q262" s="661">
        <f t="shared" si="10"/>
        <v>0</v>
      </c>
      <c r="R262" s="662"/>
      <c r="S262" s="662">
        <f t="shared" si="11"/>
        <v>0</v>
      </c>
      <c r="T262" s="662"/>
      <c r="U262" s="662"/>
    </row>
    <row r="263" spans="1:21" x14ac:dyDescent="0.3">
      <c r="A263" s="110"/>
      <c r="E263" s="109" t="str">
        <f>IF(Dades!E1000="","",Dades!E1000)</f>
        <v/>
      </c>
      <c r="F263" s="563">
        <f>IF(E263="",0,Dades!J1000)</f>
        <v>0</v>
      </c>
      <c r="G263" s="563">
        <f>IF(E263="",0,Dades!N1000+Dades!R1000+Dades!V1000)</f>
        <v>0</v>
      </c>
      <c r="H263" s="563">
        <f>IF(E263="",0,Dades!Z1000)</f>
        <v>0</v>
      </c>
      <c r="I263" s="661">
        <f>IF(E263="",0,(DSUM('1.4_Emissions fugitives'!$E$14:$O$36,"emissions",'4.1_Resultats Balears'!E$53:E263)+DSUM('1.4_Emissions fugitives'!$E$48:$N$58,"emissions",'4.1_Resultats Balears'!E$53:E263))-SUM(I$54:I262))</f>
        <v>0</v>
      </c>
      <c r="J263" s="661"/>
      <c r="K263" s="661">
        <f>IF(E263="",0,Dades!AD1000)</f>
        <v>0</v>
      </c>
      <c r="L263" s="661"/>
      <c r="M263" s="661">
        <f t="shared" si="9"/>
        <v>0</v>
      </c>
      <c r="N263" s="662"/>
      <c r="O263" s="563">
        <f>IF(E263="",0,DSUM('2.1_Categoria 2 Balears'!$E$17:$J$39,"emissions",'4.1_Resultats Balears'!E$53:E263)+DSUM('2.1_Categoria 2 Balears'!$E$47:$K$67,"emissions",'4.1_Resultats Balears'!E$53:E263)-SUM(O$54:O262))</f>
        <v>0</v>
      </c>
      <c r="P263" s="563">
        <f>IF(E263="",0,DSUM('2.1_Categoria 2 Balears'!$E$75:$J$95,"emissions",'4.1_Resultats Balears'!E$53:E263)-SUM(P$54:P262))</f>
        <v>0</v>
      </c>
      <c r="Q263" s="661">
        <f t="shared" si="10"/>
        <v>0</v>
      </c>
      <c r="R263" s="662"/>
      <c r="S263" s="662">
        <f t="shared" si="11"/>
        <v>0</v>
      </c>
      <c r="T263" s="662"/>
      <c r="U263" s="662"/>
    </row>
    <row r="264" spans="1:21" x14ac:dyDescent="0.3">
      <c r="A264" s="110"/>
      <c r="E264" s="109" t="str">
        <f>IF(Dades!E1001="","",Dades!E1001)</f>
        <v/>
      </c>
      <c r="F264" s="563">
        <f>IF(E264="",0,Dades!J1001)</f>
        <v>0</v>
      </c>
      <c r="G264" s="563">
        <f>IF(E264="",0,Dades!N1001+Dades!R1001+Dades!V1001)</f>
        <v>0</v>
      </c>
      <c r="H264" s="563">
        <f>IF(E264="",0,Dades!Z1001)</f>
        <v>0</v>
      </c>
      <c r="I264" s="661">
        <f>IF(E264="",0,(DSUM('1.4_Emissions fugitives'!$E$14:$O$36,"emissions",'4.1_Resultats Balears'!E$53:E264)+DSUM('1.4_Emissions fugitives'!$E$48:$N$58,"emissions",'4.1_Resultats Balears'!E$53:E264))-SUM(I$54:I263))</f>
        <v>0</v>
      </c>
      <c r="J264" s="661"/>
      <c r="K264" s="661">
        <f>IF(E264="",0,Dades!AD1001)</f>
        <v>0</v>
      </c>
      <c r="L264" s="661"/>
      <c r="M264" s="661">
        <f t="shared" si="9"/>
        <v>0</v>
      </c>
      <c r="N264" s="662"/>
      <c r="O264" s="563">
        <f>IF(E264="",0,DSUM('2.1_Categoria 2 Balears'!$E$17:$J$39,"emissions",'4.1_Resultats Balears'!E$53:E264)+DSUM('2.1_Categoria 2 Balears'!$E$47:$K$67,"emissions",'4.1_Resultats Balears'!E$53:E264)-SUM(O$54:O263))</f>
        <v>0</v>
      </c>
      <c r="P264" s="563">
        <f>IF(E264="",0,DSUM('2.1_Categoria 2 Balears'!$E$75:$J$95,"emissions",'4.1_Resultats Balears'!E$53:E264)-SUM(P$54:P263))</f>
        <v>0</v>
      </c>
      <c r="Q264" s="661">
        <f t="shared" si="10"/>
        <v>0</v>
      </c>
      <c r="R264" s="662"/>
      <c r="S264" s="662">
        <f t="shared" si="11"/>
        <v>0</v>
      </c>
      <c r="T264" s="662"/>
      <c r="U264" s="662"/>
    </row>
    <row r="265" spans="1:21" x14ac:dyDescent="0.3">
      <c r="A265" s="110"/>
      <c r="E265" s="109" t="str">
        <f>IF(Dades!E1002="","",Dades!E1002)</f>
        <v/>
      </c>
      <c r="F265" s="563">
        <f>IF(E265="",0,Dades!J1002)</f>
        <v>0</v>
      </c>
      <c r="G265" s="563">
        <f>IF(E265="",0,Dades!N1002+Dades!R1002+Dades!V1002)</f>
        <v>0</v>
      </c>
      <c r="H265" s="563">
        <f>IF(E265="",0,Dades!Z1002)</f>
        <v>0</v>
      </c>
      <c r="I265" s="661">
        <f>IF(E265="",0,(DSUM('1.4_Emissions fugitives'!$E$14:$O$36,"emissions",'4.1_Resultats Balears'!E$53:E265)+DSUM('1.4_Emissions fugitives'!$E$48:$N$58,"emissions",'4.1_Resultats Balears'!E$53:E265))-SUM(I$54:I264))</f>
        <v>0</v>
      </c>
      <c r="J265" s="661"/>
      <c r="K265" s="661">
        <f>IF(E265="",0,Dades!AD1002)</f>
        <v>0</v>
      </c>
      <c r="L265" s="661"/>
      <c r="M265" s="661">
        <f t="shared" si="9"/>
        <v>0</v>
      </c>
      <c r="N265" s="662"/>
      <c r="O265" s="563">
        <f>IF(E265="",0,DSUM('2.1_Categoria 2 Balears'!$E$17:$J$39,"emissions",'4.1_Resultats Balears'!E$53:E265)+DSUM('2.1_Categoria 2 Balears'!$E$47:$K$67,"emissions",'4.1_Resultats Balears'!E$53:E265)-SUM(O$54:O264))</f>
        <v>0</v>
      </c>
      <c r="P265" s="563">
        <f>IF(E265="",0,DSUM('2.1_Categoria 2 Balears'!$E$75:$J$95,"emissions",'4.1_Resultats Balears'!E$53:E265)-SUM(P$54:P264))</f>
        <v>0</v>
      </c>
      <c r="Q265" s="661">
        <f t="shared" si="10"/>
        <v>0</v>
      </c>
      <c r="R265" s="662"/>
      <c r="S265" s="662">
        <f t="shared" si="11"/>
        <v>0</v>
      </c>
      <c r="T265" s="662"/>
      <c r="U265" s="662"/>
    </row>
    <row r="266" spans="1:21" x14ac:dyDescent="0.3">
      <c r="A266" s="110"/>
      <c r="E266" s="109" t="str">
        <f>IF(Dades!E1003="","",Dades!E1003)</f>
        <v/>
      </c>
      <c r="F266" s="563">
        <f>IF(E266="",0,Dades!J1003)</f>
        <v>0</v>
      </c>
      <c r="G266" s="563">
        <f>IF(E266="",0,Dades!N1003+Dades!R1003+Dades!V1003)</f>
        <v>0</v>
      </c>
      <c r="H266" s="563">
        <f>IF(E266="",0,Dades!Z1003)</f>
        <v>0</v>
      </c>
      <c r="I266" s="661">
        <f>IF(E266="",0,(DSUM('1.4_Emissions fugitives'!$E$14:$O$36,"emissions",'4.1_Resultats Balears'!E$53:E266)+DSUM('1.4_Emissions fugitives'!$E$48:$N$58,"emissions",'4.1_Resultats Balears'!E$53:E266))-SUM(I$54:I265))</f>
        <v>0</v>
      </c>
      <c r="J266" s="661"/>
      <c r="K266" s="661">
        <f>IF(E266="",0,Dades!AD1003)</f>
        <v>0</v>
      </c>
      <c r="L266" s="661"/>
      <c r="M266" s="661">
        <f t="shared" si="9"/>
        <v>0</v>
      </c>
      <c r="N266" s="662"/>
      <c r="O266" s="563">
        <f>IF(E266="",0,DSUM('2.1_Categoria 2 Balears'!$E$17:$J$39,"emissions",'4.1_Resultats Balears'!E$53:E266)+DSUM('2.1_Categoria 2 Balears'!$E$47:$K$67,"emissions",'4.1_Resultats Balears'!E$53:E266)-SUM(O$54:O265))</f>
        <v>0</v>
      </c>
      <c r="P266" s="563">
        <f>IF(E266="",0,DSUM('2.1_Categoria 2 Balears'!$E$75:$J$95,"emissions",'4.1_Resultats Balears'!E$53:E266)-SUM(P$54:P265))</f>
        <v>0</v>
      </c>
      <c r="Q266" s="661">
        <f t="shared" si="10"/>
        <v>0</v>
      </c>
      <c r="R266" s="662"/>
      <c r="S266" s="662">
        <f t="shared" si="11"/>
        <v>0</v>
      </c>
      <c r="T266" s="662"/>
      <c r="U266" s="662"/>
    </row>
    <row r="267" spans="1:21" x14ac:dyDescent="0.3">
      <c r="A267" s="110"/>
      <c r="E267" s="109" t="str">
        <f>IF(Dades!E1004="","",Dades!E1004)</f>
        <v/>
      </c>
      <c r="F267" s="563">
        <f>IF(E267="",0,Dades!J1004)</f>
        <v>0</v>
      </c>
      <c r="G267" s="563">
        <f>IF(E267="",0,Dades!N1004+Dades!R1004+Dades!V1004)</f>
        <v>0</v>
      </c>
      <c r="H267" s="563">
        <f>IF(E267="",0,Dades!Z1004)</f>
        <v>0</v>
      </c>
      <c r="I267" s="661">
        <f>IF(E267="",0,(DSUM('1.4_Emissions fugitives'!$E$14:$O$36,"emissions",'4.1_Resultats Balears'!E$53:E267)+DSUM('1.4_Emissions fugitives'!$E$48:$N$58,"emissions",'4.1_Resultats Balears'!E$53:E267))-SUM(I$54:I266))</f>
        <v>0</v>
      </c>
      <c r="J267" s="661"/>
      <c r="K267" s="661">
        <f>IF(E267="",0,Dades!AD1004)</f>
        <v>0</v>
      </c>
      <c r="L267" s="661"/>
      <c r="M267" s="661">
        <f t="shared" si="9"/>
        <v>0</v>
      </c>
      <c r="N267" s="662"/>
      <c r="O267" s="563">
        <f>IF(E267="",0,DSUM('2.1_Categoria 2 Balears'!$E$17:$J$39,"emissions",'4.1_Resultats Balears'!E$53:E267)+DSUM('2.1_Categoria 2 Balears'!$E$47:$K$67,"emissions",'4.1_Resultats Balears'!E$53:E267)-SUM(O$54:O266))</f>
        <v>0</v>
      </c>
      <c r="P267" s="563">
        <f>IF(E267="",0,DSUM('2.1_Categoria 2 Balears'!$E$75:$J$95,"emissions",'4.1_Resultats Balears'!E$53:E267)-SUM(P$54:P266))</f>
        <v>0</v>
      </c>
      <c r="Q267" s="661">
        <f t="shared" si="10"/>
        <v>0</v>
      </c>
      <c r="R267" s="662"/>
      <c r="S267" s="662">
        <f t="shared" si="11"/>
        <v>0</v>
      </c>
      <c r="T267" s="662"/>
      <c r="U267" s="662"/>
    </row>
    <row r="268" spans="1:21" x14ac:dyDescent="0.3">
      <c r="A268" s="110"/>
      <c r="E268" s="109" t="str">
        <f>IF(Dades!E1005="","",Dades!E1005)</f>
        <v/>
      </c>
      <c r="F268" s="563">
        <f>IF(E268="",0,Dades!J1005)</f>
        <v>0</v>
      </c>
      <c r="G268" s="563">
        <f>IF(E268="",0,Dades!N1005+Dades!R1005+Dades!V1005)</f>
        <v>0</v>
      </c>
      <c r="H268" s="563">
        <f>IF(E268="",0,Dades!Z1005)</f>
        <v>0</v>
      </c>
      <c r="I268" s="661">
        <f>IF(E268="",0,(DSUM('1.4_Emissions fugitives'!$E$14:$O$36,"emissions",'4.1_Resultats Balears'!E$53:E268)+DSUM('1.4_Emissions fugitives'!$E$48:$N$58,"emissions",'4.1_Resultats Balears'!E$53:E268))-SUM(I$54:I267))</f>
        <v>0</v>
      </c>
      <c r="J268" s="661"/>
      <c r="K268" s="661">
        <f>IF(E268="",0,Dades!AD1005)</f>
        <v>0</v>
      </c>
      <c r="L268" s="661"/>
      <c r="M268" s="661">
        <f t="shared" si="9"/>
        <v>0</v>
      </c>
      <c r="N268" s="662"/>
      <c r="O268" s="563">
        <f>IF(E268="",0,DSUM('2.1_Categoria 2 Balears'!$E$17:$J$39,"emissions",'4.1_Resultats Balears'!E$53:E268)+DSUM('2.1_Categoria 2 Balears'!$E$47:$K$67,"emissions",'4.1_Resultats Balears'!E$53:E268)-SUM(O$54:O267))</f>
        <v>0</v>
      </c>
      <c r="P268" s="563">
        <f>IF(E268="",0,DSUM('2.1_Categoria 2 Balears'!$E$75:$J$95,"emissions",'4.1_Resultats Balears'!E$53:E268)-SUM(P$54:P267))</f>
        <v>0</v>
      </c>
      <c r="Q268" s="661">
        <f t="shared" si="10"/>
        <v>0</v>
      </c>
      <c r="R268" s="662"/>
      <c r="S268" s="662">
        <f t="shared" si="11"/>
        <v>0</v>
      </c>
      <c r="T268" s="662"/>
      <c r="U268" s="662"/>
    </row>
    <row r="269" spans="1:21" x14ac:dyDescent="0.3">
      <c r="A269" s="110"/>
      <c r="E269" s="109" t="str">
        <f>IF(Dades!E1006="","",Dades!E1006)</f>
        <v/>
      </c>
      <c r="F269" s="563">
        <f>IF(E269="",0,Dades!J1006)</f>
        <v>0</v>
      </c>
      <c r="G269" s="563">
        <f>IF(E269="",0,Dades!N1006+Dades!R1006+Dades!V1006)</f>
        <v>0</v>
      </c>
      <c r="H269" s="563">
        <f>IF(E269="",0,Dades!Z1006)</f>
        <v>0</v>
      </c>
      <c r="I269" s="661">
        <f>IF(E269="",0,(DSUM('1.4_Emissions fugitives'!$E$14:$O$36,"emissions",'4.1_Resultats Balears'!E$53:E269)+DSUM('1.4_Emissions fugitives'!$E$48:$N$58,"emissions",'4.1_Resultats Balears'!E$53:E269))-SUM(I$54:I268))</f>
        <v>0</v>
      </c>
      <c r="J269" s="661"/>
      <c r="K269" s="661">
        <f>IF(E269="",0,Dades!AD1006)</f>
        <v>0</v>
      </c>
      <c r="L269" s="661"/>
      <c r="M269" s="661">
        <f t="shared" si="9"/>
        <v>0</v>
      </c>
      <c r="N269" s="662"/>
      <c r="O269" s="563">
        <f>IF(E269="",0,DSUM('2.1_Categoria 2 Balears'!$E$17:$J$39,"emissions",'4.1_Resultats Balears'!E$53:E269)+DSUM('2.1_Categoria 2 Balears'!$E$47:$K$67,"emissions",'4.1_Resultats Balears'!E$53:E269)-SUM(O$54:O268))</f>
        <v>0</v>
      </c>
      <c r="P269" s="563">
        <f>IF(E269="",0,DSUM('2.1_Categoria 2 Balears'!$E$75:$J$95,"emissions",'4.1_Resultats Balears'!E$53:E269)-SUM(P$54:P268))</f>
        <v>0</v>
      </c>
      <c r="Q269" s="661">
        <f t="shared" si="10"/>
        <v>0</v>
      </c>
      <c r="R269" s="662"/>
      <c r="S269" s="662">
        <f t="shared" si="11"/>
        <v>0</v>
      </c>
      <c r="T269" s="662"/>
      <c r="U269" s="662"/>
    </row>
    <row r="270" spans="1:21" x14ac:dyDescent="0.3">
      <c r="A270" s="110"/>
      <c r="E270" s="109" t="str">
        <f>IF(Dades!E1007="","",Dades!E1007)</f>
        <v/>
      </c>
      <c r="F270" s="563">
        <f>IF(E270="",0,Dades!J1007)</f>
        <v>0</v>
      </c>
      <c r="G270" s="563">
        <f>IF(E270="",0,Dades!N1007+Dades!R1007+Dades!V1007)</f>
        <v>0</v>
      </c>
      <c r="H270" s="563">
        <f>IF(E270="",0,Dades!Z1007)</f>
        <v>0</v>
      </c>
      <c r="I270" s="661">
        <f>IF(E270="",0,(DSUM('1.4_Emissions fugitives'!$E$14:$O$36,"emissions",'4.1_Resultats Balears'!E$53:E270)+DSUM('1.4_Emissions fugitives'!$E$48:$N$58,"emissions",'4.1_Resultats Balears'!E$53:E270))-SUM(I$54:I269))</f>
        <v>0</v>
      </c>
      <c r="J270" s="661"/>
      <c r="K270" s="661">
        <f>IF(E270="",0,Dades!AD1007)</f>
        <v>0</v>
      </c>
      <c r="L270" s="661"/>
      <c r="M270" s="661">
        <f t="shared" si="9"/>
        <v>0</v>
      </c>
      <c r="N270" s="662"/>
      <c r="O270" s="563">
        <f>IF(E270="",0,DSUM('2.1_Categoria 2 Balears'!$E$17:$J$39,"emissions",'4.1_Resultats Balears'!E$53:E270)+DSUM('2.1_Categoria 2 Balears'!$E$47:$K$67,"emissions",'4.1_Resultats Balears'!E$53:E270)-SUM(O$54:O269))</f>
        <v>0</v>
      </c>
      <c r="P270" s="563">
        <f>IF(E270="",0,DSUM('2.1_Categoria 2 Balears'!$E$75:$J$95,"emissions",'4.1_Resultats Balears'!E$53:E270)-SUM(P$54:P269))</f>
        <v>0</v>
      </c>
      <c r="Q270" s="661">
        <f t="shared" si="10"/>
        <v>0</v>
      </c>
      <c r="R270" s="662"/>
      <c r="S270" s="662">
        <f t="shared" si="11"/>
        <v>0</v>
      </c>
      <c r="T270" s="662"/>
      <c r="U270" s="662"/>
    </row>
    <row r="271" spans="1:21" x14ac:dyDescent="0.3">
      <c r="A271" s="110"/>
      <c r="E271" s="109" t="str">
        <f>IF(Dades!E1008="","",Dades!E1008)</f>
        <v/>
      </c>
      <c r="F271" s="563">
        <f>IF(E271="",0,Dades!J1008)</f>
        <v>0</v>
      </c>
      <c r="G271" s="563">
        <f>IF(E271="",0,Dades!N1008+Dades!R1008+Dades!V1008)</f>
        <v>0</v>
      </c>
      <c r="H271" s="563">
        <f>IF(E271="",0,Dades!Z1008)</f>
        <v>0</v>
      </c>
      <c r="I271" s="661">
        <f>IF(E271="",0,(DSUM('1.4_Emissions fugitives'!$E$14:$O$36,"emissions",'4.1_Resultats Balears'!E$53:E271)+DSUM('1.4_Emissions fugitives'!$E$48:$N$58,"emissions",'4.1_Resultats Balears'!E$53:E271))-SUM(I$54:I270))</f>
        <v>0</v>
      </c>
      <c r="J271" s="661"/>
      <c r="K271" s="661">
        <f>IF(E271="",0,Dades!AD1008)</f>
        <v>0</v>
      </c>
      <c r="L271" s="661"/>
      <c r="M271" s="661">
        <f t="shared" si="9"/>
        <v>0</v>
      </c>
      <c r="N271" s="662"/>
      <c r="O271" s="563">
        <f>IF(E271="",0,DSUM('2.1_Categoria 2 Balears'!$E$17:$J$39,"emissions",'4.1_Resultats Balears'!E$53:E271)+DSUM('2.1_Categoria 2 Balears'!$E$47:$K$67,"emissions",'4.1_Resultats Balears'!E$53:E271)-SUM(O$54:O270))</f>
        <v>0</v>
      </c>
      <c r="P271" s="563">
        <f>IF(E271="",0,DSUM('2.1_Categoria 2 Balears'!$E$75:$J$95,"emissions",'4.1_Resultats Balears'!E$53:E271)-SUM(P$54:P270))</f>
        <v>0</v>
      </c>
      <c r="Q271" s="661">
        <f t="shared" si="10"/>
        <v>0</v>
      </c>
      <c r="R271" s="662"/>
      <c r="S271" s="662">
        <f t="shared" si="11"/>
        <v>0</v>
      </c>
      <c r="T271" s="662"/>
      <c r="U271" s="662"/>
    </row>
    <row r="272" spans="1:21" x14ac:dyDescent="0.3">
      <c r="A272" s="110"/>
      <c r="E272" s="109" t="str">
        <f>IF(Dades!E1009="","",Dades!E1009)</f>
        <v/>
      </c>
      <c r="F272" s="563">
        <f>IF(E272="",0,Dades!J1009)</f>
        <v>0</v>
      </c>
      <c r="G272" s="563">
        <f>IF(E272="",0,Dades!N1009+Dades!R1009+Dades!V1009)</f>
        <v>0</v>
      </c>
      <c r="H272" s="563">
        <f>IF(E272="",0,Dades!Z1009)</f>
        <v>0</v>
      </c>
      <c r="I272" s="661">
        <f>IF(E272="",0,(DSUM('1.4_Emissions fugitives'!$E$14:$O$36,"emissions",'4.1_Resultats Balears'!E$53:E272)+DSUM('1.4_Emissions fugitives'!$E$48:$N$58,"emissions",'4.1_Resultats Balears'!E$53:E272))-SUM(I$54:I271))</f>
        <v>0</v>
      </c>
      <c r="J272" s="661"/>
      <c r="K272" s="661">
        <f>IF(E272="",0,Dades!AD1009)</f>
        <v>0</v>
      </c>
      <c r="L272" s="661"/>
      <c r="M272" s="661">
        <f t="shared" si="9"/>
        <v>0</v>
      </c>
      <c r="N272" s="662"/>
      <c r="O272" s="563">
        <f>IF(E272="",0,DSUM('2.1_Categoria 2 Balears'!$E$17:$J$39,"emissions",'4.1_Resultats Balears'!E$53:E272)+DSUM('2.1_Categoria 2 Balears'!$E$47:$K$67,"emissions",'4.1_Resultats Balears'!E$53:E272)-SUM(O$54:O271))</f>
        <v>0</v>
      </c>
      <c r="P272" s="563">
        <f>IF(E272="",0,DSUM('2.1_Categoria 2 Balears'!$E$75:$J$95,"emissions",'4.1_Resultats Balears'!E$53:E272)-SUM(P$54:P271))</f>
        <v>0</v>
      </c>
      <c r="Q272" s="661">
        <f t="shared" si="10"/>
        <v>0</v>
      </c>
      <c r="R272" s="662"/>
      <c r="S272" s="662">
        <f t="shared" si="11"/>
        <v>0</v>
      </c>
      <c r="T272" s="662"/>
      <c r="U272" s="662"/>
    </row>
    <row r="273" spans="1:21" x14ac:dyDescent="0.3">
      <c r="A273" s="110"/>
      <c r="E273" s="109" t="str">
        <f>IF(Dades!E1010="","",Dades!E1010)</f>
        <v/>
      </c>
      <c r="F273" s="563">
        <f>IF(E273="",0,Dades!J1010)</f>
        <v>0</v>
      </c>
      <c r="G273" s="563">
        <f>IF(E273="",0,Dades!N1010+Dades!R1010+Dades!V1010)</f>
        <v>0</v>
      </c>
      <c r="H273" s="563">
        <f>IF(E273="",0,Dades!Z1010)</f>
        <v>0</v>
      </c>
      <c r="I273" s="661">
        <f>IF(E273="",0,(DSUM('1.4_Emissions fugitives'!$E$14:$O$36,"emissions",'4.1_Resultats Balears'!E$53:E273)+DSUM('1.4_Emissions fugitives'!$E$48:$N$58,"emissions",'4.1_Resultats Balears'!E$53:E273))-SUM(I$54:I272))</f>
        <v>0</v>
      </c>
      <c r="J273" s="661"/>
      <c r="K273" s="661">
        <f>IF(E273="",0,Dades!AD1010)</f>
        <v>0</v>
      </c>
      <c r="L273" s="661"/>
      <c r="M273" s="661">
        <f t="shared" si="9"/>
        <v>0</v>
      </c>
      <c r="N273" s="662"/>
      <c r="O273" s="563">
        <f>IF(E273="",0,DSUM('2.1_Categoria 2 Balears'!$E$17:$J$39,"emissions",'4.1_Resultats Balears'!E$53:E273)+DSUM('2.1_Categoria 2 Balears'!$E$47:$K$67,"emissions",'4.1_Resultats Balears'!E$53:E273)-SUM(O$54:O272))</f>
        <v>0</v>
      </c>
      <c r="P273" s="563">
        <f>IF(E273="",0,DSUM('2.1_Categoria 2 Balears'!$E$75:$J$95,"emissions",'4.1_Resultats Balears'!E$53:E273)-SUM(P$54:P272))</f>
        <v>0</v>
      </c>
      <c r="Q273" s="661">
        <f t="shared" si="10"/>
        <v>0</v>
      </c>
      <c r="R273" s="662"/>
      <c r="S273" s="662">
        <f t="shared" si="11"/>
        <v>0</v>
      </c>
      <c r="T273" s="662"/>
      <c r="U273" s="662"/>
    </row>
    <row r="274" spans="1:21" x14ac:dyDescent="0.3">
      <c r="A274" s="110"/>
      <c r="E274" s="109" t="str">
        <f>IF(Dades!E1011="","",Dades!E1011)</f>
        <v/>
      </c>
      <c r="F274" s="563">
        <f>IF(E274="",0,Dades!J1011)</f>
        <v>0</v>
      </c>
      <c r="G274" s="563">
        <f>IF(E274="",0,Dades!N1011+Dades!R1011+Dades!V1011)</f>
        <v>0</v>
      </c>
      <c r="H274" s="563">
        <f>IF(E274="",0,Dades!Z1011)</f>
        <v>0</v>
      </c>
      <c r="I274" s="661">
        <f>IF(E274="",0,(DSUM('1.4_Emissions fugitives'!$E$14:$O$36,"emissions",'4.1_Resultats Balears'!E$53:E274)+DSUM('1.4_Emissions fugitives'!$E$48:$N$58,"emissions",'4.1_Resultats Balears'!E$53:E274))-SUM(I$54:I273))</f>
        <v>0</v>
      </c>
      <c r="J274" s="661"/>
      <c r="K274" s="661">
        <f>IF(E274="",0,Dades!AD1011)</f>
        <v>0</v>
      </c>
      <c r="L274" s="661"/>
      <c r="M274" s="661">
        <f t="shared" si="9"/>
        <v>0</v>
      </c>
      <c r="N274" s="662"/>
      <c r="O274" s="563">
        <f>IF(E274="",0,DSUM('2.1_Categoria 2 Balears'!$E$17:$J$39,"emissions",'4.1_Resultats Balears'!E$53:E274)+DSUM('2.1_Categoria 2 Balears'!$E$47:$K$67,"emissions",'4.1_Resultats Balears'!E$53:E274)-SUM(O$54:O273))</f>
        <v>0</v>
      </c>
      <c r="P274" s="563">
        <f>IF(E274="",0,DSUM('2.1_Categoria 2 Balears'!$E$75:$J$95,"emissions",'4.1_Resultats Balears'!E$53:E274)-SUM(P$54:P273))</f>
        <v>0</v>
      </c>
      <c r="Q274" s="661">
        <f t="shared" si="10"/>
        <v>0</v>
      </c>
      <c r="R274" s="662"/>
      <c r="S274" s="662">
        <f t="shared" si="11"/>
        <v>0</v>
      </c>
      <c r="T274" s="662"/>
      <c r="U274" s="662"/>
    </row>
    <row r="275" spans="1:21" x14ac:dyDescent="0.3">
      <c r="A275" s="110"/>
      <c r="E275" s="109" t="str">
        <f>IF(Dades!E1012="","",Dades!E1012)</f>
        <v/>
      </c>
      <c r="F275" s="563">
        <f>IF(E275="",0,Dades!J1012)</f>
        <v>0</v>
      </c>
      <c r="G275" s="563">
        <f>IF(E275="",0,Dades!N1012+Dades!R1012+Dades!V1012)</f>
        <v>0</v>
      </c>
      <c r="H275" s="563">
        <f>IF(E275="",0,Dades!Z1012)</f>
        <v>0</v>
      </c>
      <c r="I275" s="661">
        <f>IF(E275="",0,(DSUM('1.4_Emissions fugitives'!$E$14:$O$36,"emissions",'4.1_Resultats Balears'!E$53:E275)+DSUM('1.4_Emissions fugitives'!$E$48:$N$58,"emissions",'4.1_Resultats Balears'!E$53:E275))-SUM(I$54:I274))</f>
        <v>0</v>
      </c>
      <c r="J275" s="661"/>
      <c r="K275" s="661">
        <f>IF(E275="",0,Dades!AD1012)</f>
        <v>0</v>
      </c>
      <c r="L275" s="661"/>
      <c r="M275" s="661">
        <f t="shared" si="9"/>
        <v>0</v>
      </c>
      <c r="N275" s="662"/>
      <c r="O275" s="563">
        <f>IF(E275="",0,DSUM('2.1_Categoria 2 Balears'!$E$17:$J$39,"emissions",'4.1_Resultats Balears'!E$53:E275)+DSUM('2.1_Categoria 2 Balears'!$E$47:$K$67,"emissions",'4.1_Resultats Balears'!E$53:E275)-SUM(O$54:O274))</f>
        <v>0</v>
      </c>
      <c r="P275" s="563">
        <f>IF(E275="",0,DSUM('2.1_Categoria 2 Balears'!$E$75:$J$95,"emissions",'4.1_Resultats Balears'!E$53:E275)-SUM(P$54:P274))</f>
        <v>0</v>
      </c>
      <c r="Q275" s="661">
        <f t="shared" si="10"/>
        <v>0</v>
      </c>
      <c r="R275" s="662"/>
      <c r="S275" s="662">
        <f t="shared" si="11"/>
        <v>0</v>
      </c>
      <c r="T275" s="662"/>
      <c r="U275" s="662"/>
    </row>
    <row r="276" spans="1:21" x14ac:dyDescent="0.3">
      <c r="A276" s="110"/>
      <c r="E276" s="109" t="str">
        <f>IF(Dades!E1013="","",Dades!E1013)</f>
        <v/>
      </c>
      <c r="F276" s="563">
        <f>IF(E276="",0,Dades!J1013)</f>
        <v>0</v>
      </c>
      <c r="G276" s="563">
        <f>IF(E276="",0,Dades!N1013+Dades!R1013+Dades!V1013)</f>
        <v>0</v>
      </c>
      <c r="H276" s="563">
        <f>IF(E276="",0,Dades!Z1013)</f>
        <v>0</v>
      </c>
      <c r="I276" s="661">
        <f>IF(E276="",0,(DSUM('1.4_Emissions fugitives'!$E$14:$O$36,"emissions",'4.1_Resultats Balears'!E$53:E276)+DSUM('1.4_Emissions fugitives'!$E$48:$N$58,"emissions",'4.1_Resultats Balears'!E$53:E276))-SUM(I$54:I275))</f>
        <v>0</v>
      </c>
      <c r="J276" s="661"/>
      <c r="K276" s="661">
        <f>IF(E276="",0,Dades!AD1013)</f>
        <v>0</v>
      </c>
      <c r="L276" s="661"/>
      <c r="M276" s="661">
        <f t="shared" si="9"/>
        <v>0</v>
      </c>
      <c r="N276" s="662"/>
      <c r="O276" s="563">
        <f>IF(E276="",0,DSUM('2.1_Categoria 2 Balears'!$E$17:$J$39,"emissions",'4.1_Resultats Balears'!E$53:E276)+DSUM('2.1_Categoria 2 Balears'!$E$47:$K$67,"emissions",'4.1_Resultats Balears'!E$53:E276)-SUM(O$54:O275))</f>
        <v>0</v>
      </c>
      <c r="P276" s="563">
        <f>IF(E276="",0,DSUM('2.1_Categoria 2 Balears'!$E$75:$J$95,"emissions",'4.1_Resultats Balears'!E$53:E276)-SUM(P$54:P275))</f>
        <v>0</v>
      </c>
      <c r="Q276" s="661">
        <f t="shared" si="10"/>
        <v>0</v>
      </c>
      <c r="R276" s="662"/>
      <c r="S276" s="662">
        <f t="shared" si="11"/>
        <v>0</v>
      </c>
      <c r="T276" s="662"/>
      <c r="U276" s="662"/>
    </row>
    <row r="277" spans="1:21" x14ac:dyDescent="0.3">
      <c r="A277" s="110"/>
      <c r="E277" s="109" t="str">
        <f>IF(Dades!E1014="","",Dades!E1014)</f>
        <v/>
      </c>
      <c r="F277" s="563">
        <f>IF(E277="",0,Dades!J1014)</f>
        <v>0</v>
      </c>
      <c r="G277" s="563">
        <f>IF(E277="",0,Dades!N1014+Dades!R1014+Dades!V1014)</f>
        <v>0</v>
      </c>
      <c r="H277" s="563">
        <f>IF(E277="",0,Dades!Z1014)</f>
        <v>0</v>
      </c>
      <c r="I277" s="661">
        <f>IF(E277="",0,(DSUM('1.4_Emissions fugitives'!$E$14:$O$36,"emissions",'4.1_Resultats Balears'!E$53:E277)+DSUM('1.4_Emissions fugitives'!$E$48:$N$58,"emissions",'4.1_Resultats Balears'!E$53:E277))-SUM(I$54:I276))</f>
        <v>0</v>
      </c>
      <c r="J277" s="661"/>
      <c r="K277" s="661">
        <f>IF(E277="",0,Dades!AD1014)</f>
        <v>0</v>
      </c>
      <c r="L277" s="661"/>
      <c r="M277" s="661">
        <f t="shared" si="9"/>
        <v>0</v>
      </c>
      <c r="N277" s="662"/>
      <c r="O277" s="563">
        <f>IF(E277="",0,DSUM('2.1_Categoria 2 Balears'!$E$17:$J$39,"emissions",'4.1_Resultats Balears'!E$53:E277)+DSUM('2.1_Categoria 2 Balears'!$E$47:$K$67,"emissions",'4.1_Resultats Balears'!E$53:E277)-SUM(O$54:O276))</f>
        <v>0</v>
      </c>
      <c r="P277" s="563">
        <f>IF(E277="",0,DSUM('2.1_Categoria 2 Balears'!$E$75:$J$95,"emissions",'4.1_Resultats Balears'!E$53:E277)-SUM(P$54:P276))</f>
        <v>0</v>
      </c>
      <c r="Q277" s="661">
        <f t="shared" si="10"/>
        <v>0</v>
      </c>
      <c r="R277" s="662"/>
      <c r="S277" s="662">
        <f t="shared" si="11"/>
        <v>0</v>
      </c>
      <c r="T277" s="662"/>
      <c r="U277" s="662"/>
    </row>
    <row r="278" spans="1:21" x14ac:dyDescent="0.3">
      <c r="A278" s="110"/>
      <c r="E278" s="109" t="str">
        <f>IF(Dades!E1015="","",Dades!E1015)</f>
        <v/>
      </c>
      <c r="F278" s="563">
        <f>IF(E278="",0,Dades!J1015)</f>
        <v>0</v>
      </c>
      <c r="G278" s="563">
        <f>IF(E278="",0,Dades!N1015+Dades!R1015+Dades!V1015)</f>
        <v>0</v>
      </c>
      <c r="H278" s="563">
        <f>IF(E278="",0,Dades!Z1015)</f>
        <v>0</v>
      </c>
      <c r="I278" s="661">
        <f>IF(E278="",0,(DSUM('1.4_Emissions fugitives'!$E$14:$O$36,"emissions",'4.1_Resultats Balears'!E$53:E278)+DSUM('1.4_Emissions fugitives'!$E$48:$N$58,"emissions",'4.1_Resultats Balears'!E$53:E278))-SUM(I$54:I277))</f>
        <v>0</v>
      </c>
      <c r="J278" s="661"/>
      <c r="K278" s="661">
        <f>IF(E278="",0,Dades!AD1015)</f>
        <v>0</v>
      </c>
      <c r="L278" s="661"/>
      <c r="M278" s="661">
        <f t="shared" si="9"/>
        <v>0</v>
      </c>
      <c r="N278" s="662"/>
      <c r="O278" s="563">
        <f>IF(E278="",0,DSUM('2.1_Categoria 2 Balears'!$E$17:$J$39,"emissions",'4.1_Resultats Balears'!E$53:E278)+DSUM('2.1_Categoria 2 Balears'!$E$47:$K$67,"emissions",'4.1_Resultats Balears'!E$53:E278)-SUM(O$54:O277))</f>
        <v>0</v>
      </c>
      <c r="P278" s="563">
        <f>IF(E278="",0,DSUM('2.1_Categoria 2 Balears'!$E$75:$J$95,"emissions",'4.1_Resultats Balears'!E$53:E278)-SUM(P$54:P277))</f>
        <v>0</v>
      </c>
      <c r="Q278" s="661">
        <f t="shared" si="10"/>
        <v>0</v>
      </c>
      <c r="R278" s="662"/>
      <c r="S278" s="662">
        <f t="shared" si="11"/>
        <v>0</v>
      </c>
      <c r="T278" s="662"/>
      <c r="U278" s="662"/>
    </row>
    <row r="279" spans="1:21" x14ac:dyDescent="0.3">
      <c r="A279" s="110"/>
      <c r="E279" s="109" t="str">
        <f>IF(Dades!E1016="","",Dades!E1016)</f>
        <v/>
      </c>
      <c r="F279" s="563">
        <f>IF(E279="",0,Dades!J1016)</f>
        <v>0</v>
      </c>
      <c r="G279" s="563">
        <f>IF(E279="",0,Dades!N1016+Dades!R1016+Dades!V1016)</f>
        <v>0</v>
      </c>
      <c r="H279" s="563">
        <f>IF(E279="",0,Dades!Z1016)</f>
        <v>0</v>
      </c>
      <c r="I279" s="661">
        <f>IF(E279="",0,(DSUM('1.4_Emissions fugitives'!$E$14:$O$36,"emissions",'4.1_Resultats Balears'!E$53:E279)+DSUM('1.4_Emissions fugitives'!$E$48:$N$58,"emissions",'4.1_Resultats Balears'!E$53:E279))-SUM(I$54:I278))</f>
        <v>0</v>
      </c>
      <c r="J279" s="661"/>
      <c r="K279" s="661">
        <f>IF(E279="",0,Dades!AD1016)</f>
        <v>0</v>
      </c>
      <c r="L279" s="661"/>
      <c r="M279" s="661">
        <f t="shared" si="9"/>
        <v>0</v>
      </c>
      <c r="N279" s="662"/>
      <c r="O279" s="563">
        <f>IF(E279="",0,DSUM('2.1_Categoria 2 Balears'!$E$17:$J$39,"emissions",'4.1_Resultats Balears'!E$53:E279)+DSUM('2.1_Categoria 2 Balears'!$E$47:$K$67,"emissions",'4.1_Resultats Balears'!E$53:E279)-SUM(O$54:O278))</f>
        <v>0</v>
      </c>
      <c r="P279" s="563">
        <f>IF(E279="",0,DSUM('2.1_Categoria 2 Balears'!$E$75:$J$95,"emissions",'4.1_Resultats Balears'!E$53:E279)-SUM(P$54:P278))</f>
        <v>0</v>
      </c>
      <c r="Q279" s="661">
        <f t="shared" si="10"/>
        <v>0</v>
      </c>
      <c r="R279" s="662"/>
      <c r="S279" s="662">
        <f t="shared" si="11"/>
        <v>0</v>
      </c>
      <c r="T279" s="662"/>
      <c r="U279" s="662"/>
    </row>
    <row r="280" spans="1:21" x14ac:dyDescent="0.3">
      <c r="A280" s="110"/>
      <c r="E280" s="109" t="str">
        <f>IF(Dades!E1017="","",Dades!E1017)</f>
        <v/>
      </c>
      <c r="F280" s="563">
        <f>IF(E280="",0,Dades!J1017)</f>
        <v>0</v>
      </c>
      <c r="G280" s="563">
        <f>IF(E280="",0,Dades!N1017+Dades!R1017+Dades!V1017)</f>
        <v>0</v>
      </c>
      <c r="H280" s="563">
        <f>IF(E280="",0,Dades!Z1017)</f>
        <v>0</v>
      </c>
      <c r="I280" s="661">
        <f>IF(E280="",0,(DSUM('1.4_Emissions fugitives'!$E$14:$O$36,"emissions",'4.1_Resultats Balears'!E$53:E280)+DSUM('1.4_Emissions fugitives'!$E$48:$N$58,"emissions",'4.1_Resultats Balears'!E$53:E280))-SUM(I$54:I279))</f>
        <v>0</v>
      </c>
      <c r="J280" s="661"/>
      <c r="K280" s="661">
        <f>IF(E280="",0,Dades!AD1017)</f>
        <v>0</v>
      </c>
      <c r="L280" s="661"/>
      <c r="M280" s="661">
        <f t="shared" si="9"/>
        <v>0</v>
      </c>
      <c r="N280" s="662"/>
      <c r="O280" s="563">
        <f>IF(E280="",0,DSUM('2.1_Categoria 2 Balears'!$E$17:$J$39,"emissions",'4.1_Resultats Balears'!E$53:E280)+DSUM('2.1_Categoria 2 Balears'!$E$47:$K$67,"emissions",'4.1_Resultats Balears'!E$53:E280)-SUM(O$54:O279))</f>
        <v>0</v>
      </c>
      <c r="P280" s="563">
        <f>IF(E280="",0,DSUM('2.1_Categoria 2 Balears'!$E$75:$J$95,"emissions",'4.1_Resultats Balears'!E$53:E280)-SUM(P$54:P279))</f>
        <v>0</v>
      </c>
      <c r="Q280" s="661">
        <f t="shared" si="10"/>
        <v>0</v>
      </c>
      <c r="R280" s="662"/>
      <c r="S280" s="662">
        <f t="shared" si="11"/>
        <v>0</v>
      </c>
      <c r="T280" s="662"/>
      <c r="U280" s="662"/>
    </row>
    <row r="281" spans="1:21" x14ac:dyDescent="0.3">
      <c r="A281" s="110"/>
      <c r="E281" s="109" t="str">
        <f>IF(Dades!E1018="","",Dades!E1018)</f>
        <v/>
      </c>
      <c r="F281" s="563">
        <f>IF(E281="",0,Dades!J1018)</f>
        <v>0</v>
      </c>
      <c r="G281" s="563">
        <f>IF(E281="",0,Dades!N1018+Dades!R1018+Dades!V1018)</f>
        <v>0</v>
      </c>
      <c r="H281" s="563">
        <f>IF(E281="",0,Dades!Z1018)</f>
        <v>0</v>
      </c>
      <c r="I281" s="661">
        <f>IF(E281="",0,(DSUM('1.4_Emissions fugitives'!$E$14:$O$36,"emissions",'4.1_Resultats Balears'!E$53:E281)+DSUM('1.4_Emissions fugitives'!$E$48:$N$58,"emissions",'4.1_Resultats Balears'!E$53:E281))-SUM(I$54:I280))</f>
        <v>0</v>
      </c>
      <c r="J281" s="661"/>
      <c r="K281" s="661">
        <f>IF(E281="",0,Dades!AD1018)</f>
        <v>0</v>
      </c>
      <c r="L281" s="661"/>
      <c r="M281" s="661">
        <f t="shared" si="9"/>
        <v>0</v>
      </c>
      <c r="N281" s="662"/>
      <c r="O281" s="563">
        <f>IF(E281="",0,DSUM('2.1_Categoria 2 Balears'!$E$17:$J$39,"emissions",'4.1_Resultats Balears'!E$53:E281)+DSUM('2.1_Categoria 2 Balears'!$E$47:$K$67,"emissions",'4.1_Resultats Balears'!E$53:E281)-SUM(O$54:O280))</f>
        <v>0</v>
      </c>
      <c r="P281" s="563">
        <f>IF(E281="",0,DSUM('2.1_Categoria 2 Balears'!$E$75:$J$95,"emissions",'4.1_Resultats Balears'!E$53:E281)-SUM(P$54:P280))</f>
        <v>0</v>
      </c>
      <c r="Q281" s="661">
        <f t="shared" si="10"/>
        <v>0</v>
      </c>
      <c r="R281" s="662"/>
      <c r="S281" s="662">
        <f t="shared" si="11"/>
        <v>0</v>
      </c>
      <c r="T281" s="662"/>
      <c r="U281" s="662"/>
    </row>
    <row r="282" spans="1:21" x14ac:dyDescent="0.3">
      <c r="A282" s="110"/>
      <c r="E282" s="109" t="str">
        <f>IF(Dades!E1019="","",Dades!E1019)</f>
        <v/>
      </c>
      <c r="F282" s="563">
        <f>IF(E282="",0,Dades!J1019)</f>
        <v>0</v>
      </c>
      <c r="G282" s="563">
        <f>IF(E282="",0,Dades!N1019+Dades!R1019+Dades!V1019)</f>
        <v>0</v>
      </c>
      <c r="H282" s="563">
        <f>IF(E282="",0,Dades!Z1019)</f>
        <v>0</v>
      </c>
      <c r="I282" s="661">
        <f>IF(E282="",0,(DSUM('1.4_Emissions fugitives'!$E$14:$O$36,"emissions",'4.1_Resultats Balears'!E$53:E282)+DSUM('1.4_Emissions fugitives'!$E$48:$N$58,"emissions",'4.1_Resultats Balears'!E$53:E282))-SUM(I$54:I281))</f>
        <v>0</v>
      </c>
      <c r="J282" s="661"/>
      <c r="K282" s="661">
        <f>IF(E282="",0,Dades!AD1019)</f>
        <v>0</v>
      </c>
      <c r="L282" s="661"/>
      <c r="M282" s="661">
        <f t="shared" si="9"/>
        <v>0</v>
      </c>
      <c r="N282" s="662"/>
      <c r="O282" s="563">
        <f>IF(E282="",0,DSUM('2.1_Categoria 2 Balears'!$E$17:$J$39,"emissions",'4.1_Resultats Balears'!E$53:E282)+DSUM('2.1_Categoria 2 Balears'!$E$47:$K$67,"emissions",'4.1_Resultats Balears'!E$53:E282)-SUM(O$54:O281))</f>
        <v>0</v>
      </c>
      <c r="P282" s="563">
        <f>IF(E282="",0,DSUM('2.1_Categoria 2 Balears'!$E$75:$J$95,"emissions",'4.1_Resultats Balears'!E$53:E282)-SUM(P$54:P281))</f>
        <v>0</v>
      </c>
      <c r="Q282" s="661">
        <f t="shared" si="10"/>
        <v>0</v>
      </c>
      <c r="R282" s="662"/>
      <c r="S282" s="662">
        <f t="shared" si="11"/>
        <v>0</v>
      </c>
      <c r="T282" s="662"/>
      <c r="U282" s="662"/>
    </row>
    <row r="283" spans="1:21" x14ac:dyDescent="0.3">
      <c r="A283" s="110"/>
      <c r="E283" s="109" t="str">
        <f>IF(Dades!E1020="","",Dades!E1020)</f>
        <v/>
      </c>
      <c r="F283" s="563">
        <f>IF(E283="",0,Dades!J1020)</f>
        <v>0</v>
      </c>
      <c r="G283" s="563">
        <f>IF(E283="",0,Dades!N1020+Dades!R1020+Dades!V1020)</f>
        <v>0</v>
      </c>
      <c r="H283" s="563">
        <f>IF(E283="",0,Dades!Z1020)</f>
        <v>0</v>
      </c>
      <c r="I283" s="661">
        <f>IF(E283="",0,(DSUM('1.4_Emissions fugitives'!$E$14:$O$36,"emissions",'4.1_Resultats Balears'!E$53:E283)+DSUM('1.4_Emissions fugitives'!$E$48:$N$58,"emissions",'4.1_Resultats Balears'!E$53:E283))-SUM(I$54:I282))</f>
        <v>0</v>
      </c>
      <c r="J283" s="661"/>
      <c r="K283" s="661">
        <f>IF(E283="",0,Dades!AD1020)</f>
        <v>0</v>
      </c>
      <c r="L283" s="661"/>
      <c r="M283" s="661">
        <f t="shared" si="9"/>
        <v>0</v>
      </c>
      <c r="N283" s="662"/>
      <c r="O283" s="563">
        <f>IF(E283="",0,DSUM('2.1_Categoria 2 Balears'!$E$17:$J$39,"emissions",'4.1_Resultats Balears'!E$53:E283)+DSUM('2.1_Categoria 2 Balears'!$E$47:$K$67,"emissions",'4.1_Resultats Balears'!E$53:E283)-SUM(O$54:O282))</f>
        <v>0</v>
      </c>
      <c r="P283" s="563">
        <f>IF(E283="",0,DSUM('2.1_Categoria 2 Balears'!$E$75:$J$95,"emissions",'4.1_Resultats Balears'!E$53:E283)-SUM(P$54:P282))</f>
        <v>0</v>
      </c>
      <c r="Q283" s="661">
        <f t="shared" si="10"/>
        <v>0</v>
      </c>
      <c r="R283" s="662"/>
      <c r="S283" s="662">
        <f t="shared" si="11"/>
        <v>0</v>
      </c>
      <c r="T283" s="662"/>
      <c r="U283" s="662"/>
    </row>
    <row r="284" spans="1:21" x14ac:dyDescent="0.3">
      <c r="A284" s="110"/>
      <c r="E284" s="109" t="str">
        <f>IF(Dades!E1021="","",Dades!E1021)</f>
        <v/>
      </c>
      <c r="F284" s="563">
        <f>IF(E284="",0,Dades!J1021)</f>
        <v>0</v>
      </c>
      <c r="G284" s="563">
        <f>IF(E284="",0,Dades!N1021+Dades!R1021+Dades!V1021)</f>
        <v>0</v>
      </c>
      <c r="H284" s="563">
        <f>IF(E284="",0,Dades!Z1021)</f>
        <v>0</v>
      </c>
      <c r="I284" s="661">
        <f>IF(E284="",0,(DSUM('1.4_Emissions fugitives'!$E$14:$O$36,"emissions",'4.1_Resultats Balears'!E$53:E284)+DSUM('1.4_Emissions fugitives'!$E$48:$N$58,"emissions",'4.1_Resultats Balears'!E$53:E284))-SUM(I$54:I283))</f>
        <v>0</v>
      </c>
      <c r="J284" s="661"/>
      <c r="K284" s="661">
        <f>IF(E284="",0,Dades!AD1021)</f>
        <v>0</v>
      </c>
      <c r="L284" s="661"/>
      <c r="M284" s="661">
        <f t="shared" si="9"/>
        <v>0</v>
      </c>
      <c r="N284" s="662"/>
      <c r="O284" s="563">
        <f>IF(E284="",0,DSUM('2.1_Categoria 2 Balears'!$E$17:$J$39,"emissions",'4.1_Resultats Balears'!E$53:E284)+DSUM('2.1_Categoria 2 Balears'!$E$47:$K$67,"emissions",'4.1_Resultats Balears'!E$53:E284)-SUM(O$54:O283))</f>
        <v>0</v>
      </c>
      <c r="P284" s="563">
        <f>IF(E284="",0,DSUM('2.1_Categoria 2 Balears'!$E$75:$J$95,"emissions",'4.1_Resultats Balears'!E$53:E284)-SUM(P$54:P283))</f>
        <v>0</v>
      </c>
      <c r="Q284" s="661">
        <f t="shared" si="10"/>
        <v>0</v>
      </c>
      <c r="R284" s="662"/>
      <c r="S284" s="662">
        <f t="shared" si="11"/>
        <v>0</v>
      </c>
      <c r="T284" s="662"/>
      <c r="U284" s="662"/>
    </row>
    <row r="285" spans="1:21" x14ac:dyDescent="0.3">
      <c r="A285" s="110"/>
      <c r="E285" s="109" t="str">
        <f>IF(Dades!E1022="","",Dades!E1022)</f>
        <v/>
      </c>
      <c r="F285" s="563">
        <f>IF(E285="",0,Dades!J1022)</f>
        <v>0</v>
      </c>
      <c r="G285" s="563">
        <f>IF(E285="",0,Dades!N1022+Dades!R1022+Dades!V1022)</f>
        <v>0</v>
      </c>
      <c r="H285" s="563">
        <f>IF(E285="",0,Dades!Z1022)</f>
        <v>0</v>
      </c>
      <c r="I285" s="661">
        <f>IF(E285="",0,(DSUM('1.4_Emissions fugitives'!$E$14:$O$36,"emissions",'4.1_Resultats Balears'!E$53:E285)+DSUM('1.4_Emissions fugitives'!$E$48:$N$58,"emissions",'4.1_Resultats Balears'!E$53:E285))-SUM(I$54:I284))</f>
        <v>0</v>
      </c>
      <c r="J285" s="661"/>
      <c r="K285" s="661">
        <f>IF(E285="",0,Dades!AD1022)</f>
        <v>0</v>
      </c>
      <c r="L285" s="661"/>
      <c r="M285" s="661">
        <f t="shared" si="9"/>
        <v>0</v>
      </c>
      <c r="N285" s="662"/>
      <c r="O285" s="563">
        <f>IF(E285="",0,DSUM('2.1_Categoria 2 Balears'!$E$17:$J$39,"emissions",'4.1_Resultats Balears'!E$53:E285)+DSUM('2.1_Categoria 2 Balears'!$E$47:$K$67,"emissions",'4.1_Resultats Balears'!E$53:E285)-SUM(O$54:O284))</f>
        <v>0</v>
      </c>
      <c r="P285" s="563">
        <f>IF(E285="",0,DSUM('2.1_Categoria 2 Balears'!$E$75:$J$95,"emissions",'4.1_Resultats Balears'!E$53:E285)-SUM(P$54:P284))</f>
        <v>0</v>
      </c>
      <c r="Q285" s="661">
        <f t="shared" si="10"/>
        <v>0</v>
      </c>
      <c r="R285" s="662"/>
      <c r="S285" s="662">
        <f t="shared" si="11"/>
        <v>0</v>
      </c>
      <c r="T285" s="662"/>
      <c r="U285" s="662"/>
    </row>
    <row r="286" spans="1:21" x14ac:dyDescent="0.3">
      <c r="A286" s="110"/>
      <c r="E286" s="109" t="str">
        <f>IF(Dades!E1023="","",Dades!E1023)</f>
        <v/>
      </c>
      <c r="F286" s="563">
        <f>IF(E286="",0,Dades!J1023)</f>
        <v>0</v>
      </c>
      <c r="G286" s="563">
        <f>IF(E286="",0,Dades!N1023+Dades!R1023+Dades!V1023)</f>
        <v>0</v>
      </c>
      <c r="H286" s="563">
        <f>IF(E286="",0,Dades!Z1023)</f>
        <v>0</v>
      </c>
      <c r="I286" s="661">
        <f>IF(E286="",0,(DSUM('1.4_Emissions fugitives'!$E$14:$O$36,"emissions",'4.1_Resultats Balears'!E$53:E286)+DSUM('1.4_Emissions fugitives'!$E$48:$N$58,"emissions",'4.1_Resultats Balears'!E$53:E286))-SUM(I$54:I285))</f>
        <v>0</v>
      </c>
      <c r="J286" s="661"/>
      <c r="K286" s="661">
        <f>IF(E286="",0,Dades!AD1023)</f>
        <v>0</v>
      </c>
      <c r="L286" s="661"/>
      <c r="M286" s="661">
        <f t="shared" si="9"/>
        <v>0</v>
      </c>
      <c r="N286" s="662"/>
      <c r="O286" s="563">
        <f>IF(E286="",0,DSUM('2.1_Categoria 2 Balears'!$E$17:$J$39,"emissions",'4.1_Resultats Balears'!E$53:E286)+DSUM('2.1_Categoria 2 Balears'!$E$47:$K$67,"emissions",'4.1_Resultats Balears'!E$53:E286)-SUM(O$54:O285))</f>
        <v>0</v>
      </c>
      <c r="P286" s="563">
        <f>IF(E286="",0,DSUM('2.1_Categoria 2 Balears'!$E$75:$J$95,"emissions",'4.1_Resultats Balears'!E$53:E286)-SUM(P$54:P285))</f>
        <v>0</v>
      </c>
      <c r="Q286" s="661">
        <f t="shared" si="10"/>
        <v>0</v>
      </c>
      <c r="R286" s="662"/>
      <c r="S286" s="662">
        <f t="shared" si="11"/>
        <v>0</v>
      </c>
      <c r="T286" s="662"/>
      <c r="U286" s="662"/>
    </row>
    <row r="287" spans="1:21" x14ac:dyDescent="0.3">
      <c r="A287" s="110"/>
      <c r="E287" s="109" t="str">
        <f>IF(Dades!E1024="","",Dades!E1024)</f>
        <v/>
      </c>
      <c r="F287" s="563">
        <f>IF(E287="",0,Dades!J1024)</f>
        <v>0</v>
      </c>
      <c r="G287" s="563">
        <f>IF(E287="",0,Dades!N1024+Dades!R1024+Dades!V1024)</f>
        <v>0</v>
      </c>
      <c r="H287" s="563">
        <f>IF(E287="",0,Dades!Z1024)</f>
        <v>0</v>
      </c>
      <c r="I287" s="661">
        <f>IF(E287="",0,(DSUM('1.4_Emissions fugitives'!$E$14:$O$36,"emissions",'4.1_Resultats Balears'!E$53:E287)+DSUM('1.4_Emissions fugitives'!$E$48:$N$58,"emissions",'4.1_Resultats Balears'!E$53:E287))-SUM(I$54:I286))</f>
        <v>0</v>
      </c>
      <c r="J287" s="661"/>
      <c r="K287" s="661">
        <f>IF(E287="",0,Dades!AD1024)</f>
        <v>0</v>
      </c>
      <c r="L287" s="661"/>
      <c r="M287" s="661">
        <f t="shared" si="9"/>
        <v>0</v>
      </c>
      <c r="N287" s="662"/>
      <c r="O287" s="563">
        <f>IF(E287="",0,DSUM('2.1_Categoria 2 Balears'!$E$17:$J$39,"emissions",'4.1_Resultats Balears'!E$53:E287)+DSUM('2.1_Categoria 2 Balears'!$E$47:$K$67,"emissions",'4.1_Resultats Balears'!E$53:E287)-SUM(O$54:O286))</f>
        <v>0</v>
      </c>
      <c r="P287" s="563">
        <f>IF(E287="",0,DSUM('2.1_Categoria 2 Balears'!$E$75:$J$95,"emissions",'4.1_Resultats Balears'!E$53:E287)-SUM(P$54:P286))</f>
        <v>0</v>
      </c>
      <c r="Q287" s="661">
        <f t="shared" si="10"/>
        <v>0</v>
      </c>
      <c r="R287" s="662"/>
      <c r="S287" s="662">
        <f t="shared" si="11"/>
        <v>0</v>
      </c>
      <c r="T287" s="662"/>
      <c r="U287" s="662"/>
    </row>
    <row r="288" spans="1:21" x14ac:dyDescent="0.3">
      <c r="A288" s="110"/>
      <c r="E288" s="109" t="str">
        <f>IF(Dades!E1025="","",Dades!E1025)</f>
        <v/>
      </c>
      <c r="F288" s="563">
        <f>IF(E288="",0,Dades!J1025)</f>
        <v>0</v>
      </c>
      <c r="G288" s="563">
        <f>IF(E288="",0,Dades!N1025+Dades!R1025+Dades!V1025)</f>
        <v>0</v>
      </c>
      <c r="H288" s="563">
        <f>IF(E288="",0,Dades!Z1025)</f>
        <v>0</v>
      </c>
      <c r="I288" s="661">
        <f>IF(E288="",0,(DSUM('1.4_Emissions fugitives'!$E$14:$O$36,"emissions",'4.1_Resultats Balears'!E$53:E288)+DSUM('1.4_Emissions fugitives'!$E$48:$N$58,"emissions",'4.1_Resultats Balears'!E$53:E288))-SUM(I$54:I287))</f>
        <v>0</v>
      </c>
      <c r="J288" s="661"/>
      <c r="K288" s="661">
        <f>IF(E288="",0,Dades!AD1025)</f>
        <v>0</v>
      </c>
      <c r="L288" s="661"/>
      <c r="M288" s="661">
        <f t="shared" si="9"/>
        <v>0</v>
      </c>
      <c r="N288" s="662"/>
      <c r="O288" s="563">
        <f>IF(E288="",0,DSUM('2.1_Categoria 2 Balears'!$E$17:$J$39,"emissions",'4.1_Resultats Balears'!E$53:E288)+DSUM('2.1_Categoria 2 Balears'!$E$47:$K$67,"emissions",'4.1_Resultats Balears'!E$53:E288)-SUM(O$54:O287))</f>
        <v>0</v>
      </c>
      <c r="P288" s="563">
        <f>IF(E288="",0,DSUM('2.1_Categoria 2 Balears'!$E$75:$J$95,"emissions",'4.1_Resultats Balears'!E$53:E288)-SUM(P$54:P287))</f>
        <v>0</v>
      </c>
      <c r="Q288" s="661">
        <f t="shared" si="10"/>
        <v>0</v>
      </c>
      <c r="R288" s="662"/>
      <c r="S288" s="662">
        <f t="shared" si="11"/>
        <v>0</v>
      </c>
      <c r="T288" s="662"/>
      <c r="U288" s="662"/>
    </row>
    <row r="289" spans="1:21" x14ac:dyDescent="0.3">
      <c r="A289" s="110"/>
      <c r="E289" s="109" t="str">
        <f>IF(Dades!E1026="","",Dades!E1026)</f>
        <v/>
      </c>
      <c r="F289" s="563">
        <f>IF(E289="",0,Dades!J1026)</f>
        <v>0</v>
      </c>
      <c r="G289" s="563">
        <f>IF(E289="",0,Dades!N1026+Dades!R1026+Dades!V1026)</f>
        <v>0</v>
      </c>
      <c r="H289" s="563">
        <f>IF(E289="",0,Dades!Z1026)</f>
        <v>0</v>
      </c>
      <c r="I289" s="661">
        <f>IF(E289="",0,(DSUM('1.4_Emissions fugitives'!$E$14:$O$36,"emissions",'4.1_Resultats Balears'!E$53:E289)+DSUM('1.4_Emissions fugitives'!$E$48:$N$58,"emissions",'4.1_Resultats Balears'!E$53:E289))-SUM(I$54:I288))</f>
        <v>0</v>
      </c>
      <c r="J289" s="661"/>
      <c r="K289" s="661">
        <f>IF(E289="",0,Dades!AD1026)</f>
        <v>0</v>
      </c>
      <c r="L289" s="661"/>
      <c r="M289" s="661">
        <f t="shared" si="9"/>
        <v>0</v>
      </c>
      <c r="N289" s="662"/>
      <c r="O289" s="563">
        <f>IF(E289="",0,DSUM('2.1_Categoria 2 Balears'!$E$17:$J$39,"emissions",'4.1_Resultats Balears'!E$53:E289)+DSUM('2.1_Categoria 2 Balears'!$E$47:$K$67,"emissions",'4.1_Resultats Balears'!E$53:E289)-SUM(O$54:O288))</f>
        <v>0</v>
      </c>
      <c r="P289" s="563">
        <f>IF(E289="",0,DSUM('2.1_Categoria 2 Balears'!$E$75:$J$95,"emissions",'4.1_Resultats Balears'!E$53:E289)-SUM(P$54:P288))</f>
        <v>0</v>
      </c>
      <c r="Q289" s="661">
        <f t="shared" si="10"/>
        <v>0</v>
      </c>
      <c r="R289" s="662"/>
      <c r="S289" s="662">
        <f t="shared" si="11"/>
        <v>0</v>
      </c>
      <c r="T289" s="662"/>
      <c r="U289" s="662"/>
    </row>
    <row r="290" spans="1:21" x14ac:dyDescent="0.3">
      <c r="A290" s="110"/>
      <c r="E290" s="109" t="str">
        <f>IF(Dades!E1027="","",Dades!E1027)</f>
        <v/>
      </c>
      <c r="F290" s="563">
        <f>IF(E290="",0,Dades!J1027)</f>
        <v>0</v>
      </c>
      <c r="G290" s="563">
        <f>IF(E290="",0,Dades!N1027+Dades!R1027+Dades!V1027)</f>
        <v>0</v>
      </c>
      <c r="H290" s="563">
        <f>IF(E290="",0,Dades!Z1027)</f>
        <v>0</v>
      </c>
      <c r="I290" s="661">
        <f>IF(E290="",0,(DSUM('1.4_Emissions fugitives'!$E$14:$O$36,"emissions",'4.1_Resultats Balears'!E$53:E290)+DSUM('1.4_Emissions fugitives'!$E$48:$N$58,"emissions",'4.1_Resultats Balears'!E$53:E290))-SUM(I$54:I289))</f>
        <v>0</v>
      </c>
      <c r="J290" s="661"/>
      <c r="K290" s="661">
        <f>IF(E290="",0,Dades!AD1027)</f>
        <v>0</v>
      </c>
      <c r="L290" s="661"/>
      <c r="M290" s="661">
        <f t="shared" si="9"/>
        <v>0</v>
      </c>
      <c r="N290" s="662"/>
      <c r="O290" s="563">
        <f>IF(E290="",0,DSUM('2.1_Categoria 2 Balears'!$E$17:$J$39,"emissions",'4.1_Resultats Balears'!E$53:E290)+DSUM('2.1_Categoria 2 Balears'!$E$47:$K$67,"emissions",'4.1_Resultats Balears'!E$53:E290)-SUM(O$54:O289))</f>
        <v>0</v>
      </c>
      <c r="P290" s="563">
        <f>IF(E290="",0,DSUM('2.1_Categoria 2 Balears'!$E$75:$J$95,"emissions",'4.1_Resultats Balears'!E$53:E290)-SUM(P$54:P289))</f>
        <v>0</v>
      </c>
      <c r="Q290" s="661">
        <f t="shared" si="10"/>
        <v>0</v>
      </c>
      <c r="R290" s="662"/>
      <c r="S290" s="662">
        <f t="shared" si="11"/>
        <v>0</v>
      </c>
      <c r="T290" s="662"/>
      <c r="U290" s="662"/>
    </row>
    <row r="291" spans="1:21" x14ac:dyDescent="0.3">
      <c r="A291" s="110"/>
      <c r="E291" s="109" t="str">
        <f>IF(Dades!E1028="","",Dades!E1028)</f>
        <v/>
      </c>
      <c r="F291" s="563">
        <f>IF(E291="",0,Dades!J1028)</f>
        <v>0</v>
      </c>
      <c r="G291" s="563">
        <f>IF(E291="",0,Dades!N1028+Dades!R1028+Dades!V1028)</f>
        <v>0</v>
      </c>
      <c r="H291" s="563">
        <f>IF(E291="",0,Dades!Z1028)</f>
        <v>0</v>
      </c>
      <c r="I291" s="661">
        <f>IF(E291="",0,(DSUM('1.4_Emissions fugitives'!$E$14:$O$36,"emissions",'4.1_Resultats Balears'!E$53:E291)+DSUM('1.4_Emissions fugitives'!$E$48:$N$58,"emissions",'4.1_Resultats Balears'!E$53:E291))-SUM(I$54:I290))</f>
        <v>0</v>
      </c>
      <c r="J291" s="661"/>
      <c r="K291" s="661">
        <f>IF(E291="",0,Dades!AD1028)</f>
        <v>0</v>
      </c>
      <c r="L291" s="661"/>
      <c r="M291" s="661">
        <f t="shared" si="9"/>
        <v>0</v>
      </c>
      <c r="N291" s="662"/>
      <c r="O291" s="563">
        <f>IF(E291="",0,DSUM('2.1_Categoria 2 Balears'!$E$17:$J$39,"emissions",'4.1_Resultats Balears'!E$53:E291)+DSUM('2.1_Categoria 2 Balears'!$E$47:$K$67,"emissions",'4.1_Resultats Balears'!E$53:E291)-SUM(O$54:O290))</f>
        <v>0</v>
      </c>
      <c r="P291" s="563">
        <f>IF(E291="",0,DSUM('2.1_Categoria 2 Balears'!$E$75:$J$95,"emissions",'4.1_Resultats Balears'!E$53:E291)-SUM(P$54:P290))</f>
        <v>0</v>
      </c>
      <c r="Q291" s="661">
        <f t="shared" si="10"/>
        <v>0</v>
      </c>
      <c r="R291" s="662"/>
      <c r="S291" s="662">
        <f t="shared" si="11"/>
        <v>0</v>
      </c>
      <c r="T291" s="662"/>
      <c r="U291" s="662"/>
    </row>
    <row r="292" spans="1:21" x14ac:dyDescent="0.3">
      <c r="A292" s="110"/>
      <c r="E292" s="109" t="str">
        <f>IF(Dades!E1029="","",Dades!E1029)</f>
        <v/>
      </c>
      <c r="F292" s="563">
        <f>IF(E292="",0,Dades!J1029)</f>
        <v>0</v>
      </c>
      <c r="G292" s="563">
        <f>IF(E292="",0,Dades!N1029+Dades!R1029+Dades!V1029)</f>
        <v>0</v>
      </c>
      <c r="H292" s="563">
        <f>IF(E292="",0,Dades!Z1029)</f>
        <v>0</v>
      </c>
      <c r="I292" s="661">
        <f>IF(E292="",0,(DSUM('1.4_Emissions fugitives'!$E$14:$O$36,"emissions",'4.1_Resultats Balears'!E$53:E292)+DSUM('1.4_Emissions fugitives'!$E$48:$N$58,"emissions",'4.1_Resultats Balears'!E$53:E292))-SUM(I$54:I291))</f>
        <v>0</v>
      </c>
      <c r="J292" s="661"/>
      <c r="K292" s="661">
        <f>IF(E292="",0,Dades!AD1029)</f>
        <v>0</v>
      </c>
      <c r="L292" s="661"/>
      <c r="M292" s="661">
        <f t="shared" si="9"/>
        <v>0</v>
      </c>
      <c r="N292" s="662"/>
      <c r="O292" s="563">
        <f>IF(E292="",0,DSUM('2.1_Categoria 2 Balears'!$E$17:$J$39,"emissions",'4.1_Resultats Balears'!E$53:E292)+DSUM('2.1_Categoria 2 Balears'!$E$47:$K$67,"emissions",'4.1_Resultats Balears'!E$53:E292)-SUM(O$54:O291))</f>
        <v>0</v>
      </c>
      <c r="P292" s="563">
        <f>IF(E292="",0,DSUM('2.1_Categoria 2 Balears'!$E$75:$J$95,"emissions",'4.1_Resultats Balears'!E$53:E292)-SUM(P$54:P291))</f>
        <v>0</v>
      </c>
      <c r="Q292" s="661">
        <f t="shared" si="10"/>
        <v>0</v>
      </c>
      <c r="R292" s="662"/>
      <c r="S292" s="662">
        <f t="shared" si="11"/>
        <v>0</v>
      </c>
      <c r="T292" s="662"/>
      <c r="U292" s="662"/>
    </row>
    <row r="293" spans="1:21" x14ac:dyDescent="0.3">
      <c r="A293" s="110"/>
      <c r="E293" s="109" t="str">
        <f>IF(Dades!E1030="","",Dades!E1030)</f>
        <v/>
      </c>
      <c r="F293" s="563">
        <f>IF(E293="",0,Dades!J1030)</f>
        <v>0</v>
      </c>
      <c r="G293" s="563">
        <f>IF(E293="",0,Dades!N1030+Dades!R1030+Dades!V1030)</f>
        <v>0</v>
      </c>
      <c r="H293" s="563">
        <f>IF(E293="",0,Dades!Z1030)</f>
        <v>0</v>
      </c>
      <c r="I293" s="661">
        <f>IF(E293="",0,(DSUM('1.4_Emissions fugitives'!$E$14:$O$36,"emissions",'4.1_Resultats Balears'!E$53:E293)+DSUM('1.4_Emissions fugitives'!$E$48:$N$58,"emissions",'4.1_Resultats Balears'!E$53:E293))-SUM(I$54:I292))</f>
        <v>0</v>
      </c>
      <c r="J293" s="661"/>
      <c r="K293" s="661">
        <f>IF(E293="",0,Dades!AD1030)</f>
        <v>0</v>
      </c>
      <c r="L293" s="661"/>
      <c r="M293" s="661">
        <f t="shared" si="9"/>
        <v>0</v>
      </c>
      <c r="N293" s="662"/>
      <c r="O293" s="563">
        <f>IF(E293="",0,DSUM('2.1_Categoria 2 Balears'!$E$17:$J$39,"emissions",'4.1_Resultats Balears'!E$53:E293)+DSUM('2.1_Categoria 2 Balears'!$E$47:$K$67,"emissions",'4.1_Resultats Balears'!E$53:E293)-SUM(O$54:O292))</f>
        <v>0</v>
      </c>
      <c r="P293" s="563">
        <f>IF(E293="",0,DSUM('2.1_Categoria 2 Balears'!$E$75:$J$95,"emissions",'4.1_Resultats Balears'!E$53:E293)-SUM(P$54:P292))</f>
        <v>0</v>
      </c>
      <c r="Q293" s="661">
        <f t="shared" si="10"/>
        <v>0</v>
      </c>
      <c r="R293" s="662"/>
      <c r="S293" s="662">
        <f t="shared" si="11"/>
        <v>0</v>
      </c>
      <c r="T293" s="662"/>
      <c r="U293" s="662"/>
    </row>
    <row r="294" spans="1:21" x14ac:dyDescent="0.3">
      <c r="A294" s="110"/>
      <c r="E294" s="109" t="str">
        <f>IF(Dades!E1031="","",Dades!E1031)</f>
        <v/>
      </c>
      <c r="F294" s="563">
        <f>IF(E294="",0,Dades!J1031)</f>
        <v>0</v>
      </c>
      <c r="G294" s="563">
        <f>IF(E294="",0,Dades!N1031+Dades!R1031+Dades!V1031)</f>
        <v>0</v>
      </c>
      <c r="H294" s="563">
        <f>IF(E294="",0,Dades!Z1031)</f>
        <v>0</v>
      </c>
      <c r="I294" s="661">
        <f>IF(E294="",0,(DSUM('1.4_Emissions fugitives'!$E$14:$O$36,"emissions",'4.1_Resultats Balears'!E$53:E294)+DSUM('1.4_Emissions fugitives'!$E$48:$N$58,"emissions",'4.1_Resultats Balears'!E$53:E294))-SUM(I$54:I293))</f>
        <v>0</v>
      </c>
      <c r="J294" s="661"/>
      <c r="K294" s="661">
        <f>IF(E294="",0,Dades!AD1031)</f>
        <v>0</v>
      </c>
      <c r="L294" s="661"/>
      <c r="M294" s="661">
        <f t="shared" si="9"/>
        <v>0</v>
      </c>
      <c r="N294" s="662"/>
      <c r="O294" s="563">
        <f>IF(E294="",0,DSUM('2.1_Categoria 2 Balears'!$E$17:$J$39,"emissions",'4.1_Resultats Balears'!E$53:E294)+DSUM('2.1_Categoria 2 Balears'!$E$47:$K$67,"emissions",'4.1_Resultats Balears'!E$53:E294)-SUM(O$54:O293))</f>
        <v>0</v>
      </c>
      <c r="P294" s="563">
        <f>IF(E294="",0,DSUM('2.1_Categoria 2 Balears'!$E$75:$J$95,"emissions",'4.1_Resultats Balears'!E$53:E294)-SUM(P$54:P293))</f>
        <v>0</v>
      </c>
      <c r="Q294" s="661">
        <f t="shared" si="10"/>
        <v>0</v>
      </c>
      <c r="R294" s="662"/>
      <c r="S294" s="662">
        <f t="shared" si="11"/>
        <v>0</v>
      </c>
      <c r="T294" s="662"/>
      <c r="U294" s="662"/>
    </row>
    <row r="295" spans="1:21" x14ac:dyDescent="0.3">
      <c r="A295" s="110"/>
      <c r="E295" s="109" t="str">
        <f>IF(Dades!E1032="","",Dades!E1032)</f>
        <v/>
      </c>
      <c r="F295" s="563">
        <f>IF(E295="",0,Dades!J1032)</f>
        <v>0</v>
      </c>
      <c r="G295" s="563">
        <f>IF(E295="",0,Dades!N1032+Dades!R1032+Dades!V1032)</f>
        <v>0</v>
      </c>
      <c r="H295" s="563">
        <f>IF(E295="",0,Dades!Z1032)</f>
        <v>0</v>
      </c>
      <c r="I295" s="661">
        <f>IF(E295="",0,(DSUM('1.4_Emissions fugitives'!$E$14:$O$36,"emissions",'4.1_Resultats Balears'!E$53:E295)+DSUM('1.4_Emissions fugitives'!$E$48:$N$58,"emissions",'4.1_Resultats Balears'!E$53:E295))-SUM(I$54:I294))</f>
        <v>0</v>
      </c>
      <c r="J295" s="661"/>
      <c r="K295" s="661">
        <f>IF(E295="",0,Dades!AD1032)</f>
        <v>0</v>
      </c>
      <c r="L295" s="661"/>
      <c r="M295" s="661">
        <f t="shared" si="9"/>
        <v>0</v>
      </c>
      <c r="N295" s="662"/>
      <c r="O295" s="563">
        <f>IF(E295="",0,DSUM('2.1_Categoria 2 Balears'!$E$17:$J$39,"emissions",'4.1_Resultats Balears'!E$53:E295)+DSUM('2.1_Categoria 2 Balears'!$E$47:$K$67,"emissions",'4.1_Resultats Balears'!E$53:E295)-SUM(O$54:O294))</f>
        <v>0</v>
      </c>
      <c r="P295" s="563">
        <f>IF(E295="",0,DSUM('2.1_Categoria 2 Balears'!$E$75:$J$95,"emissions",'4.1_Resultats Balears'!E$53:E295)-SUM(P$54:P294))</f>
        <v>0</v>
      </c>
      <c r="Q295" s="661">
        <f t="shared" si="10"/>
        <v>0</v>
      </c>
      <c r="R295" s="662"/>
      <c r="S295" s="662">
        <f t="shared" si="11"/>
        <v>0</v>
      </c>
      <c r="T295" s="662"/>
      <c r="U295" s="662"/>
    </row>
    <row r="296" spans="1:21" x14ac:dyDescent="0.3">
      <c r="A296" s="110"/>
      <c r="E296" s="109" t="str">
        <f>IF(Dades!E1033="","",Dades!E1033)</f>
        <v/>
      </c>
      <c r="F296" s="563">
        <f>IF(E296="",0,Dades!J1033)</f>
        <v>0</v>
      </c>
      <c r="G296" s="563">
        <f>IF(E296="",0,Dades!N1033+Dades!R1033+Dades!V1033)</f>
        <v>0</v>
      </c>
      <c r="H296" s="563">
        <f>IF(E296="",0,Dades!Z1033)</f>
        <v>0</v>
      </c>
      <c r="I296" s="661">
        <f>IF(E296="",0,(DSUM('1.4_Emissions fugitives'!$E$14:$O$36,"emissions",'4.1_Resultats Balears'!E$53:E296)+DSUM('1.4_Emissions fugitives'!$E$48:$N$58,"emissions",'4.1_Resultats Balears'!E$53:E296))-SUM(I$54:I295))</f>
        <v>0</v>
      </c>
      <c r="J296" s="661"/>
      <c r="K296" s="661">
        <f>IF(E296="",0,Dades!AD1033)</f>
        <v>0</v>
      </c>
      <c r="L296" s="661"/>
      <c r="M296" s="661">
        <f t="shared" si="9"/>
        <v>0</v>
      </c>
      <c r="N296" s="662"/>
      <c r="O296" s="563">
        <f>IF(E296="",0,DSUM('2.1_Categoria 2 Balears'!$E$17:$J$39,"emissions",'4.1_Resultats Balears'!E$53:E296)+DSUM('2.1_Categoria 2 Balears'!$E$47:$K$67,"emissions",'4.1_Resultats Balears'!E$53:E296)-SUM(O$54:O295))</f>
        <v>0</v>
      </c>
      <c r="P296" s="563">
        <f>IF(E296="",0,DSUM('2.1_Categoria 2 Balears'!$E$75:$J$95,"emissions",'4.1_Resultats Balears'!E$53:E296)-SUM(P$54:P295))</f>
        <v>0</v>
      </c>
      <c r="Q296" s="661">
        <f t="shared" si="10"/>
        <v>0</v>
      </c>
      <c r="R296" s="662"/>
      <c r="S296" s="662">
        <f t="shared" si="11"/>
        <v>0</v>
      </c>
      <c r="T296" s="662"/>
      <c r="U296" s="662"/>
    </row>
    <row r="297" spans="1:21" x14ac:dyDescent="0.3">
      <c r="A297" s="110"/>
      <c r="E297" s="109" t="str">
        <f>IF(Dades!E1034="","",Dades!E1034)</f>
        <v/>
      </c>
      <c r="F297" s="563">
        <f>IF(E297="",0,Dades!J1034)</f>
        <v>0</v>
      </c>
      <c r="G297" s="563">
        <f>IF(E297="",0,Dades!N1034+Dades!R1034+Dades!V1034)</f>
        <v>0</v>
      </c>
      <c r="H297" s="563">
        <f>IF(E297="",0,Dades!Z1034)</f>
        <v>0</v>
      </c>
      <c r="I297" s="661">
        <f>IF(E297="",0,(DSUM('1.4_Emissions fugitives'!$E$14:$O$36,"emissions",'4.1_Resultats Balears'!E$53:E297)+DSUM('1.4_Emissions fugitives'!$E$48:$N$58,"emissions",'4.1_Resultats Balears'!E$53:E297))-SUM(I$54:I296))</f>
        <v>0</v>
      </c>
      <c r="J297" s="661"/>
      <c r="K297" s="661">
        <f>IF(E297="",0,Dades!AD1034)</f>
        <v>0</v>
      </c>
      <c r="L297" s="661"/>
      <c r="M297" s="661">
        <f t="shared" si="9"/>
        <v>0</v>
      </c>
      <c r="N297" s="662"/>
      <c r="O297" s="563">
        <f>IF(E297="",0,DSUM('2.1_Categoria 2 Balears'!$E$17:$J$39,"emissions",'4.1_Resultats Balears'!E$53:E297)+DSUM('2.1_Categoria 2 Balears'!$E$47:$K$67,"emissions",'4.1_Resultats Balears'!E$53:E297)-SUM(O$54:O296))</f>
        <v>0</v>
      </c>
      <c r="P297" s="563">
        <f>IF(E297="",0,DSUM('2.1_Categoria 2 Balears'!$E$75:$J$95,"emissions",'4.1_Resultats Balears'!E$53:E297)-SUM(P$54:P296))</f>
        <v>0</v>
      </c>
      <c r="Q297" s="661">
        <f t="shared" si="10"/>
        <v>0</v>
      </c>
      <c r="R297" s="662"/>
      <c r="S297" s="662">
        <f t="shared" si="11"/>
        <v>0</v>
      </c>
      <c r="T297" s="662"/>
      <c r="U297" s="662"/>
    </row>
    <row r="298" spans="1:21" x14ac:dyDescent="0.3">
      <c r="A298" s="110"/>
      <c r="E298" s="109" t="str">
        <f>IF(Dades!E1035="","",Dades!E1035)</f>
        <v/>
      </c>
      <c r="F298" s="563">
        <f>IF(E298="",0,Dades!J1035)</f>
        <v>0</v>
      </c>
      <c r="G298" s="563">
        <f>IF(E298="",0,Dades!N1035+Dades!R1035+Dades!V1035)</f>
        <v>0</v>
      </c>
      <c r="H298" s="563">
        <f>IF(E298="",0,Dades!Z1035)</f>
        <v>0</v>
      </c>
      <c r="I298" s="661">
        <f>IF(E298="",0,(DSUM('1.4_Emissions fugitives'!$E$14:$O$36,"emissions",'4.1_Resultats Balears'!E$53:E298)+DSUM('1.4_Emissions fugitives'!$E$48:$N$58,"emissions",'4.1_Resultats Balears'!E$53:E298))-SUM(I$54:I297))</f>
        <v>0</v>
      </c>
      <c r="J298" s="661"/>
      <c r="K298" s="661">
        <f>IF(E298="",0,Dades!AD1035)</f>
        <v>0</v>
      </c>
      <c r="L298" s="661"/>
      <c r="M298" s="661">
        <f t="shared" si="9"/>
        <v>0</v>
      </c>
      <c r="N298" s="662"/>
      <c r="O298" s="563">
        <f>IF(E298="",0,DSUM('2.1_Categoria 2 Balears'!$E$17:$J$39,"emissions",'4.1_Resultats Balears'!E$53:E298)+DSUM('2.1_Categoria 2 Balears'!$E$47:$K$67,"emissions",'4.1_Resultats Balears'!E$53:E298)-SUM(O$54:O297))</f>
        <v>0</v>
      </c>
      <c r="P298" s="563">
        <f>IF(E298="",0,DSUM('2.1_Categoria 2 Balears'!$E$75:$J$95,"emissions",'4.1_Resultats Balears'!E$53:E298)-SUM(P$54:P297))</f>
        <v>0</v>
      </c>
      <c r="Q298" s="661">
        <f t="shared" si="10"/>
        <v>0</v>
      </c>
      <c r="R298" s="662"/>
      <c r="S298" s="662">
        <f t="shared" si="11"/>
        <v>0</v>
      </c>
      <c r="T298" s="662"/>
      <c r="U298" s="662"/>
    </row>
    <row r="299" spans="1:21" x14ac:dyDescent="0.3">
      <c r="A299" s="110"/>
      <c r="E299" s="109" t="str">
        <f>IF(Dades!E1036="","",Dades!E1036)</f>
        <v/>
      </c>
      <c r="F299" s="563">
        <f>IF(E299="",0,Dades!J1036)</f>
        <v>0</v>
      </c>
      <c r="G299" s="563">
        <f>IF(E299="",0,Dades!N1036+Dades!R1036+Dades!V1036)</f>
        <v>0</v>
      </c>
      <c r="H299" s="563">
        <f>IF(E299="",0,Dades!Z1036)</f>
        <v>0</v>
      </c>
      <c r="I299" s="661">
        <f>IF(E299="",0,(DSUM('1.4_Emissions fugitives'!$E$14:$O$36,"emissions",'4.1_Resultats Balears'!E$53:E299)+DSUM('1.4_Emissions fugitives'!$E$48:$N$58,"emissions",'4.1_Resultats Balears'!E$53:E299))-SUM(I$54:I298))</f>
        <v>0</v>
      </c>
      <c r="J299" s="661"/>
      <c r="K299" s="661">
        <f>IF(E299="",0,Dades!AD1036)</f>
        <v>0</v>
      </c>
      <c r="L299" s="661"/>
      <c r="M299" s="661">
        <f t="shared" si="9"/>
        <v>0</v>
      </c>
      <c r="N299" s="662"/>
      <c r="O299" s="563">
        <f>IF(E299="",0,DSUM('2.1_Categoria 2 Balears'!$E$17:$J$39,"emissions",'4.1_Resultats Balears'!E$53:E299)+DSUM('2.1_Categoria 2 Balears'!$E$47:$K$67,"emissions",'4.1_Resultats Balears'!E$53:E299)-SUM(O$54:O298))</f>
        <v>0</v>
      </c>
      <c r="P299" s="563">
        <f>IF(E299="",0,DSUM('2.1_Categoria 2 Balears'!$E$75:$J$95,"emissions",'4.1_Resultats Balears'!E$53:E299)-SUM(P$54:P298))</f>
        <v>0</v>
      </c>
      <c r="Q299" s="661">
        <f t="shared" si="10"/>
        <v>0</v>
      </c>
      <c r="R299" s="662"/>
      <c r="S299" s="662">
        <f t="shared" si="11"/>
        <v>0</v>
      </c>
      <c r="T299" s="662"/>
      <c r="U299" s="662"/>
    </row>
    <row r="300" spans="1:21" x14ac:dyDescent="0.3">
      <c r="A300" s="110"/>
      <c r="E300" s="109" t="str">
        <f>IF(Dades!E1037="","",Dades!E1037)</f>
        <v/>
      </c>
      <c r="F300" s="563">
        <f>IF(E300="",0,Dades!J1037)</f>
        <v>0</v>
      </c>
      <c r="G300" s="563">
        <f>IF(E300="",0,Dades!N1037+Dades!R1037+Dades!V1037)</f>
        <v>0</v>
      </c>
      <c r="H300" s="563">
        <f>IF(E300="",0,Dades!Z1037)</f>
        <v>0</v>
      </c>
      <c r="I300" s="661">
        <f>IF(E300="",0,(DSUM('1.4_Emissions fugitives'!$E$14:$O$36,"emissions",'4.1_Resultats Balears'!E$53:E300)+DSUM('1.4_Emissions fugitives'!$E$48:$N$58,"emissions",'4.1_Resultats Balears'!E$53:E300))-SUM(I$54:I299))</f>
        <v>0</v>
      </c>
      <c r="J300" s="661"/>
      <c r="K300" s="661">
        <f>IF(E300="",0,Dades!AD1037)</f>
        <v>0</v>
      </c>
      <c r="L300" s="661"/>
      <c r="M300" s="661">
        <f t="shared" si="9"/>
        <v>0</v>
      </c>
      <c r="N300" s="662"/>
      <c r="O300" s="563">
        <f>IF(E300="",0,DSUM('2.1_Categoria 2 Balears'!$E$17:$J$39,"emissions",'4.1_Resultats Balears'!E$53:E300)+DSUM('2.1_Categoria 2 Balears'!$E$47:$K$67,"emissions",'4.1_Resultats Balears'!E$53:E300)-SUM(O$54:O299))</f>
        <v>0</v>
      </c>
      <c r="P300" s="563">
        <f>IF(E300="",0,DSUM('2.1_Categoria 2 Balears'!$E$75:$J$95,"emissions",'4.1_Resultats Balears'!E$53:E300)-SUM(P$54:P299))</f>
        <v>0</v>
      </c>
      <c r="Q300" s="661">
        <f t="shared" si="10"/>
        <v>0</v>
      </c>
      <c r="R300" s="662"/>
      <c r="S300" s="662">
        <f t="shared" si="11"/>
        <v>0</v>
      </c>
      <c r="T300" s="662"/>
      <c r="U300" s="662"/>
    </row>
    <row r="301" spans="1:21" x14ac:dyDescent="0.3">
      <c r="A301" s="110"/>
      <c r="E301" s="109" t="str">
        <f>IF(Dades!E1038="","",Dades!E1038)</f>
        <v/>
      </c>
      <c r="F301" s="563">
        <f>IF(E301="",0,Dades!J1038)</f>
        <v>0</v>
      </c>
      <c r="G301" s="563">
        <f>IF(E301="",0,Dades!N1038+Dades!R1038+Dades!V1038)</f>
        <v>0</v>
      </c>
      <c r="H301" s="563">
        <f>IF(E301="",0,Dades!Z1038)</f>
        <v>0</v>
      </c>
      <c r="I301" s="661">
        <f>IF(E301="",0,(DSUM('1.4_Emissions fugitives'!$E$14:$O$36,"emissions",'4.1_Resultats Balears'!E$53:E301)+DSUM('1.4_Emissions fugitives'!$E$48:$N$58,"emissions",'4.1_Resultats Balears'!E$53:E301))-SUM(I$54:I300))</f>
        <v>0</v>
      </c>
      <c r="J301" s="661"/>
      <c r="K301" s="661">
        <f>IF(E301="",0,Dades!AD1038)</f>
        <v>0</v>
      </c>
      <c r="L301" s="661"/>
      <c r="M301" s="661">
        <f t="shared" si="9"/>
        <v>0</v>
      </c>
      <c r="N301" s="662"/>
      <c r="O301" s="563">
        <f>IF(E301="",0,DSUM('2.1_Categoria 2 Balears'!$E$17:$J$39,"emissions",'4.1_Resultats Balears'!E$53:E301)+DSUM('2.1_Categoria 2 Balears'!$E$47:$K$67,"emissions",'4.1_Resultats Balears'!E$53:E301)-SUM(O$54:O300))</f>
        <v>0</v>
      </c>
      <c r="P301" s="563">
        <f>IF(E301="",0,DSUM('2.1_Categoria 2 Balears'!$E$75:$J$95,"emissions",'4.1_Resultats Balears'!E$53:E301)-SUM(P$54:P300))</f>
        <v>0</v>
      </c>
      <c r="Q301" s="661">
        <f t="shared" si="10"/>
        <v>0</v>
      </c>
      <c r="R301" s="662"/>
      <c r="S301" s="662">
        <f t="shared" si="11"/>
        <v>0</v>
      </c>
      <c r="T301" s="662"/>
      <c r="U301" s="662"/>
    </row>
    <row r="302" spans="1:21" x14ac:dyDescent="0.3">
      <c r="A302" s="110"/>
      <c r="E302" s="109" t="str">
        <f>IF(Dades!E1039="","",Dades!E1039)</f>
        <v/>
      </c>
      <c r="F302" s="563">
        <f>IF(E302="",0,Dades!J1039)</f>
        <v>0</v>
      </c>
      <c r="G302" s="563">
        <f>IF(E302="",0,Dades!N1039+Dades!R1039+Dades!V1039)</f>
        <v>0</v>
      </c>
      <c r="H302" s="563">
        <f>IF(E302="",0,Dades!Z1039)</f>
        <v>0</v>
      </c>
      <c r="I302" s="661">
        <f>IF(E302="",0,(DSUM('1.4_Emissions fugitives'!$E$14:$O$36,"emissions",'4.1_Resultats Balears'!E$53:E302)+DSUM('1.4_Emissions fugitives'!$E$48:$N$58,"emissions",'4.1_Resultats Balears'!E$53:E302))-SUM(I$54:I301))</f>
        <v>0</v>
      </c>
      <c r="J302" s="661"/>
      <c r="K302" s="661">
        <f>IF(E302="",0,Dades!AD1039)</f>
        <v>0</v>
      </c>
      <c r="L302" s="661"/>
      <c r="M302" s="661">
        <f t="shared" si="9"/>
        <v>0</v>
      </c>
      <c r="N302" s="662"/>
      <c r="O302" s="563">
        <f>IF(E302="",0,DSUM('2.1_Categoria 2 Balears'!$E$17:$J$39,"emissions",'4.1_Resultats Balears'!E$53:E302)+DSUM('2.1_Categoria 2 Balears'!$E$47:$K$67,"emissions",'4.1_Resultats Balears'!E$53:E302)-SUM(O$54:O301))</f>
        <v>0</v>
      </c>
      <c r="P302" s="563">
        <f>IF(E302="",0,DSUM('2.1_Categoria 2 Balears'!$E$75:$J$95,"emissions",'4.1_Resultats Balears'!E$53:E302)-SUM(P$54:P301))</f>
        <v>0</v>
      </c>
      <c r="Q302" s="661">
        <f t="shared" si="10"/>
        <v>0</v>
      </c>
      <c r="R302" s="662"/>
      <c r="S302" s="662">
        <f t="shared" si="11"/>
        <v>0</v>
      </c>
      <c r="T302" s="662"/>
      <c r="U302" s="662"/>
    </row>
    <row r="303" spans="1:21" x14ac:dyDescent="0.3">
      <c r="A303" s="519"/>
      <c r="E303" s="109" t="str">
        <f>IF(Dades!E1040="","",Dades!E1040)</f>
        <v/>
      </c>
      <c r="F303" s="563">
        <f>IF(E303="",0,Dades!J1040)</f>
        <v>0</v>
      </c>
      <c r="G303" s="563">
        <f>IF(E303="",0,Dades!N1040+Dades!R1040+Dades!V1040)</f>
        <v>0</v>
      </c>
      <c r="H303" s="563">
        <f>IF(E303="",0,Dades!Z1040)</f>
        <v>0</v>
      </c>
      <c r="I303" s="661">
        <f>IF(E303="",0,(DSUM('1.4_Emissions fugitives'!$E$14:$O$36,"emissions",'4.1_Resultats Balears'!E$53:E303)+DSUM('1.4_Emissions fugitives'!$E$48:$N$58,"emissions",'4.1_Resultats Balears'!E$53:E303))-SUM(I$54:I302))</f>
        <v>0</v>
      </c>
      <c r="J303" s="661"/>
      <c r="K303" s="661">
        <f>IF(E303="",0,Dades!AD1040)</f>
        <v>0</v>
      </c>
      <c r="L303" s="661"/>
      <c r="M303" s="661">
        <f t="shared" si="9"/>
        <v>0</v>
      </c>
      <c r="N303" s="662"/>
      <c r="O303" s="563">
        <f>IF(E303="",0,DSUM('2.1_Categoria 2 Balears'!$E$17:$J$39,"emissions",'4.1_Resultats Balears'!E$53:E303)+DSUM('2.1_Categoria 2 Balears'!$E$47:$K$67,"emissions",'4.1_Resultats Balears'!E$53:E303)-SUM(O$54:O302))</f>
        <v>0</v>
      </c>
      <c r="P303" s="563">
        <f>IF(E303="",0,DSUM('2.1_Categoria 2 Balears'!$E$75:$J$95,"emissions",'4.1_Resultats Balears'!E$53:E303)-SUM(P$54:P302))</f>
        <v>0</v>
      </c>
      <c r="Q303" s="661">
        <f t="shared" si="10"/>
        <v>0</v>
      </c>
      <c r="R303" s="662"/>
      <c r="S303" s="662">
        <f t="shared" si="11"/>
        <v>0</v>
      </c>
      <c r="T303" s="662"/>
      <c r="U303" s="662"/>
    </row>
    <row r="304" spans="1:21" x14ac:dyDescent="0.3">
      <c r="F304" s="43"/>
      <c r="G304" s="31"/>
      <c r="H304" s="31"/>
      <c r="I304" s="174"/>
      <c r="J304" s="31"/>
      <c r="K304" s="31"/>
      <c r="L304" s="31"/>
      <c r="M304" s="31"/>
      <c r="N304" s="31"/>
      <c r="O304" s="31"/>
      <c r="P304" s="31"/>
      <c r="Q304" s="43"/>
      <c r="R304" s="43"/>
      <c r="S304" s="43"/>
      <c r="T304" s="43"/>
      <c r="U304" s="43"/>
    </row>
  </sheetData>
  <sheetProtection sheet="1" objects="1" scenarios="1"/>
  <mergeCells count="1339">
    <mergeCell ref="M302:N302"/>
    <mergeCell ref="K303:L303"/>
    <mergeCell ref="M303:N303"/>
    <mergeCell ref="K283:L283"/>
    <mergeCell ref="M283:N283"/>
    <mergeCell ref="K284:L284"/>
    <mergeCell ref="M284:N284"/>
    <mergeCell ref="K285:L285"/>
    <mergeCell ref="M285:N285"/>
    <mergeCell ref="K286:L286"/>
    <mergeCell ref="M286:N286"/>
    <mergeCell ref="K287:L287"/>
    <mergeCell ref="M287:N287"/>
    <mergeCell ref="K288:L288"/>
    <mergeCell ref="M288:N288"/>
    <mergeCell ref="K289:L289"/>
    <mergeCell ref="M289:N289"/>
    <mergeCell ref="K290:L290"/>
    <mergeCell ref="M290:N290"/>
    <mergeCell ref="K138:L138"/>
    <mergeCell ref="M138:N138"/>
    <mergeCell ref="K139:L139"/>
    <mergeCell ref="M139:N139"/>
    <mergeCell ref="K140:L140"/>
    <mergeCell ref="M140:N140"/>
    <mergeCell ref="K141:L141"/>
    <mergeCell ref="M141:N141"/>
    <mergeCell ref="K142:L142"/>
    <mergeCell ref="M142:N142"/>
    <mergeCell ref="K143:L143"/>
    <mergeCell ref="M143:N143"/>
    <mergeCell ref="K144:L144"/>
    <mergeCell ref="M144:N144"/>
    <mergeCell ref="K145:L145"/>
    <mergeCell ref="M145:N145"/>
    <mergeCell ref="K146:L146"/>
    <mergeCell ref="M146:N146"/>
    <mergeCell ref="K120:L120"/>
    <mergeCell ref="M120:N120"/>
    <mergeCell ref="K121:L121"/>
    <mergeCell ref="M121:N121"/>
    <mergeCell ref="K122:L122"/>
    <mergeCell ref="M122:N122"/>
    <mergeCell ref="K123:L123"/>
    <mergeCell ref="M123:N123"/>
    <mergeCell ref="K129:L129"/>
    <mergeCell ref="M129:N129"/>
    <mergeCell ref="K130:L130"/>
    <mergeCell ref="M130:N130"/>
    <mergeCell ref="K131:L131"/>
    <mergeCell ref="M131:N131"/>
    <mergeCell ref="K132:L132"/>
    <mergeCell ref="M132:N132"/>
    <mergeCell ref="K133:L133"/>
    <mergeCell ref="M133:N133"/>
    <mergeCell ref="M107:N107"/>
    <mergeCell ref="K108:L108"/>
    <mergeCell ref="M108:N108"/>
    <mergeCell ref="K109:L109"/>
    <mergeCell ref="M109:N109"/>
    <mergeCell ref="K110:L110"/>
    <mergeCell ref="M110:N110"/>
    <mergeCell ref="K111:L111"/>
    <mergeCell ref="M111:N111"/>
    <mergeCell ref="K112:L112"/>
    <mergeCell ref="M112:N112"/>
    <mergeCell ref="K113:L113"/>
    <mergeCell ref="M113:N113"/>
    <mergeCell ref="K114:L114"/>
    <mergeCell ref="M114:N114"/>
    <mergeCell ref="K115:L115"/>
    <mergeCell ref="M115:N115"/>
    <mergeCell ref="M89:N89"/>
    <mergeCell ref="K90:L90"/>
    <mergeCell ref="M90:N90"/>
    <mergeCell ref="K91:L91"/>
    <mergeCell ref="M91:N91"/>
    <mergeCell ref="K92:L92"/>
    <mergeCell ref="M92:N92"/>
    <mergeCell ref="M95:N95"/>
    <mergeCell ref="K96:L96"/>
    <mergeCell ref="M96:N96"/>
    <mergeCell ref="K97:L97"/>
    <mergeCell ref="M97:N97"/>
    <mergeCell ref="K98:L98"/>
    <mergeCell ref="M98:N98"/>
    <mergeCell ref="K99:L99"/>
    <mergeCell ref="M99:N99"/>
    <mergeCell ref="K100:L100"/>
    <mergeCell ref="M100:N100"/>
    <mergeCell ref="M76:N76"/>
    <mergeCell ref="K77:L77"/>
    <mergeCell ref="M77:N77"/>
    <mergeCell ref="K78:L78"/>
    <mergeCell ref="M78:N78"/>
    <mergeCell ref="K79:L79"/>
    <mergeCell ref="M79:N79"/>
    <mergeCell ref="K80:L80"/>
    <mergeCell ref="M80:N80"/>
    <mergeCell ref="K81:L81"/>
    <mergeCell ref="M81:N81"/>
    <mergeCell ref="K82:L82"/>
    <mergeCell ref="M82:N82"/>
    <mergeCell ref="K83:L83"/>
    <mergeCell ref="M83:N83"/>
    <mergeCell ref="K84:L84"/>
    <mergeCell ref="M84:N84"/>
    <mergeCell ref="K57:L57"/>
    <mergeCell ref="M57:N57"/>
    <mergeCell ref="K58:L58"/>
    <mergeCell ref="M58:N58"/>
    <mergeCell ref="K59:L59"/>
    <mergeCell ref="M59:N59"/>
    <mergeCell ref="K60:L60"/>
    <mergeCell ref="M60:N60"/>
    <mergeCell ref="K61:L61"/>
    <mergeCell ref="M61:N61"/>
    <mergeCell ref="K62:L62"/>
    <mergeCell ref="M62:N62"/>
    <mergeCell ref="K63:L63"/>
    <mergeCell ref="M63:N63"/>
    <mergeCell ref="K64:L64"/>
    <mergeCell ref="M64:N64"/>
    <mergeCell ref="K65:L65"/>
    <mergeCell ref="M65:N65"/>
    <mergeCell ref="D22:V22"/>
    <mergeCell ref="K53:L53"/>
    <mergeCell ref="M53:N53"/>
    <mergeCell ref="M54:N54"/>
    <mergeCell ref="K54:L54"/>
    <mergeCell ref="J33:L33"/>
    <mergeCell ref="J34:L34"/>
    <mergeCell ref="H24:I24"/>
    <mergeCell ref="J24:L24"/>
    <mergeCell ref="J36:L36"/>
    <mergeCell ref="F28:G28"/>
    <mergeCell ref="H28:I28"/>
    <mergeCell ref="F29:G29"/>
    <mergeCell ref="H29:I29"/>
    <mergeCell ref="E30:G30"/>
    <mergeCell ref="H30:I30"/>
    <mergeCell ref="H34:I34"/>
    <mergeCell ref="E36:G36"/>
    <mergeCell ref="H36:I36"/>
    <mergeCell ref="H12:I12"/>
    <mergeCell ref="J12:L12"/>
    <mergeCell ref="J13:L13"/>
    <mergeCell ref="J14:L14"/>
    <mergeCell ref="J16:L16"/>
    <mergeCell ref="F27:G27"/>
    <mergeCell ref="H27:I27"/>
    <mergeCell ref="J25:L25"/>
    <mergeCell ref="J26:L26"/>
    <mergeCell ref="J27:L27"/>
    <mergeCell ref="J28:L28"/>
    <mergeCell ref="J29:L29"/>
    <mergeCell ref="J30:L30"/>
    <mergeCell ref="J32:L32"/>
    <mergeCell ref="E32:E33"/>
    <mergeCell ref="S147:U147"/>
    <mergeCell ref="Q171:R171"/>
    <mergeCell ref="Q163:R163"/>
    <mergeCell ref="Q165:R165"/>
    <mergeCell ref="Q166:R166"/>
    <mergeCell ref="Q167:R167"/>
    <mergeCell ref="Q169:R169"/>
    <mergeCell ref="I163:J163"/>
    <mergeCell ref="I167:J167"/>
    <mergeCell ref="I171:J171"/>
    <mergeCell ref="Q128:R128"/>
    <mergeCell ref="Q140:R140"/>
    <mergeCell ref="Q152:R152"/>
    <mergeCell ref="Q164:R164"/>
    <mergeCell ref="Q154:R154"/>
    <mergeCell ref="Q155:R155"/>
    <mergeCell ref="Q157:R157"/>
    <mergeCell ref="Q139:R139"/>
    <mergeCell ref="Q141:R141"/>
    <mergeCell ref="Q142:R142"/>
    <mergeCell ref="Q143:R143"/>
    <mergeCell ref="I138:J138"/>
    <mergeCell ref="Q138:R138"/>
    <mergeCell ref="S138:U138"/>
    <mergeCell ref="I139:J139"/>
    <mergeCell ref="S139:U139"/>
    <mergeCell ref="I140:J140"/>
    <mergeCell ref="S140:U140"/>
    <mergeCell ref="I141:J141"/>
    <mergeCell ref="S141:U141"/>
    <mergeCell ref="I142:J142"/>
    <mergeCell ref="I114:J114"/>
    <mergeCell ref="Q114:R114"/>
    <mergeCell ref="S114:U114"/>
    <mergeCell ref="I115:J115"/>
    <mergeCell ref="S115:U115"/>
    <mergeCell ref="I116:J116"/>
    <mergeCell ref="S116:U116"/>
    <mergeCell ref="Q119:R119"/>
    <mergeCell ref="Q121:R121"/>
    <mergeCell ref="Q123:R123"/>
    <mergeCell ref="Q127:R127"/>
    <mergeCell ref="I120:J120"/>
    <mergeCell ref="Q120:R120"/>
    <mergeCell ref="S120:U120"/>
    <mergeCell ref="I121:J121"/>
    <mergeCell ref="S121:U121"/>
    <mergeCell ref="I122:J122"/>
    <mergeCell ref="Q122:R122"/>
    <mergeCell ref="S122:U122"/>
    <mergeCell ref="I123:J123"/>
    <mergeCell ref="Q60:R60"/>
    <mergeCell ref="S60:U60"/>
    <mergeCell ref="I55:J55"/>
    <mergeCell ref="Q55:R55"/>
    <mergeCell ref="S55:U55"/>
    <mergeCell ref="I56:J56"/>
    <mergeCell ref="Q56:R56"/>
    <mergeCell ref="S56:U56"/>
    <mergeCell ref="S123:U123"/>
    <mergeCell ref="Q116:R116"/>
    <mergeCell ref="S87:U87"/>
    <mergeCell ref="I88:J88"/>
    <mergeCell ref="Q88:R88"/>
    <mergeCell ref="S88:U88"/>
    <mergeCell ref="Q94:R94"/>
    <mergeCell ref="Q95:R95"/>
    <mergeCell ref="Q97:R97"/>
    <mergeCell ref="Q99:R99"/>
    <mergeCell ref="I95:J95"/>
    <mergeCell ref="S95:U95"/>
    <mergeCell ref="I96:J96"/>
    <mergeCell ref="Q96:R96"/>
    <mergeCell ref="S96:U96"/>
    <mergeCell ref="I97:J97"/>
    <mergeCell ref="M55:N55"/>
    <mergeCell ref="Q79:R79"/>
    <mergeCell ref="Q81:R81"/>
    <mergeCell ref="Q82:R82"/>
    <mergeCell ref="Q83:R83"/>
    <mergeCell ref="I78:J78"/>
    <mergeCell ref="Q78:R78"/>
    <mergeCell ref="S78:U78"/>
    <mergeCell ref="I79:J79"/>
    <mergeCell ref="S79:U79"/>
    <mergeCell ref="I80:J80"/>
    <mergeCell ref="S80:U80"/>
    <mergeCell ref="I81:J81"/>
    <mergeCell ref="S81:U81"/>
    <mergeCell ref="I82:J82"/>
    <mergeCell ref="Q80:R80"/>
    <mergeCell ref="I53:J53"/>
    <mergeCell ref="Q59:R59"/>
    <mergeCell ref="Q61:R61"/>
    <mergeCell ref="Q63:R63"/>
    <mergeCell ref="Q67:R67"/>
    <mergeCell ref="I61:J61"/>
    <mergeCell ref="S61:U61"/>
    <mergeCell ref="I62:J62"/>
    <mergeCell ref="Q62:R62"/>
    <mergeCell ref="S62:U62"/>
    <mergeCell ref="I63:J63"/>
    <mergeCell ref="S63:U63"/>
    <mergeCell ref="I64:J64"/>
    <mergeCell ref="Q64:R64"/>
    <mergeCell ref="S64:U64"/>
    <mergeCell ref="Q53:R53"/>
    <mergeCell ref="S53:U53"/>
    <mergeCell ref="I54:J54"/>
    <mergeCell ref="Q54:R54"/>
    <mergeCell ref="I58:J58"/>
    <mergeCell ref="Q58:R58"/>
    <mergeCell ref="S54:U54"/>
    <mergeCell ref="I60:J60"/>
    <mergeCell ref="C1:W1"/>
    <mergeCell ref="E3:F3"/>
    <mergeCell ref="E8:M9"/>
    <mergeCell ref="E10:F10"/>
    <mergeCell ref="E13:G13"/>
    <mergeCell ref="H13:I13"/>
    <mergeCell ref="A14:A15"/>
    <mergeCell ref="E14:G14"/>
    <mergeCell ref="H14:I14"/>
    <mergeCell ref="E5:F5"/>
    <mergeCell ref="E16:G16"/>
    <mergeCell ref="H16:I16"/>
    <mergeCell ref="F25:G25"/>
    <mergeCell ref="H25:I25"/>
    <mergeCell ref="F26:G26"/>
    <mergeCell ref="H26:I26"/>
    <mergeCell ref="Q3:R3"/>
    <mergeCell ref="G3:P3"/>
    <mergeCell ref="D7:V7"/>
    <mergeCell ref="S3:U3"/>
    <mergeCell ref="G5:U5"/>
    <mergeCell ref="E18:G18"/>
    <mergeCell ref="H18:I18"/>
    <mergeCell ref="J18:L18"/>
    <mergeCell ref="E20:G20"/>
    <mergeCell ref="H20:I20"/>
    <mergeCell ref="J20:L20"/>
    <mergeCell ref="E25:E29"/>
    <mergeCell ref="S58:U58"/>
    <mergeCell ref="I59:J59"/>
    <mergeCell ref="S59:U59"/>
    <mergeCell ref="I57:J57"/>
    <mergeCell ref="Q57:R57"/>
    <mergeCell ref="S57:U57"/>
    <mergeCell ref="F33:G33"/>
    <mergeCell ref="H33:I33"/>
    <mergeCell ref="F32:G32"/>
    <mergeCell ref="H32:I32"/>
    <mergeCell ref="E34:G34"/>
    <mergeCell ref="D39:V39"/>
    <mergeCell ref="D50:V50"/>
    <mergeCell ref="I41:J41"/>
    <mergeCell ref="I42:J42"/>
    <mergeCell ref="I44:J44"/>
    <mergeCell ref="I43:J43"/>
    <mergeCell ref="I45:J45"/>
    <mergeCell ref="I47:J47"/>
    <mergeCell ref="I46:J46"/>
    <mergeCell ref="E37:K37"/>
    <mergeCell ref="P41:Q41"/>
    <mergeCell ref="P42:Q42"/>
    <mergeCell ref="P43:Q43"/>
    <mergeCell ref="P45:Q45"/>
    <mergeCell ref="P46:Q46"/>
    <mergeCell ref="P47:Q47"/>
    <mergeCell ref="L42:M42"/>
    <mergeCell ref="L46:M46"/>
    <mergeCell ref="E42:F42"/>
    <mergeCell ref="E44:F44"/>
    <mergeCell ref="E46:F46"/>
    <mergeCell ref="K55:L55"/>
    <mergeCell ref="K56:L56"/>
    <mergeCell ref="M56:N56"/>
    <mergeCell ref="I68:J68"/>
    <mergeCell ref="S68:U68"/>
    <mergeCell ref="I69:J69"/>
    <mergeCell ref="S69:U69"/>
    <mergeCell ref="I70:J70"/>
    <mergeCell ref="S70:U70"/>
    <mergeCell ref="I65:J65"/>
    <mergeCell ref="Q65:R65"/>
    <mergeCell ref="S65:U65"/>
    <mergeCell ref="I66:J66"/>
    <mergeCell ref="Q66:R66"/>
    <mergeCell ref="S66:U66"/>
    <mergeCell ref="I67:J67"/>
    <mergeCell ref="S67:U67"/>
    <mergeCell ref="Q69:R69"/>
    <mergeCell ref="Q70:R70"/>
    <mergeCell ref="Q68:R68"/>
    <mergeCell ref="K66:L66"/>
    <mergeCell ref="M66:N66"/>
    <mergeCell ref="K67:L67"/>
    <mergeCell ref="M67:N67"/>
    <mergeCell ref="K68:L68"/>
    <mergeCell ref="M68:N68"/>
    <mergeCell ref="K69:L69"/>
    <mergeCell ref="M69:N69"/>
    <mergeCell ref="K70:L70"/>
    <mergeCell ref="M70:N70"/>
    <mergeCell ref="S75:U75"/>
    <mergeCell ref="I76:J76"/>
    <mergeCell ref="Q76:R76"/>
    <mergeCell ref="S76:U76"/>
    <mergeCell ref="I77:J77"/>
    <mergeCell ref="Q77:R77"/>
    <mergeCell ref="S77:U77"/>
    <mergeCell ref="S71:U71"/>
    <mergeCell ref="I72:J72"/>
    <mergeCell ref="Q72:R72"/>
    <mergeCell ref="S72:U72"/>
    <mergeCell ref="I73:J73"/>
    <mergeCell ref="S73:U73"/>
    <mergeCell ref="I74:J74"/>
    <mergeCell ref="Q74:R74"/>
    <mergeCell ref="S74:U74"/>
    <mergeCell ref="Q71:R71"/>
    <mergeCell ref="Q73:R73"/>
    <mergeCell ref="Q75:R75"/>
    <mergeCell ref="I71:J71"/>
    <mergeCell ref="I75:J75"/>
    <mergeCell ref="K73:L73"/>
    <mergeCell ref="M73:N73"/>
    <mergeCell ref="K74:L74"/>
    <mergeCell ref="M74:N74"/>
    <mergeCell ref="K71:L71"/>
    <mergeCell ref="M71:N71"/>
    <mergeCell ref="K72:L72"/>
    <mergeCell ref="M72:N72"/>
    <mergeCell ref="K75:L75"/>
    <mergeCell ref="M75:N75"/>
    <mergeCell ref="K76:L76"/>
    <mergeCell ref="Q90:R90"/>
    <mergeCell ref="S90:U90"/>
    <mergeCell ref="I91:J91"/>
    <mergeCell ref="S91:U91"/>
    <mergeCell ref="S82:U82"/>
    <mergeCell ref="I83:J83"/>
    <mergeCell ref="S83:U83"/>
    <mergeCell ref="I84:J84"/>
    <mergeCell ref="Q84:R84"/>
    <mergeCell ref="S84:U84"/>
    <mergeCell ref="Q85:R85"/>
    <mergeCell ref="Q87:R87"/>
    <mergeCell ref="Q91:R91"/>
    <mergeCell ref="I85:J85"/>
    <mergeCell ref="S85:U85"/>
    <mergeCell ref="I86:J86"/>
    <mergeCell ref="Q86:R86"/>
    <mergeCell ref="S86:U86"/>
    <mergeCell ref="I87:J87"/>
    <mergeCell ref="I89:J89"/>
    <mergeCell ref="Q89:R89"/>
    <mergeCell ref="S89:U89"/>
    <mergeCell ref="I90:J90"/>
    <mergeCell ref="K85:L85"/>
    <mergeCell ref="M85:N85"/>
    <mergeCell ref="K86:L86"/>
    <mergeCell ref="M86:N86"/>
    <mergeCell ref="K87:L87"/>
    <mergeCell ref="M87:N87"/>
    <mergeCell ref="K88:L88"/>
    <mergeCell ref="M88:N88"/>
    <mergeCell ref="K89:L89"/>
    <mergeCell ref="I99:J99"/>
    <mergeCell ref="S99:U99"/>
    <mergeCell ref="I100:J100"/>
    <mergeCell ref="Q100:R100"/>
    <mergeCell ref="S100:U100"/>
    <mergeCell ref="I101:J101"/>
    <mergeCell ref="Q101:R101"/>
    <mergeCell ref="S101:U101"/>
    <mergeCell ref="I92:J92"/>
    <mergeCell ref="S92:U92"/>
    <mergeCell ref="I93:J93"/>
    <mergeCell ref="S93:U93"/>
    <mergeCell ref="I94:J94"/>
    <mergeCell ref="S94:U94"/>
    <mergeCell ref="Q93:R93"/>
    <mergeCell ref="S97:U97"/>
    <mergeCell ref="I98:J98"/>
    <mergeCell ref="Q98:R98"/>
    <mergeCell ref="S98:U98"/>
    <mergeCell ref="Q92:R92"/>
    <mergeCell ref="K93:L93"/>
    <mergeCell ref="M93:N93"/>
    <mergeCell ref="K94:L94"/>
    <mergeCell ref="M94:N94"/>
    <mergeCell ref="K95:L95"/>
    <mergeCell ref="K101:L101"/>
    <mergeCell ref="M101:N101"/>
    <mergeCell ref="S105:U105"/>
    <mergeCell ref="I106:J106"/>
    <mergeCell ref="S106:U106"/>
    <mergeCell ref="I107:J107"/>
    <mergeCell ref="S107:U107"/>
    <mergeCell ref="I108:J108"/>
    <mergeCell ref="Q108:R108"/>
    <mergeCell ref="S108:U108"/>
    <mergeCell ref="I102:J102"/>
    <mergeCell ref="Q102:R102"/>
    <mergeCell ref="S102:U102"/>
    <mergeCell ref="I103:J103"/>
    <mergeCell ref="S103:U103"/>
    <mergeCell ref="I104:J104"/>
    <mergeCell ref="S104:U104"/>
    <mergeCell ref="Q103:R103"/>
    <mergeCell ref="Q105:R105"/>
    <mergeCell ref="Q106:R106"/>
    <mergeCell ref="Q107:R107"/>
    <mergeCell ref="I105:J105"/>
    <mergeCell ref="Q104:R104"/>
    <mergeCell ref="K104:L104"/>
    <mergeCell ref="M104:N104"/>
    <mergeCell ref="K105:L105"/>
    <mergeCell ref="M105:N105"/>
    <mergeCell ref="K102:L102"/>
    <mergeCell ref="M102:N102"/>
    <mergeCell ref="K103:L103"/>
    <mergeCell ref="M103:N103"/>
    <mergeCell ref="K106:L106"/>
    <mergeCell ref="M106:N106"/>
    <mergeCell ref="K107:L107"/>
    <mergeCell ref="I117:J117"/>
    <mergeCell ref="S117:U117"/>
    <mergeCell ref="I118:J118"/>
    <mergeCell ref="S118:U118"/>
    <mergeCell ref="I119:J119"/>
    <mergeCell ref="S119:U119"/>
    <mergeCell ref="S109:U109"/>
    <mergeCell ref="I110:J110"/>
    <mergeCell ref="Q110:R110"/>
    <mergeCell ref="S110:U110"/>
    <mergeCell ref="I111:J111"/>
    <mergeCell ref="S111:U111"/>
    <mergeCell ref="I112:J112"/>
    <mergeCell ref="Q112:R112"/>
    <mergeCell ref="S112:U112"/>
    <mergeCell ref="Q109:R109"/>
    <mergeCell ref="I109:J109"/>
    <mergeCell ref="Q111:R111"/>
    <mergeCell ref="Q115:R115"/>
    <mergeCell ref="Q117:R117"/>
    <mergeCell ref="Q118:R118"/>
    <mergeCell ref="I113:J113"/>
    <mergeCell ref="Q113:R113"/>
    <mergeCell ref="S113:U113"/>
    <mergeCell ref="K116:L116"/>
    <mergeCell ref="M116:N116"/>
    <mergeCell ref="K117:L117"/>
    <mergeCell ref="M117:N117"/>
    <mergeCell ref="K118:L118"/>
    <mergeCell ref="M118:N118"/>
    <mergeCell ref="K119:L119"/>
    <mergeCell ref="M119:N119"/>
    <mergeCell ref="I127:J127"/>
    <mergeCell ref="S127:U127"/>
    <mergeCell ref="I128:J128"/>
    <mergeCell ref="S128:U128"/>
    <mergeCell ref="I129:J129"/>
    <mergeCell ref="S129:U129"/>
    <mergeCell ref="I124:J124"/>
    <mergeCell ref="Q124:R124"/>
    <mergeCell ref="S124:U124"/>
    <mergeCell ref="I125:J125"/>
    <mergeCell ref="Q125:R125"/>
    <mergeCell ref="S125:U125"/>
    <mergeCell ref="I126:J126"/>
    <mergeCell ref="Q126:R126"/>
    <mergeCell ref="S126:U126"/>
    <mergeCell ref="Q129:R129"/>
    <mergeCell ref="K124:L124"/>
    <mergeCell ref="M124:N124"/>
    <mergeCell ref="K125:L125"/>
    <mergeCell ref="M125:N125"/>
    <mergeCell ref="K126:L126"/>
    <mergeCell ref="M126:N126"/>
    <mergeCell ref="K127:L127"/>
    <mergeCell ref="M127:N127"/>
    <mergeCell ref="K128:L128"/>
    <mergeCell ref="M128:N128"/>
    <mergeCell ref="S134:U134"/>
    <mergeCell ref="I135:J135"/>
    <mergeCell ref="S135:U135"/>
    <mergeCell ref="I136:J136"/>
    <mergeCell ref="Q136:R136"/>
    <mergeCell ref="S136:U136"/>
    <mergeCell ref="I137:J137"/>
    <mergeCell ref="Q137:R137"/>
    <mergeCell ref="S137:U137"/>
    <mergeCell ref="S130:U130"/>
    <mergeCell ref="I131:J131"/>
    <mergeCell ref="S131:U131"/>
    <mergeCell ref="I132:J132"/>
    <mergeCell ref="Q132:R132"/>
    <mergeCell ref="S132:U132"/>
    <mergeCell ref="I133:J133"/>
    <mergeCell ref="S133:U133"/>
    <mergeCell ref="Q130:R130"/>
    <mergeCell ref="Q131:R131"/>
    <mergeCell ref="Q133:R133"/>
    <mergeCell ref="Q135:R135"/>
    <mergeCell ref="I130:J130"/>
    <mergeCell ref="I134:J134"/>
    <mergeCell ref="Q134:R134"/>
    <mergeCell ref="K134:L134"/>
    <mergeCell ref="M134:N134"/>
    <mergeCell ref="K135:L135"/>
    <mergeCell ref="M135:N135"/>
    <mergeCell ref="K136:L136"/>
    <mergeCell ref="M136:N136"/>
    <mergeCell ref="K137:L137"/>
    <mergeCell ref="M137:N137"/>
    <mergeCell ref="I148:J148"/>
    <mergeCell ref="Q148:R148"/>
    <mergeCell ref="S148:U148"/>
    <mergeCell ref="I149:J149"/>
    <mergeCell ref="Q149:R149"/>
    <mergeCell ref="S149:U149"/>
    <mergeCell ref="I150:J150"/>
    <mergeCell ref="Q150:R150"/>
    <mergeCell ref="S150:U150"/>
    <mergeCell ref="S142:U142"/>
    <mergeCell ref="I143:J143"/>
    <mergeCell ref="S143:U143"/>
    <mergeCell ref="I144:J144"/>
    <mergeCell ref="Q144:R144"/>
    <mergeCell ref="S144:U144"/>
    <mergeCell ref="Q145:R145"/>
    <mergeCell ref="Q147:R147"/>
    <mergeCell ref="I145:J145"/>
    <mergeCell ref="S145:U145"/>
    <mergeCell ref="I146:J146"/>
    <mergeCell ref="Q146:R146"/>
    <mergeCell ref="S146:U146"/>
    <mergeCell ref="I147:J147"/>
    <mergeCell ref="K147:L147"/>
    <mergeCell ref="M147:N147"/>
    <mergeCell ref="K148:L148"/>
    <mergeCell ref="M148:N148"/>
    <mergeCell ref="K149:L149"/>
    <mergeCell ref="M149:N149"/>
    <mergeCell ref="K150:L150"/>
    <mergeCell ref="M150:N150"/>
    <mergeCell ref="I154:J154"/>
    <mergeCell ref="S154:U154"/>
    <mergeCell ref="I155:J155"/>
    <mergeCell ref="S155:U155"/>
    <mergeCell ref="I156:J156"/>
    <mergeCell ref="Q156:R156"/>
    <mergeCell ref="S156:U156"/>
    <mergeCell ref="I151:J151"/>
    <mergeCell ref="S151:U151"/>
    <mergeCell ref="I152:J152"/>
    <mergeCell ref="S152:U152"/>
    <mergeCell ref="I153:J153"/>
    <mergeCell ref="S153:U153"/>
    <mergeCell ref="Q151:R151"/>
    <mergeCell ref="Q153:R153"/>
    <mergeCell ref="K156:L156"/>
    <mergeCell ref="M156:N156"/>
    <mergeCell ref="K151:L151"/>
    <mergeCell ref="M151:N151"/>
    <mergeCell ref="K152:L152"/>
    <mergeCell ref="M152:N152"/>
    <mergeCell ref="K153:L153"/>
    <mergeCell ref="M153:N153"/>
    <mergeCell ref="K154:L154"/>
    <mergeCell ref="M154:N154"/>
    <mergeCell ref="K155:L155"/>
    <mergeCell ref="M155:N155"/>
    <mergeCell ref="I160:J160"/>
    <mergeCell ref="Q160:R160"/>
    <mergeCell ref="S160:U160"/>
    <mergeCell ref="I161:J161"/>
    <mergeCell ref="Q161:R161"/>
    <mergeCell ref="S161:U161"/>
    <mergeCell ref="I162:J162"/>
    <mergeCell ref="Q162:R162"/>
    <mergeCell ref="S162:U162"/>
    <mergeCell ref="I157:J157"/>
    <mergeCell ref="S157:U157"/>
    <mergeCell ref="I158:J158"/>
    <mergeCell ref="Q158:R158"/>
    <mergeCell ref="S158:U158"/>
    <mergeCell ref="I159:J159"/>
    <mergeCell ref="S159:U159"/>
    <mergeCell ref="Q159:R159"/>
    <mergeCell ref="K157:L157"/>
    <mergeCell ref="M157:N157"/>
    <mergeCell ref="K158:L158"/>
    <mergeCell ref="M158:N158"/>
    <mergeCell ref="K159:L159"/>
    <mergeCell ref="M159:N159"/>
    <mergeCell ref="K160:L160"/>
    <mergeCell ref="M160:N160"/>
    <mergeCell ref="K161:L161"/>
    <mergeCell ref="M161:N161"/>
    <mergeCell ref="K162:L162"/>
    <mergeCell ref="M162:N162"/>
    <mergeCell ref="S167:U167"/>
    <mergeCell ref="I168:J168"/>
    <mergeCell ref="Q168:R168"/>
    <mergeCell ref="S168:U168"/>
    <mergeCell ref="I169:J169"/>
    <mergeCell ref="S169:U169"/>
    <mergeCell ref="I170:J170"/>
    <mergeCell ref="Q170:R170"/>
    <mergeCell ref="S170:U170"/>
    <mergeCell ref="S163:U163"/>
    <mergeCell ref="I164:J164"/>
    <mergeCell ref="S164:U164"/>
    <mergeCell ref="I165:J165"/>
    <mergeCell ref="S165:U165"/>
    <mergeCell ref="I166:J166"/>
    <mergeCell ref="S166:U166"/>
    <mergeCell ref="K170:L170"/>
    <mergeCell ref="M170:N170"/>
    <mergeCell ref="K163:L163"/>
    <mergeCell ref="M163:N163"/>
    <mergeCell ref="K164:L164"/>
    <mergeCell ref="M164:N164"/>
    <mergeCell ref="K165:L165"/>
    <mergeCell ref="M165:N165"/>
    <mergeCell ref="K166:L166"/>
    <mergeCell ref="M166:N166"/>
    <mergeCell ref="K167:L167"/>
    <mergeCell ref="M167:N167"/>
    <mergeCell ref="K168:L168"/>
    <mergeCell ref="M168:N168"/>
    <mergeCell ref="K169:L169"/>
    <mergeCell ref="M169:N169"/>
    <mergeCell ref="I174:J174"/>
    <mergeCell ref="Q174:R174"/>
    <mergeCell ref="S174:U174"/>
    <mergeCell ref="I175:J175"/>
    <mergeCell ref="Q175:R175"/>
    <mergeCell ref="S175:U175"/>
    <mergeCell ref="I176:J176"/>
    <mergeCell ref="Q176:R176"/>
    <mergeCell ref="S176:U176"/>
    <mergeCell ref="S171:U171"/>
    <mergeCell ref="I172:J172"/>
    <mergeCell ref="Q172:R172"/>
    <mergeCell ref="S172:U172"/>
    <mergeCell ref="I173:J173"/>
    <mergeCell ref="Q173:R173"/>
    <mergeCell ref="S173:U173"/>
    <mergeCell ref="K171:L171"/>
    <mergeCell ref="M171:N171"/>
    <mergeCell ref="K172:L172"/>
    <mergeCell ref="M172:N172"/>
    <mergeCell ref="K173:L173"/>
    <mergeCell ref="M173:N173"/>
    <mergeCell ref="K174:L174"/>
    <mergeCell ref="M174:N174"/>
    <mergeCell ref="K175:L175"/>
    <mergeCell ref="M175:N175"/>
    <mergeCell ref="K176:L176"/>
    <mergeCell ref="M176:N176"/>
    <mergeCell ref="I180:J180"/>
    <mergeCell ref="Q180:R180"/>
    <mergeCell ref="S180:U180"/>
    <mergeCell ref="I181:J181"/>
    <mergeCell ref="Q181:R181"/>
    <mergeCell ref="S181:U181"/>
    <mergeCell ref="I182:J182"/>
    <mergeCell ref="Q182:R182"/>
    <mergeCell ref="S182:U182"/>
    <mergeCell ref="I177:J177"/>
    <mergeCell ref="Q177:R177"/>
    <mergeCell ref="S177:U177"/>
    <mergeCell ref="I178:J178"/>
    <mergeCell ref="Q178:R178"/>
    <mergeCell ref="S178:U178"/>
    <mergeCell ref="I179:J179"/>
    <mergeCell ref="Q179:R179"/>
    <mergeCell ref="S179:U179"/>
    <mergeCell ref="K177:L177"/>
    <mergeCell ref="M177:N177"/>
    <mergeCell ref="K178:L178"/>
    <mergeCell ref="M178:N178"/>
    <mergeCell ref="K179:L179"/>
    <mergeCell ref="M179:N179"/>
    <mergeCell ref="K180:L180"/>
    <mergeCell ref="M180:N180"/>
    <mergeCell ref="K181:L181"/>
    <mergeCell ref="M181:N181"/>
    <mergeCell ref="K182:L182"/>
    <mergeCell ref="M182:N182"/>
    <mergeCell ref="I186:J186"/>
    <mergeCell ref="Q186:R186"/>
    <mergeCell ref="S186:U186"/>
    <mergeCell ref="I187:J187"/>
    <mergeCell ref="Q187:R187"/>
    <mergeCell ref="S187:U187"/>
    <mergeCell ref="I188:J188"/>
    <mergeCell ref="Q188:R188"/>
    <mergeCell ref="S188:U188"/>
    <mergeCell ref="I183:J183"/>
    <mergeCell ref="Q183:R183"/>
    <mergeCell ref="S183:U183"/>
    <mergeCell ref="I184:J184"/>
    <mergeCell ref="Q184:R184"/>
    <mergeCell ref="S184:U184"/>
    <mergeCell ref="I185:J185"/>
    <mergeCell ref="Q185:R185"/>
    <mergeCell ref="S185:U185"/>
    <mergeCell ref="K185:L185"/>
    <mergeCell ref="M185:N185"/>
    <mergeCell ref="K186:L186"/>
    <mergeCell ref="M186:N186"/>
    <mergeCell ref="K187:L187"/>
    <mergeCell ref="M187:N187"/>
    <mergeCell ref="K188:L188"/>
    <mergeCell ref="M188:N188"/>
    <mergeCell ref="K183:L183"/>
    <mergeCell ref="M183:N183"/>
    <mergeCell ref="K184:L184"/>
    <mergeCell ref="M184:N184"/>
    <mergeCell ref="I192:J192"/>
    <mergeCell ref="Q192:R192"/>
    <mergeCell ref="S192:U192"/>
    <mergeCell ref="I193:J193"/>
    <mergeCell ref="Q193:R193"/>
    <mergeCell ref="S193:U193"/>
    <mergeCell ref="I194:J194"/>
    <mergeCell ref="Q194:R194"/>
    <mergeCell ref="S194:U194"/>
    <mergeCell ref="I189:J189"/>
    <mergeCell ref="Q189:R189"/>
    <mergeCell ref="S189:U189"/>
    <mergeCell ref="I190:J190"/>
    <mergeCell ref="Q190:R190"/>
    <mergeCell ref="S190:U190"/>
    <mergeCell ref="I191:J191"/>
    <mergeCell ref="Q191:R191"/>
    <mergeCell ref="S191:U191"/>
    <mergeCell ref="K189:L189"/>
    <mergeCell ref="M189:N189"/>
    <mergeCell ref="K190:L190"/>
    <mergeCell ref="M190:N190"/>
    <mergeCell ref="K191:L191"/>
    <mergeCell ref="M191:N191"/>
    <mergeCell ref="K192:L192"/>
    <mergeCell ref="M192:N192"/>
    <mergeCell ref="K193:L193"/>
    <mergeCell ref="M193:N193"/>
    <mergeCell ref="K194:L194"/>
    <mergeCell ref="M194:N194"/>
    <mergeCell ref="I198:J198"/>
    <mergeCell ref="Q198:R198"/>
    <mergeCell ref="S198:U198"/>
    <mergeCell ref="I199:J199"/>
    <mergeCell ref="Q199:R199"/>
    <mergeCell ref="S199:U199"/>
    <mergeCell ref="I200:J200"/>
    <mergeCell ref="Q200:R200"/>
    <mergeCell ref="S200:U200"/>
    <mergeCell ref="I195:J195"/>
    <mergeCell ref="Q195:R195"/>
    <mergeCell ref="S195:U195"/>
    <mergeCell ref="I196:J196"/>
    <mergeCell ref="Q196:R196"/>
    <mergeCell ref="S196:U196"/>
    <mergeCell ref="I197:J197"/>
    <mergeCell ref="Q197:R197"/>
    <mergeCell ref="S197:U197"/>
    <mergeCell ref="K195:L195"/>
    <mergeCell ref="M195:N195"/>
    <mergeCell ref="K196:L196"/>
    <mergeCell ref="M196:N196"/>
    <mergeCell ref="K197:L197"/>
    <mergeCell ref="M197:N197"/>
    <mergeCell ref="K198:L198"/>
    <mergeCell ref="M198:N198"/>
    <mergeCell ref="K199:L199"/>
    <mergeCell ref="M199:N199"/>
    <mergeCell ref="K200:L200"/>
    <mergeCell ref="M200:N200"/>
    <mergeCell ref="I204:J204"/>
    <mergeCell ref="Q204:R204"/>
    <mergeCell ref="S204:U204"/>
    <mergeCell ref="I205:J205"/>
    <mergeCell ref="Q205:R205"/>
    <mergeCell ref="S205:U205"/>
    <mergeCell ref="I206:J206"/>
    <mergeCell ref="Q206:R206"/>
    <mergeCell ref="S206:U206"/>
    <mergeCell ref="I201:J201"/>
    <mergeCell ref="Q201:R201"/>
    <mergeCell ref="S201:U201"/>
    <mergeCell ref="I202:J202"/>
    <mergeCell ref="Q202:R202"/>
    <mergeCell ref="S202:U202"/>
    <mergeCell ref="I203:J203"/>
    <mergeCell ref="Q203:R203"/>
    <mergeCell ref="S203:U203"/>
    <mergeCell ref="K202:L202"/>
    <mergeCell ref="M202:N202"/>
    <mergeCell ref="K203:L203"/>
    <mergeCell ref="M203:N203"/>
    <mergeCell ref="K204:L204"/>
    <mergeCell ref="M204:N204"/>
    <mergeCell ref="K205:L205"/>
    <mergeCell ref="M205:N205"/>
    <mergeCell ref="K201:L201"/>
    <mergeCell ref="M201:N201"/>
    <mergeCell ref="K206:L206"/>
    <mergeCell ref="M206:N206"/>
    <mergeCell ref="I210:J210"/>
    <mergeCell ref="Q210:R210"/>
    <mergeCell ref="S210:U210"/>
    <mergeCell ref="I211:J211"/>
    <mergeCell ref="Q211:R211"/>
    <mergeCell ref="S211:U211"/>
    <mergeCell ref="I212:J212"/>
    <mergeCell ref="Q212:R212"/>
    <mergeCell ref="S212:U212"/>
    <mergeCell ref="I207:J207"/>
    <mergeCell ref="Q207:R207"/>
    <mergeCell ref="S207:U207"/>
    <mergeCell ref="I208:J208"/>
    <mergeCell ref="Q208:R208"/>
    <mergeCell ref="S208:U208"/>
    <mergeCell ref="I209:J209"/>
    <mergeCell ref="Q209:R209"/>
    <mergeCell ref="S209:U209"/>
    <mergeCell ref="K207:L207"/>
    <mergeCell ref="M207:N207"/>
    <mergeCell ref="K208:L208"/>
    <mergeCell ref="M208:N208"/>
    <mergeCell ref="K209:L209"/>
    <mergeCell ref="M209:N209"/>
    <mergeCell ref="K210:L210"/>
    <mergeCell ref="M210:N210"/>
    <mergeCell ref="K211:L211"/>
    <mergeCell ref="M211:N211"/>
    <mergeCell ref="K212:L212"/>
    <mergeCell ref="M212:N212"/>
    <mergeCell ref="I216:J216"/>
    <mergeCell ref="Q216:R216"/>
    <mergeCell ref="S216:U216"/>
    <mergeCell ref="I217:J217"/>
    <mergeCell ref="Q217:R217"/>
    <mergeCell ref="S217:U217"/>
    <mergeCell ref="I218:J218"/>
    <mergeCell ref="Q218:R218"/>
    <mergeCell ref="S218:U218"/>
    <mergeCell ref="I213:J213"/>
    <mergeCell ref="Q213:R213"/>
    <mergeCell ref="S213:U213"/>
    <mergeCell ref="I214:J214"/>
    <mergeCell ref="Q214:R214"/>
    <mergeCell ref="S214:U214"/>
    <mergeCell ref="I215:J215"/>
    <mergeCell ref="Q215:R215"/>
    <mergeCell ref="S215:U215"/>
    <mergeCell ref="K215:L215"/>
    <mergeCell ref="M215:N215"/>
    <mergeCell ref="K216:L216"/>
    <mergeCell ref="M216:N216"/>
    <mergeCell ref="K217:L217"/>
    <mergeCell ref="M217:N217"/>
    <mergeCell ref="K218:L218"/>
    <mergeCell ref="M218:N218"/>
    <mergeCell ref="K213:L213"/>
    <mergeCell ref="M213:N213"/>
    <mergeCell ref="K214:L214"/>
    <mergeCell ref="M214:N214"/>
    <mergeCell ref="I222:J222"/>
    <mergeCell ref="Q222:R222"/>
    <mergeCell ref="S222:U222"/>
    <mergeCell ref="I223:J223"/>
    <mergeCell ref="Q223:R223"/>
    <mergeCell ref="S223:U223"/>
    <mergeCell ref="I224:J224"/>
    <mergeCell ref="Q224:R224"/>
    <mergeCell ref="S224:U224"/>
    <mergeCell ref="I219:J219"/>
    <mergeCell ref="Q219:R219"/>
    <mergeCell ref="S219:U219"/>
    <mergeCell ref="I220:J220"/>
    <mergeCell ref="Q220:R220"/>
    <mergeCell ref="S220:U220"/>
    <mergeCell ref="I221:J221"/>
    <mergeCell ref="Q221:R221"/>
    <mergeCell ref="S221:U221"/>
    <mergeCell ref="K219:L219"/>
    <mergeCell ref="M219:N219"/>
    <mergeCell ref="K220:L220"/>
    <mergeCell ref="M220:N220"/>
    <mergeCell ref="K221:L221"/>
    <mergeCell ref="M221:N221"/>
    <mergeCell ref="K222:L222"/>
    <mergeCell ref="M222:N222"/>
    <mergeCell ref="K223:L223"/>
    <mergeCell ref="M223:N223"/>
    <mergeCell ref="K224:L224"/>
    <mergeCell ref="M224:N224"/>
    <mergeCell ref="I228:J228"/>
    <mergeCell ref="Q228:R228"/>
    <mergeCell ref="S228:U228"/>
    <mergeCell ref="I229:J229"/>
    <mergeCell ref="Q229:R229"/>
    <mergeCell ref="S229:U229"/>
    <mergeCell ref="I230:J230"/>
    <mergeCell ref="Q230:R230"/>
    <mergeCell ref="S230:U230"/>
    <mergeCell ref="I225:J225"/>
    <mergeCell ref="Q225:R225"/>
    <mergeCell ref="S225:U225"/>
    <mergeCell ref="I226:J226"/>
    <mergeCell ref="Q226:R226"/>
    <mergeCell ref="S226:U226"/>
    <mergeCell ref="I227:J227"/>
    <mergeCell ref="Q227:R227"/>
    <mergeCell ref="S227:U227"/>
    <mergeCell ref="K225:L225"/>
    <mergeCell ref="M225:N225"/>
    <mergeCell ref="K226:L226"/>
    <mergeCell ref="M226:N226"/>
    <mergeCell ref="K227:L227"/>
    <mergeCell ref="M227:N227"/>
    <mergeCell ref="K228:L228"/>
    <mergeCell ref="M228:N228"/>
    <mergeCell ref="K229:L229"/>
    <mergeCell ref="M229:N229"/>
    <mergeCell ref="K230:L230"/>
    <mergeCell ref="M230:N230"/>
    <mergeCell ref="I234:J234"/>
    <mergeCell ref="Q234:R234"/>
    <mergeCell ref="S234:U234"/>
    <mergeCell ref="I235:J235"/>
    <mergeCell ref="Q235:R235"/>
    <mergeCell ref="S235:U235"/>
    <mergeCell ref="I236:J236"/>
    <mergeCell ref="Q236:R236"/>
    <mergeCell ref="S236:U236"/>
    <mergeCell ref="I231:J231"/>
    <mergeCell ref="Q231:R231"/>
    <mergeCell ref="S231:U231"/>
    <mergeCell ref="I232:J232"/>
    <mergeCell ref="Q232:R232"/>
    <mergeCell ref="S232:U232"/>
    <mergeCell ref="I233:J233"/>
    <mergeCell ref="Q233:R233"/>
    <mergeCell ref="S233:U233"/>
    <mergeCell ref="K232:L232"/>
    <mergeCell ref="M232:N232"/>
    <mergeCell ref="K233:L233"/>
    <mergeCell ref="M233:N233"/>
    <mergeCell ref="K234:L234"/>
    <mergeCell ref="M234:N234"/>
    <mergeCell ref="K235:L235"/>
    <mergeCell ref="M235:N235"/>
    <mergeCell ref="K231:L231"/>
    <mergeCell ref="M231:N231"/>
    <mergeCell ref="K236:L236"/>
    <mergeCell ref="M236:N236"/>
    <mergeCell ref="I240:J240"/>
    <mergeCell ref="Q240:R240"/>
    <mergeCell ref="S240:U240"/>
    <mergeCell ref="I241:J241"/>
    <mergeCell ref="Q241:R241"/>
    <mergeCell ref="S241:U241"/>
    <mergeCell ref="I242:J242"/>
    <mergeCell ref="Q242:R242"/>
    <mergeCell ref="S242:U242"/>
    <mergeCell ref="I237:J237"/>
    <mergeCell ref="Q237:R237"/>
    <mergeCell ref="S237:U237"/>
    <mergeCell ref="I238:J238"/>
    <mergeCell ref="Q238:R238"/>
    <mergeCell ref="S238:U238"/>
    <mergeCell ref="I239:J239"/>
    <mergeCell ref="Q239:R239"/>
    <mergeCell ref="S239:U239"/>
    <mergeCell ref="K237:L237"/>
    <mergeCell ref="M237:N237"/>
    <mergeCell ref="K238:L238"/>
    <mergeCell ref="M238:N238"/>
    <mergeCell ref="K239:L239"/>
    <mergeCell ref="M239:N239"/>
    <mergeCell ref="K240:L240"/>
    <mergeCell ref="M240:N240"/>
    <mergeCell ref="K241:L241"/>
    <mergeCell ref="M241:N241"/>
    <mergeCell ref="K242:L242"/>
    <mergeCell ref="M242:N242"/>
    <mergeCell ref="I246:J246"/>
    <mergeCell ref="Q246:R246"/>
    <mergeCell ref="S246:U246"/>
    <mergeCell ref="I247:J247"/>
    <mergeCell ref="Q247:R247"/>
    <mergeCell ref="S247:U247"/>
    <mergeCell ref="I248:J248"/>
    <mergeCell ref="Q248:R248"/>
    <mergeCell ref="S248:U248"/>
    <mergeCell ref="I243:J243"/>
    <mergeCell ref="Q243:R243"/>
    <mergeCell ref="S243:U243"/>
    <mergeCell ref="I244:J244"/>
    <mergeCell ref="Q244:R244"/>
    <mergeCell ref="S244:U244"/>
    <mergeCell ref="I245:J245"/>
    <mergeCell ref="Q245:R245"/>
    <mergeCell ref="S245:U245"/>
    <mergeCell ref="K245:L245"/>
    <mergeCell ref="M245:N245"/>
    <mergeCell ref="K246:L246"/>
    <mergeCell ref="M246:N246"/>
    <mergeCell ref="K247:L247"/>
    <mergeCell ref="M247:N247"/>
    <mergeCell ref="K248:L248"/>
    <mergeCell ref="M248:N248"/>
    <mergeCell ref="K243:L243"/>
    <mergeCell ref="M243:N243"/>
    <mergeCell ref="K244:L244"/>
    <mergeCell ref="M244:N244"/>
    <mergeCell ref="I252:J252"/>
    <mergeCell ref="Q252:R252"/>
    <mergeCell ref="S252:U252"/>
    <mergeCell ref="I253:J253"/>
    <mergeCell ref="Q253:R253"/>
    <mergeCell ref="S253:U253"/>
    <mergeCell ref="I254:J254"/>
    <mergeCell ref="Q254:R254"/>
    <mergeCell ref="S254:U254"/>
    <mergeCell ref="I249:J249"/>
    <mergeCell ref="Q249:R249"/>
    <mergeCell ref="S249:U249"/>
    <mergeCell ref="I250:J250"/>
    <mergeCell ref="Q250:R250"/>
    <mergeCell ref="S250:U250"/>
    <mergeCell ref="I251:J251"/>
    <mergeCell ref="Q251:R251"/>
    <mergeCell ref="S251:U251"/>
    <mergeCell ref="K249:L249"/>
    <mergeCell ref="M249:N249"/>
    <mergeCell ref="K250:L250"/>
    <mergeCell ref="M250:N250"/>
    <mergeCell ref="K251:L251"/>
    <mergeCell ref="M251:N251"/>
    <mergeCell ref="K252:L252"/>
    <mergeCell ref="M252:N252"/>
    <mergeCell ref="K253:L253"/>
    <mergeCell ref="M253:N253"/>
    <mergeCell ref="K254:L254"/>
    <mergeCell ref="M254:N254"/>
    <mergeCell ref="I258:J258"/>
    <mergeCell ref="Q258:R258"/>
    <mergeCell ref="S258:U258"/>
    <mergeCell ref="I259:J259"/>
    <mergeCell ref="Q259:R259"/>
    <mergeCell ref="S259:U259"/>
    <mergeCell ref="I260:J260"/>
    <mergeCell ref="Q260:R260"/>
    <mergeCell ref="S260:U260"/>
    <mergeCell ref="I255:J255"/>
    <mergeCell ref="Q255:R255"/>
    <mergeCell ref="S255:U255"/>
    <mergeCell ref="I256:J256"/>
    <mergeCell ref="Q256:R256"/>
    <mergeCell ref="S256:U256"/>
    <mergeCell ref="I257:J257"/>
    <mergeCell ref="Q257:R257"/>
    <mergeCell ref="S257:U257"/>
    <mergeCell ref="K255:L255"/>
    <mergeCell ref="M255:N255"/>
    <mergeCell ref="K256:L256"/>
    <mergeCell ref="M256:N256"/>
    <mergeCell ref="K257:L257"/>
    <mergeCell ref="M257:N257"/>
    <mergeCell ref="K258:L258"/>
    <mergeCell ref="M258:N258"/>
    <mergeCell ref="K259:L259"/>
    <mergeCell ref="M259:N259"/>
    <mergeCell ref="K260:L260"/>
    <mergeCell ref="M260:N260"/>
    <mergeCell ref="I264:J264"/>
    <mergeCell ref="Q264:R264"/>
    <mergeCell ref="S264:U264"/>
    <mergeCell ref="I265:J265"/>
    <mergeCell ref="Q265:R265"/>
    <mergeCell ref="S265:U265"/>
    <mergeCell ref="I266:J266"/>
    <mergeCell ref="Q266:R266"/>
    <mergeCell ref="S266:U266"/>
    <mergeCell ref="I261:J261"/>
    <mergeCell ref="Q261:R261"/>
    <mergeCell ref="S261:U261"/>
    <mergeCell ref="I262:J262"/>
    <mergeCell ref="Q262:R262"/>
    <mergeCell ref="S262:U262"/>
    <mergeCell ref="I263:J263"/>
    <mergeCell ref="Q263:R263"/>
    <mergeCell ref="S263:U263"/>
    <mergeCell ref="K262:L262"/>
    <mergeCell ref="M262:N262"/>
    <mergeCell ref="K263:L263"/>
    <mergeCell ref="M263:N263"/>
    <mergeCell ref="K264:L264"/>
    <mergeCell ref="M264:N264"/>
    <mergeCell ref="K265:L265"/>
    <mergeCell ref="M265:N265"/>
    <mergeCell ref="K261:L261"/>
    <mergeCell ref="M261:N261"/>
    <mergeCell ref="K266:L266"/>
    <mergeCell ref="M266:N266"/>
    <mergeCell ref="I270:J270"/>
    <mergeCell ref="Q270:R270"/>
    <mergeCell ref="S270:U270"/>
    <mergeCell ref="I271:J271"/>
    <mergeCell ref="Q271:R271"/>
    <mergeCell ref="S271:U271"/>
    <mergeCell ref="I272:J272"/>
    <mergeCell ref="Q272:R272"/>
    <mergeCell ref="S272:U272"/>
    <mergeCell ref="I267:J267"/>
    <mergeCell ref="Q267:R267"/>
    <mergeCell ref="S267:U267"/>
    <mergeCell ref="I268:J268"/>
    <mergeCell ref="Q268:R268"/>
    <mergeCell ref="S268:U268"/>
    <mergeCell ref="I269:J269"/>
    <mergeCell ref="Q269:R269"/>
    <mergeCell ref="S269:U269"/>
    <mergeCell ref="K267:L267"/>
    <mergeCell ref="M267:N267"/>
    <mergeCell ref="K268:L268"/>
    <mergeCell ref="M268:N268"/>
    <mergeCell ref="K269:L269"/>
    <mergeCell ref="M269:N269"/>
    <mergeCell ref="K270:L270"/>
    <mergeCell ref="M270:N270"/>
    <mergeCell ref="K271:L271"/>
    <mergeCell ref="M271:N271"/>
    <mergeCell ref="K272:L272"/>
    <mergeCell ref="M272:N272"/>
    <mergeCell ref="I276:J276"/>
    <mergeCell ref="Q276:R276"/>
    <mergeCell ref="S276:U276"/>
    <mergeCell ref="I277:J277"/>
    <mergeCell ref="Q277:R277"/>
    <mergeCell ref="S277:U277"/>
    <mergeCell ref="I278:J278"/>
    <mergeCell ref="Q278:R278"/>
    <mergeCell ref="S278:U278"/>
    <mergeCell ref="I273:J273"/>
    <mergeCell ref="Q273:R273"/>
    <mergeCell ref="S273:U273"/>
    <mergeCell ref="I274:J274"/>
    <mergeCell ref="Q274:R274"/>
    <mergeCell ref="S274:U274"/>
    <mergeCell ref="I275:J275"/>
    <mergeCell ref="Q275:R275"/>
    <mergeCell ref="S275:U275"/>
    <mergeCell ref="K275:L275"/>
    <mergeCell ref="M275:N275"/>
    <mergeCell ref="K276:L276"/>
    <mergeCell ref="M276:N276"/>
    <mergeCell ref="K277:L277"/>
    <mergeCell ref="M277:N277"/>
    <mergeCell ref="K278:L278"/>
    <mergeCell ref="M278:N278"/>
    <mergeCell ref="K273:L273"/>
    <mergeCell ref="M273:N273"/>
    <mergeCell ref="K274:L274"/>
    <mergeCell ref="M274:N274"/>
    <mergeCell ref="I282:J282"/>
    <mergeCell ref="Q282:R282"/>
    <mergeCell ref="S282:U282"/>
    <mergeCell ref="I283:J283"/>
    <mergeCell ref="Q283:R283"/>
    <mergeCell ref="S283:U283"/>
    <mergeCell ref="I284:J284"/>
    <mergeCell ref="Q284:R284"/>
    <mergeCell ref="S284:U284"/>
    <mergeCell ref="I279:J279"/>
    <mergeCell ref="Q279:R279"/>
    <mergeCell ref="S279:U279"/>
    <mergeCell ref="I280:J280"/>
    <mergeCell ref="Q280:R280"/>
    <mergeCell ref="S280:U280"/>
    <mergeCell ref="I281:J281"/>
    <mergeCell ref="Q281:R281"/>
    <mergeCell ref="S281:U281"/>
    <mergeCell ref="K279:L279"/>
    <mergeCell ref="M279:N279"/>
    <mergeCell ref="K280:L280"/>
    <mergeCell ref="M280:N280"/>
    <mergeCell ref="K281:L281"/>
    <mergeCell ref="M281:N281"/>
    <mergeCell ref="K282:L282"/>
    <mergeCell ref="M282:N282"/>
    <mergeCell ref="I288:J288"/>
    <mergeCell ref="Q288:R288"/>
    <mergeCell ref="S288:U288"/>
    <mergeCell ref="I289:J289"/>
    <mergeCell ref="Q289:R289"/>
    <mergeCell ref="S289:U289"/>
    <mergeCell ref="I290:J290"/>
    <mergeCell ref="Q290:R290"/>
    <mergeCell ref="S290:U290"/>
    <mergeCell ref="I285:J285"/>
    <mergeCell ref="Q285:R285"/>
    <mergeCell ref="S285:U285"/>
    <mergeCell ref="I286:J286"/>
    <mergeCell ref="Q286:R286"/>
    <mergeCell ref="S286:U286"/>
    <mergeCell ref="I287:J287"/>
    <mergeCell ref="Q287:R287"/>
    <mergeCell ref="S287:U287"/>
    <mergeCell ref="I294:J294"/>
    <mergeCell ref="Q294:R294"/>
    <mergeCell ref="S294:U294"/>
    <mergeCell ref="I295:J295"/>
    <mergeCell ref="Q295:R295"/>
    <mergeCell ref="S295:U295"/>
    <mergeCell ref="I296:J296"/>
    <mergeCell ref="Q296:R296"/>
    <mergeCell ref="S296:U296"/>
    <mergeCell ref="I291:J291"/>
    <mergeCell ref="Q291:R291"/>
    <mergeCell ref="S291:U291"/>
    <mergeCell ref="I292:J292"/>
    <mergeCell ref="Q292:R292"/>
    <mergeCell ref="S292:U292"/>
    <mergeCell ref="I293:J293"/>
    <mergeCell ref="Q293:R293"/>
    <mergeCell ref="S293:U293"/>
    <mergeCell ref="K292:L292"/>
    <mergeCell ref="M292:N292"/>
    <mergeCell ref="K293:L293"/>
    <mergeCell ref="M293:N293"/>
    <mergeCell ref="K294:L294"/>
    <mergeCell ref="M294:N294"/>
    <mergeCell ref="K295:L295"/>
    <mergeCell ref="M295:N295"/>
    <mergeCell ref="K291:L291"/>
    <mergeCell ref="M291:N291"/>
    <mergeCell ref="K296:L296"/>
    <mergeCell ref="M296:N296"/>
    <mergeCell ref="I303:J303"/>
    <mergeCell ref="Q303:R303"/>
    <mergeCell ref="S303:U303"/>
    <mergeCell ref="I300:J300"/>
    <mergeCell ref="Q300:R300"/>
    <mergeCell ref="S300:U300"/>
    <mergeCell ref="I301:J301"/>
    <mergeCell ref="Q301:R301"/>
    <mergeCell ref="S301:U301"/>
    <mergeCell ref="I302:J302"/>
    <mergeCell ref="Q302:R302"/>
    <mergeCell ref="S302:U302"/>
    <mergeCell ref="I297:J297"/>
    <mergeCell ref="Q297:R297"/>
    <mergeCell ref="S297:U297"/>
    <mergeCell ref="I298:J298"/>
    <mergeCell ref="Q298:R298"/>
    <mergeCell ref="S298:U298"/>
    <mergeCell ref="I299:J299"/>
    <mergeCell ref="Q299:R299"/>
    <mergeCell ref="S299:U299"/>
    <mergeCell ref="K297:L297"/>
    <mergeCell ref="M297:N297"/>
    <mergeCell ref="K298:L298"/>
    <mergeCell ref="M298:N298"/>
    <mergeCell ref="K299:L299"/>
    <mergeCell ref="M299:N299"/>
    <mergeCell ref="K300:L300"/>
    <mergeCell ref="M300:N300"/>
    <mergeCell ref="K301:L301"/>
    <mergeCell ref="M301:N301"/>
    <mergeCell ref="K302:L302"/>
  </mergeCells>
  <conditionalFormatting sqref="E53">
    <cfRule type="expression" dxfId="72" priority="32">
      <formula>$E$54&lt;&gt;""</formula>
    </cfRule>
  </conditionalFormatting>
  <conditionalFormatting sqref="F53">
    <cfRule type="expression" dxfId="71" priority="31">
      <formula>$E$54&lt;&gt;""</formula>
    </cfRule>
  </conditionalFormatting>
  <conditionalFormatting sqref="G53">
    <cfRule type="expression" dxfId="70" priority="30">
      <formula>$E$54&lt;&gt;""</formula>
    </cfRule>
  </conditionalFormatting>
  <conditionalFormatting sqref="H53">
    <cfRule type="expression" dxfId="69" priority="29">
      <formula>$E$54&lt;&gt;""</formula>
    </cfRule>
  </conditionalFormatting>
  <conditionalFormatting sqref="I53:J53">
    <cfRule type="expression" dxfId="68" priority="28">
      <formula>$E$54&lt;&gt;""</formula>
    </cfRule>
  </conditionalFormatting>
  <conditionalFormatting sqref="Q53:R53">
    <cfRule type="expression" dxfId="67" priority="26">
      <formula>$E$54&lt;&gt;""</formula>
    </cfRule>
  </conditionalFormatting>
  <conditionalFormatting sqref="S53:U53">
    <cfRule type="expression" dxfId="66" priority="25">
      <formula>$E$54&lt;&gt;""</formula>
    </cfRule>
  </conditionalFormatting>
  <conditionalFormatting sqref="E54:E303">
    <cfRule type="expression" dxfId="65" priority="24">
      <formula>$E54&lt;&gt;""</formula>
    </cfRule>
  </conditionalFormatting>
  <conditionalFormatting sqref="F54:F303">
    <cfRule type="expression" dxfId="64" priority="23">
      <formula>$E54&lt;&gt;""</formula>
    </cfRule>
  </conditionalFormatting>
  <conditionalFormatting sqref="I54:J303">
    <cfRule type="expression" dxfId="63" priority="20">
      <formula>$E54&lt;&gt;""</formula>
    </cfRule>
  </conditionalFormatting>
  <conditionalFormatting sqref="Q54:R303">
    <cfRule type="expression" dxfId="62" priority="18">
      <formula>$E54&lt;&gt;""</formula>
    </cfRule>
  </conditionalFormatting>
  <conditionalFormatting sqref="S54:U303">
    <cfRule type="expression" dxfId="61" priority="17">
      <formula>$E54&lt;&gt;""</formula>
    </cfRule>
  </conditionalFormatting>
  <conditionalFormatting sqref="G54:G303">
    <cfRule type="expression" dxfId="60" priority="16">
      <formula>$E54&lt;&gt;""</formula>
    </cfRule>
  </conditionalFormatting>
  <conditionalFormatting sqref="H54:H303">
    <cfRule type="expression" dxfId="59" priority="15">
      <formula>$E54&lt;&gt;""</formula>
    </cfRule>
  </conditionalFormatting>
  <conditionalFormatting sqref="O53">
    <cfRule type="expression" dxfId="58" priority="14">
      <formula>$E$54&lt;&gt;""</formula>
    </cfRule>
  </conditionalFormatting>
  <conditionalFormatting sqref="P53">
    <cfRule type="expression" dxfId="57" priority="13">
      <formula>$E$54&lt;&gt;""</formula>
    </cfRule>
  </conditionalFormatting>
  <conditionalFormatting sqref="O54">
    <cfRule type="expression" dxfId="56" priority="12">
      <formula>$E54&lt;&gt;""</formula>
    </cfRule>
  </conditionalFormatting>
  <conditionalFormatting sqref="P54">
    <cfRule type="expression" dxfId="55" priority="11">
      <formula>$E54&lt;&gt;""</formula>
    </cfRule>
  </conditionalFormatting>
  <conditionalFormatting sqref="P55:P303">
    <cfRule type="expression" dxfId="54" priority="9">
      <formula>$E55&lt;&gt;""</formula>
    </cfRule>
  </conditionalFormatting>
  <conditionalFormatting sqref="O55:O303">
    <cfRule type="expression" dxfId="53" priority="10">
      <formula>$E55&lt;&gt;""</formula>
    </cfRule>
  </conditionalFormatting>
  <conditionalFormatting sqref="K53:L53">
    <cfRule type="expression" dxfId="52" priority="4">
      <formula>$E$54&lt;&gt;""</formula>
    </cfRule>
  </conditionalFormatting>
  <conditionalFormatting sqref="M54:N303">
    <cfRule type="expression" dxfId="51" priority="3">
      <formula>$E54&lt;&gt;""</formula>
    </cfRule>
  </conditionalFormatting>
  <conditionalFormatting sqref="M53:N53">
    <cfRule type="expression" dxfId="50" priority="2">
      <formula>$E$54&lt;&gt;""</formula>
    </cfRule>
  </conditionalFormatting>
  <conditionalFormatting sqref="K54:L303">
    <cfRule type="expression" dxfId="49" priority="1">
      <formula>$E54&lt;&gt;""</formula>
    </cfRule>
  </conditionalFormatting>
  <dataValidations disablePrompts="1" count="1">
    <dataValidation operator="equal" allowBlank="1" showInputMessage="1" showErrorMessage="1" sqref="E40"/>
  </dataValidations>
  <hyperlinks>
    <hyperlink ref="A4" location="'0.2_Pla de reducció'!C1" display="0.2 Pla de reducció"/>
    <hyperlink ref="A6" location="'1.2_Vehicles i maquinària'!C1" display="1.2 Categoria 1: Vehicles i maquinària"/>
    <hyperlink ref="A7" location="'1.3_Emissions de procés'!C1" display="1.3 Categoria 1: E. de procés i ús del sòl"/>
    <hyperlink ref="A8" location="'1.4_Emissions fugitives'!C1" display="1.4 Categoria 1: Emissions fugitives"/>
    <hyperlink ref="A9" location="'2.1_Categoria 2 Balears'!C1" display="2.1 Categoria 2 Registre balear"/>
    <hyperlink ref="A10" location="'2.2_Categoria 2 Espanya'!C1" display="2.2 Categoria 2 Registre estatal"/>
    <hyperlink ref="A5" location="'1.1_Instal·lacions fixes'!C1" display="1.1 Categoria 1: Instal·lacions fixes"/>
    <hyperlink ref="A3" location="'0.1_Dades generals organització'!C1" display="0.1 Dades de l'organització"/>
    <hyperlink ref="A11" location="'3_Categories 3-6'!C1" display="3. Categories 3, 4, 5 i 6"/>
    <hyperlink ref="A13" location="'4.2_Resultats Espanya'!C1" display="4.2 Resultats Registre estatal"/>
    <hyperlink ref="A12" location="'4.1_Resultats Balears'!C1" display="4.1 Resultats Registre balear"/>
  </hyperlinks>
  <pageMargins left="0.25" right="0.25" top="0.75" bottom="0.75" header="0.3" footer="0.3"/>
  <pageSetup paperSize="9" scale="63" firstPageNumber="0" fitToHeight="0" orientation="landscape" horizontalDpi="300" verticalDpi="300" r:id="rId1"/>
  <rowBreaks count="1" manualBreakCount="1">
    <brk id="48" max="16383" man="1"/>
  </rowBreaks>
  <colBreaks count="1" manualBreakCount="1">
    <brk id="4"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autoPageBreaks="0" fitToPage="1"/>
  </sheetPr>
  <dimension ref="A1:AMM312"/>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7109375" style="10" customWidth="1"/>
    <col min="2" max="2" width="1.85546875" style="10" customWidth="1"/>
    <col min="3" max="3" width="2.140625" style="1" customWidth="1"/>
    <col min="4" max="4" width="1.28515625" style="1" customWidth="1"/>
    <col min="5" max="5" width="17.85546875" style="1" customWidth="1"/>
    <col min="6" max="6" width="15" style="1" customWidth="1"/>
    <col min="7" max="7" width="15.85546875" style="71" customWidth="1"/>
    <col min="8" max="8" width="9.5703125" style="71" customWidth="1"/>
    <col min="9" max="9" width="8.7109375" style="71" customWidth="1"/>
    <col min="10" max="10" width="4" style="71" customWidth="1"/>
    <col min="11" max="11" width="5.140625" style="71" customWidth="1"/>
    <col min="12" max="12" width="9" style="71" customWidth="1"/>
    <col min="13" max="13" width="16.42578125" style="71" customWidth="1"/>
    <col min="14" max="14" width="17" style="71" customWidth="1"/>
    <col min="15" max="16" width="17.42578125" style="71"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34" width="9.140625" style="49"/>
    <col min="35" max="1027" width="9.140625" style="1"/>
  </cols>
  <sheetData>
    <row r="1" spans="1:24" s="18" customFormat="1" ht="40.700000000000003" customHeight="1" x14ac:dyDescent="0.25">
      <c r="A1" s="10"/>
      <c r="B1" s="11"/>
      <c r="C1" s="595" t="s">
        <v>1121</v>
      </c>
      <c r="D1" s="595"/>
      <c r="E1" s="595"/>
      <c r="F1" s="595"/>
      <c r="G1" s="595"/>
      <c r="H1" s="595"/>
      <c r="I1" s="595"/>
      <c r="J1" s="595"/>
      <c r="K1" s="595"/>
      <c r="L1" s="595"/>
      <c r="M1" s="595"/>
      <c r="N1" s="595"/>
      <c r="O1" s="595"/>
      <c r="P1" s="595"/>
      <c r="Q1" s="595"/>
      <c r="R1" s="595"/>
      <c r="S1" s="595"/>
      <c r="T1" s="595"/>
      <c r="U1" s="595"/>
      <c r="V1" s="595"/>
      <c r="W1" s="595"/>
    </row>
    <row r="2" spans="1:24" s="18" customFormat="1" ht="40.700000000000003" customHeight="1" x14ac:dyDescent="0.25">
      <c r="A2" s="10"/>
      <c r="B2" s="11"/>
      <c r="Q2" s="19"/>
      <c r="R2" s="19"/>
      <c r="S2" s="19"/>
      <c r="T2" s="19"/>
      <c r="U2" s="19"/>
      <c r="V2" s="19"/>
    </row>
    <row r="3" spans="1:24" s="18" customFormat="1" ht="15.75" customHeight="1" x14ac:dyDescent="0.2">
      <c r="A3" s="13" t="s">
        <v>1484</v>
      </c>
      <c r="B3" s="12"/>
      <c r="E3" s="677" t="s">
        <v>618</v>
      </c>
      <c r="F3" s="677"/>
      <c r="G3" s="688" t="str">
        <f>IF(ISTEXT(Dades!$E$745),Dades!$E$745,"")</f>
        <v/>
      </c>
      <c r="H3" s="689"/>
      <c r="I3" s="689"/>
      <c r="J3" s="689"/>
      <c r="K3" s="689"/>
      <c r="L3" s="689"/>
      <c r="M3" s="689"/>
      <c r="N3" s="689"/>
      <c r="O3" s="689"/>
      <c r="P3" s="690"/>
      <c r="Q3" s="677" t="s">
        <v>1</v>
      </c>
      <c r="R3" s="677"/>
      <c r="S3" s="688" t="str">
        <f>IF(ISTEXT(Dades!$G$745),Dades!$G$745,"")</f>
        <v/>
      </c>
      <c r="T3" s="689"/>
      <c r="U3" s="691"/>
    </row>
    <row r="4" spans="1:24" s="18" customFormat="1" ht="15.75" customHeight="1" x14ac:dyDescent="0.3">
      <c r="A4" s="13" t="s">
        <v>1485</v>
      </c>
      <c r="B4" s="12"/>
      <c r="E4" s="72"/>
      <c r="F4" s="73"/>
      <c r="G4" s="27"/>
      <c r="H4" s="27"/>
      <c r="I4" s="27"/>
      <c r="J4" s="27"/>
      <c r="K4" s="27"/>
      <c r="L4" s="27"/>
      <c r="M4" s="27"/>
      <c r="N4" s="27"/>
      <c r="O4" s="27"/>
      <c r="P4" s="27"/>
      <c r="Q4" s="27"/>
      <c r="R4" s="27"/>
      <c r="S4" s="27"/>
      <c r="T4" s="27"/>
      <c r="U4" s="27"/>
      <c r="V4" s="27"/>
    </row>
    <row r="5" spans="1:24" s="18" customFormat="1" ht="15.75" customHeight="1" x14ac:dyDescent="0.2">
      <c r="A5" s="13" t="s">
        <v>1486</v>
      </c>
      <c r="B5" s="12"/>
      <c r="E5" s="684" t="s">
        <v>619</v>
      </c>
      <c r="F5" s="685"/>
      <c r="G5" s="688" t="str">
        <f>IF(ISTEXT(Dades!$E$746),Dades!$E$746,"")</f>
        <v/>
      </c>
      <c r="H5" s="689"/>
      <c r="I5" s="689"/>
      <c r="J5" s="689"/>
      <c r="K5" s="689"/>
      <c r="L5" s="689"/>
      <c r="M5" s="689"/>
      <c r="N5" s="689"/>
      <c r="O5" s="689"/>
      <c r="P5" s="689"/>
      <c r="Q5" s="689"/>
      <c r="R5" s="689"/>
      <c r="S5" s="689"/>
      <c r="T5" s="689"/>
      <c r="U5" s="691"/>
    </row>
    <row r="6" spans="1:24" ht="15.75" customHeight="1" x14ac:dyDescent="0.3">
      <c r="A6" s="13" t="s">
        <v>1487</v>
      </c>
      <c r="B6" s="12"/>
      <c r="E6" s="72"/>
      <c r="F6" s="73"/>
      <c r="G6" s="27"/>
      <c r="H6" s="27"/>
      <c r="I6" s="27"/>
      <c r="J6" s="27"/>
      <c r="K6" s="27"/>
      <c r="L6" s="27"/>
      <c r="M6" s="27"/>
      <c r="N6" s="27"/>
      <c r="O6" s="27"/>
      <c r="P6" s="27"/>
      <c r="Q6" s="27"/>
      <c r="R6" s="27"/>
      <c r="S6" s="27"/>
      <c r="T6" s="27"/>
      <c r="U6" s="27"/>
      <c r="V6" s="27"/>
    </row>
    <row r="7" spans="1:24" ht="15.75" customHeight="1" x14ac:dyDescent="0.3">
      <c r="A7" s="13" t="s">
        <v>1488</v>
      </c>
      <c r="D7" s="638" t="s">
        <v>620</v>
      </c>
      <c r="E7" s="638"/>
      <c r="F7" s="638"/>
      <c r="G7" s="638"/>
      <c r="H7" s="638"/>
      <c r="I7" s="638"/>
      <c r="J7" s="638"/>
      <c r="K7" s="638"/>
      <c r="L7" s="638"/>
      <c r="M7" s="638"/>
      <c r="N7" s="638"/>
      <c r="O7" s="638"/>
      <c r="P7" s="638"/>
      <c r="Q7" s="638"/>
      <c r="R7" s="638"/>
      <c r="S7" s="638"/>
      <c r="T7" s="638"/>
      <c r="U7" s="638"/>
      <c r="V7" s="638"/>
      <c r="W7" s="49"/>
    </row>
    <row r="8" spans="1:24" ht="15.75" customHeight="1" x14ac:dyDescent="0.3">
      <c r="A8" s="13" t="s">
        <v>1489</v>
      </c>
      <c r="E8" s="678" t="s">
        <v>1430</v>
      </c>
      <c r="F8" s="678"/>
      <c r="G8" s="678"/>
      <c r="H8" s="678"/>
      <c r="I8" s="678"/>
      <c r="J8" s="678"/>
      <c r="K8" s="678"/>
      <c r="L8" s="678"/>
      <c r="M8" s="678"/>
      <c r="N8" s="388"/>
      <c r="O8" s="388"/>
      <c r="P8" s="388"/>
      <c r="Q8" s="74"/>
      <c r="R8" s="74"/>
      <c r="S8" s="74"/>
      <c r="T8" s="74"/>
      <c r="U8" s="74"/>
      <c r="V8" s="74"/>
      <c r="W8" s="74"/>
      <c r="X8" s="74"/>
    </row>
    <row r="9" spans="1:24" ht="15.75" customHeight="1" x14ac:dyDescent="0.3">
      <c r="A9" s="13" t="s">
        <v>1490</v>
      </c>
      <c r="E9" s="678"/>
      <c r="F9" s="678"/>
      <c r="G9" s="678"/>
      <c r="H9" s="678"/>
      <c r="I9" s="678"/>
      <c r="J9" s="678"/>
      <c r="K9" s="678"/>
      <c r="L9" s="678"/>
      <c r="M9" s="678"/>
      <c r="N9" s="388"/>
      <c r="O9" s="388"/>
      <c r="P9" s="388"/>
      <c r="Q9" s="74"/>
      <c r="R9" s="74"/>
      <c r="S9" s="74"/>
      <c r="T9" s="74"/>
      <c r="U9" s="74"/>
      <c r="V9" s="74"/>
      <c r="W9" s="74"/>
      <c r="X9" s="74"/>
    </row>
    <row r="10" spans="1:24" ht="15.75" customHeight="1" x14ac:dyDescent="0.3">
      <c r="A10" s="13" t="s">
        <v>1491</v>
      </c>
      <c r="E10" s="679" t="s">
        <v>622</v>
      </c>
      <c r="F10" s="679"/>
      <c r="G10" s="75">
        <f>IF(ISNUMBER('0.1_Dades generals organització'!G3),'0.1_Dades generals organització'!G3,"")</f>
        <v>2022</v>
      </c>
      <c r="H10" s="27"/>
      <c r="I10" s="27"/>
      <c r="J10" s="27"/>
      <c r="K10" s="27"/>
      <c r="L10" s="76"/>
      <c r="M10" s="77"/>
      <c r="N10" s="77"/>
      <c r="O10" s="77"/>
      <c r="P10" s="77"/>
      <c r="Q10" s="27"/>
      <c r="R10" s="27"/>
      <c r="S10" s="27"/>
      <c r="T10" s="27"/>
      <c r="U10" s="27"/>
      <c r="V10" s="27"/>
    </row>
    <row r="11" spans="1:24" ht="15.75" customHeight="1" x14ac:dyDescent="0.3">
      <c r="A11" s="13" t="s">
        <v>1492</v>
      </c>
      <c r="E11" s="18"/>
      <c r="F11" s="18"/>
      <c r="G11" s="18"/>
      <c r="H11" s="18"/>
      <c r="I11" s="18"/>
      <c r="J11" s="18"/>
      <c r="K11" s="18"/>
      <c r="L11" s="76"/>
      <c r="M11" s="77"/>
      <c r="N11" s="77"/>
      <c r="O11" s="77"/>
      <c r="P11" s="77"/>
      <c r="Q11" s="27"/>
      <c r="R11" s="27"/>
      <c r="S11" s="27"/>
      <c r="T11" s="27"/>
      <c r="U11" s="27"/>
      <c r="V11" s="27"/>
    </row>
    <row r="12" spans="1:24" ht="15.75" customHeight="1" x14ac:dyDescent="0.3">
      <c r="A12" s="13" t="s">
        <v>1557</v>
      </c>
      <c r="E12" s="18"/>
      <c r="F12" s="18"/>
      <c r="G12" s="18"/>
      <c r="H12" s="604" t="s">
        <v>1083</v>
      </c>
      <c r="I12" s="606"/>
      <c r="J12" s="604" t="s">
        <v>1074</v>
      </c>
      <c r="K12" s="605"/>
      <c r="L12" s="606"/>
      <c r="M12" s="385" t="s">
        <v>1075</v>
      </c>
      <c r="N12" s="385" t="s">
        <v>1084</v>
      </c>
      <c r="O12" s="77"/>
      <c r="P12" s="77"/>
      <c r="Q12" s="27"/>
      <c r="R12" s="27"/>
      <c r="S12" s="27"/>
      <c r="T12" s="27"/>
      <c r="U12" s="27"/>
      <c r="V12" s="27"/>
    </row>
    <row r="13" spans="1:24" ht="15.75" customHeight="1" x14ac:dyDescent="0.3">
      <c r="A13" s="528" t="s">
        <v>1493</v>
      </c>
      <c r="E13" s="680" t="s">
        <v>1494</v>
      </c>
      <c r="F13" s="680"/>
      <c r="G13" s="680"/>
      <c r="H13" s="681">
        <f>ROUND((H27/1000),2)</f>
        <v>0</v>
      </c>
      <c r="I13" s="682"/>
      <c r="J13" s="681">
        <f>ROUND((J27/1000),2)</f>
        <v>0</v>
      </c>
      <c r="K13" s="692"/>
      <c r="L13" s="682">
        <f>ROUND((L27/1000),2)</f>
        <v>0</v>
      </c>
      <c r="M13" s="402">
        <f>ROUND((M27/1000),2)</f>
        <v>0</v>
      </c>
      <c r="N13" s="423">
        <f>ROUND((N27/1000),2)</f>
        <v>0</v>
      </c>
      <c r="O13" s="77"/>
      <c r="P13" s="77"/>
      <c r="Q13" s="27"/>
      <c r="R13" s="27"/>
      <c r="S13" s="27"/>
      <c r="T13" s="27"/>
      <c r="U13" s="27"/>
      <c r="V13" s="27"/>
    </row>
    <row r="14" spans="1:24" ht="15.75" customHeight="1" x14ac:dyDescent="0.3">
      <c r="A14" s="683"/>
      <c r="E14" s="680" t="s">
        <v>1495</v>
      </c>
      <c r="F14" s="680"/>
      <c r="G14" s="680"/>
      <c r="H14" s="681">
        <f>ROUND((H32/1000),2)</f>
        <v>0</v>
      </c>
      <c r="I14" s="682"/>
      <c r="J14" s="681">
        <f>ROUND((J32/1000),2)</f>
        <v>0</v>
      </c>
      <c r="K14" s="692"/>
      <c r="L14" s="682">
        <f>ROUND((L28/1000),2)</f>
        <v>0</v>
      </c>
      <c r="M14" s="402">
        <f>ROUND((M32/1000),2)</f>
        <v>0</v>
      </c>
      <c r="N14" s="423">
        <f>ROUND((N32/1000),2)</f>
        <v>0</v>
      </c>
      <c r="O14" s="77"/>
      <c r="P14" s="77"/>
      <c r="Q14" s="27"/>
      <c r="R14" s="27"/>
      <c r="S14" s="27"/>
      <c r="T14" s="27"/>
      <c r="U14" s="27"/>
      <c r="V14" s="27"/>
    </row>
    <row r="15" spans="1:24" ht="3" customHeight="1" x14ac:dyDescent="0.3">
      <c r="A15" s="683"/>
      <c r="E15" s="27"/>
      <c r="F15" s="27"/>
      <c r="G15" s="27"/>
      <c r="H15" s="78"/>
      <c r="I15" s="78"/>
      <c r="J15" s="27"/>
      <c r="K15" s="27"/>
      <c r="L15" s="76"/>
      <c r="M15" s="79"/>
      <c r="N15" s="424"/>
      <c r="O15" s="79"/>
      <c r="P15" s="79"/>
      <c r="Q15" s="27"/>
      <c r="R15" s="27"/>
      <c r="S15" s="27"/>
      <c r="T15" s="27"/>
      <c r="U15" s="27"/>
      <c r="V15" s="27"/>
    </row>
    <row r="16" spans="1:24" ht="15.75" customHeight="1" x14ac:dyDescent="0.3">
      <c r="A16" s="13"/>
      <c r="E16" s="680" t="s">
        <v>1413</v>
      </c>
      <c r="F16" s="680"/>
      <c r="G16" s="680"/>
      <c r="H16" s="711">
        <f>ROUND((H34/1000),2)</f>
        <v>0</v>
      </c>
      <c r="I16" s="712"/>
      <c r="J16" s="711">
        <f>ROUND((J34/1000),2)</f>
        <v>0</v>
      </c>
      <c r="K16" s="713"/>
      <c r="L16" s="712"/>
      <c r="M16" s="403">
        <f>ROUND((M34/1000),2)</f>
        <v>0</v>
      </c>
      <c r="N16" s="425">
        <f>ROUND((N34/1000),2)</f>
        <v>0</v>
      </c>
      <c r="O16" s="77"/>
      <c r="P16" s="77"/>
      <c r="Q16" s="27"/>
      <c r="R16" s="27"/>
      <c r="S16" s="27"/>
      <c r="T16" s="27"/>
      <c r="U16" s="27"/>
      <c r="V16" s="27"/>
    </row>
    <row r="17" spans="1:23" ht="15.75" customHeight="1" x14ac:dyDescent="0.3">
      <c r="A17" s="387"/>
      <c r="E17" s="18"/>
      <c r="F17" s="18"/>
      <c r="G17" s="18"/>
      <c r="H17" s="18"/>
      <c r="I17" s="18"/>
      <c r="J17" s="18"/>
      <c r="K17" s="18"/>
      <c r="L17" s="76"/>
      <c r="M17" s="79"/>
      <c r="N17" s="79"/>
      <c r="O17" s="79"/>
      <c r="P17" s="79"/>
      <c r="Q17" s="27"/>
      <c r="R17" s="27"/>
      <c r="S17" s="27"/>
      <c r="T17" s="27"/>
      <c r="U17" s="27"/>
      <c r="V17" s="27"/>
    </row>
    <row r="18" spans="1:23" ht="15.75" customHeight="1" x14ac:dyDescent="0.3">
      <c r="A18" s="13"/>
      <c r="E18" s="678" t="s">
        <v>1073</v>
      </c>
      <c r="F18" s="678"/>
      <c r="G18" s="678"/>
      <c r="H18" s="678"/>
      <c r="I18" s="678"/>
      <c r="J18" s="678"/>
      <c r="K18" s="678"/>
      <c r="L18" s="678"/>
      <c r="M18" s="678"/>
      <c r="N18" s="678"/>
      <c r="O18" s="79"/>
      <c r="P18" s="79"/>
      <c r="Q18" s="27"/>
      <c r="R18" s="27"/>
      <c r="S18" s="27"/>
      <c r="T18" s="27"/>
      <c r="U18" s="27"/>
      <c r="V18" s="27"/>
    </row>
    <row r="19" spans="1:23" s="18" customFormat="1" ht="6" customHeight="1" x14ac:dyDescent="0.25">
      <c r="A19" s="13"/>
      <c r="B19" s="10"/>
      <c r="E19" s="80"/>
      <c r="F19" s="80"/>
      <c r="G19" s="80"/>
      <c r="H19" s="80"/>
      <c r="I19" s="80"/>
      <c r="J19" s="80"/>
      <c r="K19" s="80"/>
      <c r="L19" s="80"/>
      <c r="M19" s="81"/>
      <c r="N19" s="80"/>
      <c r="O19" s="80"/>
      <c r="P19" s="80"/>
      <c r="Q19" s="27"/>
      <c r="R19" s="27"/>
      <c r="S19" s="27"/>
      <c r="T19" s="27"/>
      <c r="U19" s="27"/>
      <c r="V19" s="27"/>
    </row>
    <row r="20" spans="1:23" s="18" customFormat="1" ht="15.75" customHeight="1" x14ac:dyDescent="0.25">
      <c r="A20" s="13"/>
      <c r="B20" s="10"/>
      <c r="E20" s="80"/>
      <c r="F20" s="80"/>
      <c r="G20" s="80"/>
      <c r="H20" s="703" t="s">
        <v>1069</v>
      </c>
      <c r="I20" s="703"/>
      <c r="J20" s="704" t="s">
        <v>1070</v>
      </c>
      <c r="K20" s="705"/>
      <c r="L20" s="706"/>
      <c r="M20" s="399" t="s">
        <v>1071</v>
      </c>
      <c r="N20" s="399" t="s">
        <v>1072</v>
      </c>
      <c r="O20" s="80"/>
      <c r="P20" s="80"/>
      <c r="Q20" s="27"/>
      <c r="R20" s="27"/>
      <c r="S20" s="27"/>
      <c r="T20" s="27"/>
      <c r="U20" s="27"/>
      <c r="V20" s="27"/>
    </row>
    <row r="21" spans="1:23" s="18" customFormat="1" ht="15.75" customHeight="1" x14ac:dyDescent="0.25">
      <c r="A21" s="13"/>
      <c r="B21" s="10"/>
      <c r="E21" s="714" t="s">
        <v>1494</v>
      </c>
      <c r="F21" s="663" t="s">
        <v>627</v>
      </c>
      <c r="G21" s="663"/>
      <c r="H21" s="686">
        <f>SUM('1.1_Instal·lacions fixes'!$O$15:$O$36,'1.1_Instal·lacions fixes'!$I$44:$I$58)</f>
        <v>0</v>
      </c>
      <c r="I21" s="687"/>
      <c r="J21" s="686">
        <f>SUM('1.1_Instal·lacions fixes'!$P$15:$P$36,'1.1_Instal·lacions fixes'!$J$44:$J$58)</f>
        <v>0</v>
      </c>
      <c r="K21" s="699"/>
      <c r="L21" s="687"/>
      <c r="M21" s="400">
        <f>SUM('1.1_Instal·lacions fixes'!$Q$15:$Q$36,'1.1_Instal·lacions fixes'!$K$44:$K$58)</f>
        <v>0</v>
      </c>
      <c r="N21" s="408">
        <f>'1.1_Instal·lacions fixes'!$R$37+'1.1_Instal·lacions fixes'!$L$59</f>
        <v>0</v>
      </c>
      <c r="O21" s="27"/>
      <c r="P21" s="27"/>
      <c r="Q21" s="27"/>
      <c r="R21" s="27"/>
      <c r="S21" s="27"/>
      <c r="T21" s="27"/>
      <c r="U21" s="27"/>
      <c r="V21" s="27"/>
    </row>
    <row r="22" spans="1:23" s="18" customFormat="1" ht="15.75" customHeight="1" x14ac:dyDescent="0.25">
      <c r="A22" s="13"/>
      <c r="B22" s="10"/>
      <c r="E22" s="714"/>
      <c r="F22" s="663" t="s">
        <v>1066</v>
      </c>
      <c r="G22" s="663"/>
      <c r="H22" s="686">
        <f>SUM('1.2_Vehicles i maquinària'!$P$23:$P$44,'1.2_Vehicles i maquinària'!$S$71)</f>
        <v>0</v>
      </c>
      <c r="I22" s="687"/>
      <c r="J22" s="686">
        <f>SUM('1.2_Vehicles i maquinària'!$Q$23:$Q$44)</f>
        <v>0</v>
      </c>
      <c r="K22" s="699"/>
      <c r="L22" s="687"/>
      <c r="M22" s="400">
        <f>SUM('1.2_Vehicles i maquinària'!$R$23:$R$44)</f>
        <v>0</v>
      </c>
      <c r="N22" s="408">
        <f>'1.2_Vehicles i maquinària'!$S$45+'1.2_Vehicles i maquinària'!$S$71</f>
        <v>0</v>
      </c>
    </row>
    <row r="23" spans="1:23" s="18" customFormat="1" ht="15.75" customHeight="1" x14ac:dyDescent="0.25">
      <c r="A23" s="13"/>
      <c r="B23" s="10"/>
      <c r="E23" s="714"/>
      <c r="F23" s="663" t="s">
        <v>1067</v>
      </c>
      <c r="G23" s="663"/>
      <c r="H23" s="686">
        <f>SUM('1.2_Vehicles i maquinària'!$P$83:$P$92)</f>
        <v>0</v>
      </c>
      <c r="I23" s="687"/>
      <c r="J23" s="686">
        <f>SUM('1.2_Vehicles i maquinària'!$Q$83:$Q$92)</f>
        <v>0</v>
      </c>
      <c r="K23" s="699"/>
      <c r="L23" s="687"/>
      <c r="M23" s="400">
        <f>SUM('1.2_Vehicles i maquinària'!$R$83:$R$92)</f>
        <v>0</v>
      </c>
      <c r="N23" s="408">
        <f>'1.2_Vehicles i maquinària'!$S$93</f>
        <v>0</v>
      </c>
    </row>
    <row r="24" spans="1:23" s="18" customFormat="1" ht="15.75" customHeight="1" x14ac:dyDescent="0.25">
      <c r="A24" s="13"/>
      <c r="B24" s="10"/>
      <c r="E24" s="714"/>
      <c r="F24" s="663" t="s">
        <v>1068</v>
      </c>
      <c r="G24" s="663"/>
      <c r="H24" s="686">
        <f>SUM('1.2_Vehicles i maquinària'!$P$100:$P$109)</f>
        <v>0</v>
      </c>
      <c r="I24" s="687"/>
      <c r="J24" s="686">
        <f>SUM('1.2_Vehicles i maquinària'!$Q$100:$Q$109)</f>
        <v>0</v>
      </c>
      <c r="K24" s="699"/>
      <c r="L24" s="687"/>
      <c r="M24" s="400">
        <f>SUM('1.2_Vehicles i maquinària'!$R$100:$R$109)</f>
        <v>0</v>
      </c>
      <c r="N24" s="408">
        <f>'1.2_Vehicles i maquinària'!$S$110</f>
        <v>0</v>
      </c>
    </row>
    <row r="25" spans="1:23" s="18" customFormat="1" ht="15.75" customHeight="1" x14ac:dyDescent="0.25">
      <c r="A25" s="13"/>
      <c r="B25" s="10"/>
      <c r="E25" s="714"/>
      <c r="F25" s="663" t="s">
        <v>1061</v>
      </c>
      <c r="G25" s="663"/>
      <c r="H25" s="664" t="s">
        <v>31</v>
      </c>
      <c r="I25" s="665"/>
      <c r="J25" s="686" t="s">
        <v>31</v>
      </c>
      <c r="K25" s="699"/>
      <c r="L25" s="687"/>
      <c r="M25" s="406" t="s">
        <v>31</v>
      </c>
      <c r="N25" s="408">
        <f>'1.4_Emissions fugitives'!$O$37+'1.4_Emissions fugitives'!$N$59</f>
        <v>0</v>
      </c>
      <c r="O25" s="82"/>
      <c r="P25" s="82"/>
      <c r="Q25" s="82"/>
      <c r="R25" s="82"/>
      <c r="S25" s="82"/>
      <c r="T25" s="82"/>
      <c r="U25" s="82"/>
      <c r="V25" s="82"/>
      <c r="W25" s="82"/>
    </row>
    <row r="26" spans="1:23" s="18" customFormat="1" ht="15.75" customHeight="1" x14ac:dyDescent="0.25">
      <c r="A26" s="13"/>
      <c r="B26" s="10"/>
      <c r="E26" s="714"/>
      <c r="F26" s="663" t="s">
        <v>626</v>
      </c>
      <c r="G26" s="663"/>
      <c r="H26" s="686">
        <f>SUM('1.3_Emissions de procés'!$J$18:$J$32)</f>
        <v>0</v>
      </c>
      <c r="I26" s="687"/>
      <c r="J26" s="686">
        <f>SUM('1.3_Emissions de procés'!$K$18:$K$32)</f>
        <v>0</v>
      </c>
      <c r="K26" s="699"/>
      <c r="L26" s="687"/>
      <c r="M26" s="400">
        <f>SUM('1.3_Emissions de procés'!$L$18:$L$32)</f>
        <v>0</v>
      </c>
      <c r="N26" s="408">
        <f>'1.3_Emissions de procés'!$M$33</f>
        <v>0</v>
      </c>
      <c r="O26" s="82"/>
      <c r="P26" s="82"/>
      <c r="Q26" s="82"/>
      <c r="R26" s="82"/>
      <c r="S26" s="82"/>
      <c r="T26" s="82"/>
      <c r="U26" s="82"/>
      <c r="V26" s="82"/>
      <c r="W26" s="82"/>
    </row>
    <row r="27" spans="1:23" s="18" customFormat="1" ht="15.75" customHeight="1" x14ac:dyDescent="0.25">
      <c r="A27" s="13"/>
      <c r="B27" s="10"/>
      <c r="E27" s="663" t="s">
        <v>1496</v>
      </c>
      <c r="F27" s="663"/>
      <c r="G27" s="663"/>
      <c r="H27" s="700">
        <f>ROUND(SUM(H21:I26),2)</f>
        <v>0</v>
      </c>
      <c r="I27" s="702"/>
      <c r="J27" s="700">
        <f>ROUND(SUM(J21:L26),2)</f>
        <v>0</v>
      </c>
      <c r="K27" s="701"/>
      <c r="L27" s="702"/>
      <c r="M27" s="410">
        <f>ROUND(SUM(M21:M26),2)</f>
        <v>0</v>
      </c>
      <c r="N27" s="411">
        <f>ROUND(SUM(N21:N26),2)</f>
        <v>0</v>
      </c>
      <c r="O27" s="77"/>
      <c r="P27" s="77"/>
      <c r="Q27" s="27"/>
      <c r="R27" s="27"/>
      <c r="S27" s="27"/>
      <c r="T27" s="27"/>
      <c r="U27" s="27"/>
      <c r="V27" s="27"/>
    </row>
    <row r="28" spans="1:23" s="18" customFormat="1" ht="3" customHeight="1" x14ac:dyDescent="0.25">
      <c r="A28" s="13"/>
      <c r="B28" s="10"/>
      <c r="E28" s="83"/>
      <c r="F28" s="84"/>
      <c r="G28" s="84"/>
      <c r="H28" s="85"/>
      <c r="I28" s="85"/>
      <c r="J28" s="86"/>
      <c r="K28" s="86"/>
      <c r="M28" s="77"/>
      <c r="N28" s="407"/>
      <c r="O28" s="77"/>
      <c r="P28" s="77"/>
      <c r="Q28" s="27"/>
      <c r="R28" s="27"/>
      <c r="S28" s="27"/>
      <c r="T28" s="27"/>
      <c r="U28" s="27"/>
      <c r="V28" s="27"/>
    </row>
    <row r="29" spans="1:23" s="18" customFormat="1" ht="16.5" customHeight="1" x14ac:dyDescent="0.25">
      <c r="A29" s="13"/>
      <c r="B29" s="10"/>
      <c r="E29" s="693" t="s">
        <v>1497</v>
      </c>
      <c r="F29" s="663" t="s">
        <v>1064</v>
      </c>
      <c r="G29" s="663"/>
      <c r="H29" s="664" t="s">
        <v>31</v>
      </c>
      <c r="I29" s="665"/>
      <c r="J29" s="686" t="s">
        <v>31</v>
      </c>
      <c r="K29" s="699"/>
      <c r="L29" s="687"/>
      <c r="M29" s="406" t="s">
        <v>31</v>
      </c>
      <c r="N29" s="408">
        <f>'2.2_Categoria 2 Espanya'!$J$41</f>
        <v>0</v>
      </c>
      <c r="O29" s="77"/>
      <c r="P29" s="77"/>
      <c r="Q29" s="27"/>
      <c r="R29" s="27"/>
      <c r="S29" s="27"/>
      <c r="T29" s="27"/>
      <c r="U29" s="27"/>
      <c r="V29" s="27"/>
    </row>
    <row r="30" spans="1:23" s="18" customFormat="1" ht="16.5" customHeight="1" x14ac:dyDescent="0.25">
      <c r="A30" s="13"/>
      <c r="B30" s="10"/>
      <c r="E30" s="694"/>
      <c r="F30" s="663" t="s">
        <v>1063</v>
      </c>
      <c r="G30" s="663"/>
      <c r="H30" s="664" t="s">
        <v>31</v>
      </c>
      <c r="I30" s="665"/>
      <c r="J30" s="686" t="s">
        <v>31</v>
      </c>
      <c r="K30" s="699"/>
      <c r="L30" s="687"/>
      <c r="M30" s="406" t="s">
        <v>31</v>
      </c>
      <c r="N30" s="408">
        <f>'2.2_Categoria 2 Espanya'!$K$70</f>
        <v>0</v>
      </c>
      <c r="O30" s="77"/>
      <c r="P30" s="77"/>
      <c r="Q30" s="27"/>
      <c r="R30" s="27"/>
      <c r="S30" s="27"/>
      <c r="T30" s="27"/>
      <c r="U30" s="27"/>
      <c r="V30" s="27"/>
    </row>
    <row r="31" spans="1:23" s="18" customFormat="1" ht="16.5" customHeight="1" x14ac:dyDescent="0.25">
      <c r="A31" s="13"/>
      <c r="B31" s="10"/>
      <c r="E31" s="695"/>
      <c r="F31" s="663" t="s">
        <v>644</v>
      </c>
      <c r="G31" s="663"/>
      <c r="H31" s="664" t="s">
        <v>31</v>
      </c>
      <c r="I31" s="665"/>
      <c r="J31" s="686" t="s">
        <v>31</v>
      </c>
      <c r="K31" s="699"/>
      <c r="L31" s="687"/>
      <c r="M31" s="406" t="s">
        <v>31</v>
      </c>
      <c r="N31" s="408">
        <f>'2.2_Categoria 2 Espanya'!$J$99</f>
        <v>0</v>
      </c>
      <c r="O31" s="77"/>
      <c r="P31" s="77"/>
      <c r="Q31" s="27"/>
      <c r="R31" s="27"/>
      <c r="S31" s="27"/>
      <c r="T31" s="27"/>
      <c r="U31" s="27"/>
      <c r="V31" s="27"/>
    </row>
    <row r="32" spans="1:23" ht="16.5" customHeight="1" x14ac:dyDescent="0.3">
      <c r="A32" s="13"/>
      <c r="E32" s="663" t="s">
        <v>1496</v>
      </c>
      <c r="F32" s="663"/>
      <c r="G32" s="663"/>
      <c r="H32" s="700">
        <f>ROUND(SUM(H29:I31),2)</f>
        <v>0</v>
      </c>
      <c r="I32" s="702"/>
      <c r="J32" s="700">
        <f>ROUND(SUM(J29:L31),2)</f>
        <v>0</v>
      </c>
      <c r="K32" s="701"/>
      <c r="L32" s="702"/>
      <c r="M32" s="410">
        <f>ROUND(SUM(M29:M31),2)</f>
        <v>0</v>
      </c>
      <c r="N32" s="411">
        <f>ROUND(SUM(N29:N31),2)</f>
        <v>0</v>
      </c>
      <c r="O32" s="77"/>
      <c r="P32" s="77"/>
      <c r="Q32" s="27"/>
      <c r="R32" s="27"/>
      <c r="S32" s="27"/>
      <c r="T32" s="27"/>
      <c r="U32" s="27"/>
      <c r="V32" s="27"/>
    </row>
    <row r="33" spans="1:23" ht="3" customHeight="1" x14ac:dyDescent="0.3">
      <c r="A33" s="13"/>
      <c r="E33" s="27"/>
      <c r="F33" s="27"/>
      <c r="G33" s="27"/>
      <c r="H33" s="78"/>
      <c r="I33" s="78"/>
      <c r="J33" s="27"/>
      <c r="K33" s="27"/>
      <c r="L33" s="18"/>
      <c r="M33" s="77"/>
      <c r="N33" s="407"/>
      <c r="O33" s="77"/>
      <c r="P33" s="77"/>
      <c r="Q33" s="27"/>
      <c r="R33" s="27"/>
      <c r="S33" s="27"/>
      <c r="T33" s="27"/>
      <c r="U33" s="27"/>
      <c r="V33" s="27"/>
    </row>
    <row r="34" spans="1:23" ht="16.5" customHeight="1" x14ac:dyDescent="0.3">
      <c r="A34" s="28"/>
      <c r="E34" s="710" t="s">
        <v>1413</v>
      </c>
      <c r="F34" s="710"/>
      <c r="G34" s="710"/>
      <c r="H34" s="707">
        <f>IF(ISNUMBER(SUM(H27+H32)),ROUND(SUM(H27+H32),2),"")</f>
        <v>0</v>
      </c>
      <c r="I34" s="709"/>
      <c r="J34" s="707">
        <f>IF(ISNUMBER(SUM(J27+J32)),ROUND(SUM(J27+J32),2),"")</f>
        <v>0</v>
      </c>
      <c r="K34" s="708"/>
      <c r="L34" s="709"/>
      <c r="M34" s="401">
        <f>IF(ISNUMBER(SUM(M27+M32)),ROUND(SUM(M27+M32),2),"")</f>
        <v>0</v>
      </c>
      <c r="N34" s="412">
        <f>IF(ISNUMBER(SUM(N27+N32)),ROUND(SUM(N27+N32),2),"")</f>
        <v>0</v>
      </c>
      <c r="O34" s="77"/>
      <c r="P34" s="77"/>
      <c r="Q34" s="27"/>
      <c r="R34" s="27"/>
      <c r="S34" s="27"/>
      <c r="T34" s="27"/>
      <c r="U34" s="27"/>
      <c r="V34" s="27"/>
    </row>
    <row r="35" spans="1:23" s="18" customFormat="1" ht="16.5" customHeight="1" x14ac:dyDescent="0.25">
      <c r="A35" s="28"/>
      <c r="B35" s="10"/>
      <c r="E35" s="674" t="s">
        <v>1570</v>
      </c>
      <c r="F35" s="674"/>
      <c r="G35" s="674"/>
      <c r="H35" s="674"/>
      <c r="I35" s="674"/>
      <c r="J35" s="674"/>
      <c r="K35" s="674"/>
      <c r="M35" s="77"/>
      <c r="N35" s="77"/>
      <c r="O35" s="77"/>
      <c r="P35" s="77"/>
      <c r="Q35" s="27"/>
      <c r="R35" s="27"/>
      <c r="S35" s="27"/>
      <c r="T35" s="27"/>
      <c r="U35" s="27"/>
      <c r="V35" s="27"/>
    </row>
    <row r="36" spans="1:23" s="18" customFormat="1" ht="11.25" customHeight="1" x14ac:dyDescent="0.25">
      <c r="A36" s="28"/>
      <c r="B36" s="10"/>
      <c r="E36" s="389"/>
      <c r="F36" s="389"/>
      <c r="G36" s="389"/>
      <c r="H36" s="389"/>
      <c r="I36" s="389"/>
      <c r="J36" s="389"/>
      <c r="K36" s="389"/>
      <c r="L36" s="27"/>
      <c r="M36" s="27"/>
      <c r="N36" s="27"/>
      <c r="O36" s="27"/>
      <c r="P36" s="27"/>
      <c r="Q36" s="27"/>
      <c r="R36" s="27"/>
      <c r="S36" s="27"/>
      <c r="T36" s="27"/>
      <c r="U36" s="27"/>
      <c r="V36" s="27"/>
    </row>
    <row r="37" spans="1:23" s="18" customFormat="1" ht="17.25" customHeight="1" x14ac:dyDescent="0.25">
      <c r="A37" s="28"/>
      <c r="B37" s="10"/>
      <c r="D37" s="638" t="s">
        <v>1569</v>
      </c>
      <c r="E37" s="638"/>
      <c r="F37" s="638"/>
      <c r="G37" s="638"/>
      <c r="H37" s="638"/>
      <c r="I37" s="638"/>
      <c r="J37" s="638"/>
      <c r="K37" s="638"/>
      <c r="L37" s="638"/>
      <c r="M37" s="638"/>
      <c r="N37" s="638"/>
      <c r="O37" s="638"/>
      <c r="P37" s="638"/>
      <c r="Q37" s="638"/>
      <c r="R37" s="638"/>
      <c r="S37" s="638"/>
      <c r="T37" s="638"/>
      <c r="U37" s="638"/>
      <c r="V37" s="638"/>
    </row>
    <row r="38" spans="1:23" s="18" customFormat="1" ht="15.75" customHeight="1" x14ac:dyDescent="0.25">
      <c r="A38" s="28"/>
      <c r="B38" s="10"/>
      <c r="E38" s="27"/>
      <c r="F38" s="27"/>
      <c r="G38" s="27"/>
      <c r="H38" s="27"/>
      <c r="I38" s="27"/>
      <c r="J38" s="27"/>
      <c r="K38" s="27"/>
      <c r="L38" s="27"/>
      <c r="M38" s="27"/>
      <c r="N38" s="27"/>
      <c r="O38" s="27"/>
      <c r="P38" s="27"/>
      <c r="Q38" s="27"/>
      <c r="R38" s="27"/>
      <c r="S38" s="27"/>
      <c r="T38" s="27"/>
      <c r="U38" s="27"/>
      <c r="V38" s="27"/>
    </row>
    <row r="39" spans="1:23" s="18" customFormat="1" ht="6" customHeight="1" x14ac:dyDescent="0.25">
      <c r="A39" s="28"/>
      <c r="B39" s="10"/>
      <c r="E39" s="90"/>
      <c r="F39" s="91"/>
      <c r="G39" s="92"/>
      <c r="H39" s="93"/>
      <c r="I39" s="666"/>
      <c r="J39" s="667"/>
      <c r="K39" s="27"/>
      <c r="L39" s="27"/>
      <c r="M39" s="27"/>
      <c r="N39" s="27"/>
      <c r="O39" s="27"/>
      <c r="P39" s="27"/>
      <c r="Q39" s="27"/>
      <c r="R39" s="27"/>
      <c r="S39" s="27"/>
      <c r="T39" s="27"/>
      <c r="U39" s="27"/>
      <c r="V39" s="27"/>
    </row>
    <row r="40" spans="1:23" s="18" customFormat="1" ht="17.25" customHeight="1" x14ac:dyDescent="0.25">
      <c r="A40" s="28"/>
      <c r="B40" s="10"/>
      <c r="E40" s="675" t="s">
        <v>623</v>
      </c>
      <c r="F40" s="676"/>
      <c r="G40" s="89" t="str">
        <f>IF(ISNUMBER(Dades!$W$748),N13/Dades!$W$748,"-")</f>
        <v>-</v>
      </c>
      <c r="H40" s="95" t="s">
        <v>1446</v>
      </c>
      <c r="I40" s="668" t="str">
        <f>IF(ISTEXT('0.1_Dades generals organització'!$L$22),'0.1_Dades generals organització'!$L$22,"")</f>
        <v/>
      </c>
      <c r="J40" s="669"/>
      <c r="K40" s="27"/>
      <c r="L40" s="27"/>
      <c r="M40" s="27"/>
      <c r="N40" s="27"/>
      <c r="O40" s="27"/>
      <c r="P40" s="27"/>
      <c r="Q40" s="27"/>
      <c r="R40" s="27"/>
      <c r="S40" s="27"/>
      <c r="T40" s="27"/>
      <c r="U40" s="27"/>
      <c r="V40" s="27"/>
    </row>
    <row r="41" spans="1:23" s="18" customFormat="1" ht="6" customHeight="1" x14ac:dyDescent="0.25">
      <c r="A41" s="28"/>
      <c r="B41" s="10"/>
      <c r="E41" s="96"/>
      <c r="F41" s="94"/>
      <c r="G41" s="97"/>
      <c r="H41" s="98"/>
      <c r="I41" s="670"/>
      <c r="J41" s="671"/>
      <c r="K41" s="27"/>
      <c r="L41" s="27"/>
      <c r="M41" s="27"/>
      <c r="N41" s="27"/>
      <c r="O41" s="27"/>
      <c r="P41" s="27"/>
      <c r="Q41" s="27"/>
      <c r="R41" s="27"/>
      <c r="S41" s="27"/>
      <c r="T41" s="27"/>
      <c r="U41" s="27"/>
      <c r="V41" s="27"/>
    </row>
    <row r="42" spans="1:23" s="18" customFormat="1" ht="17.25" customHeight="1" x14ac:dyDescent="0.25">
      <c r="A42" s="28"/>
      <c r="B42" s="10"/>
      <c r="E42" s="675" t="s">
        <v>624</v>
      </c>
      <c r="F42" s="676"/>
      <c r="G42" s="89" t="str">
        <f>IF(ISNUMBER(Dades!$W$748),N14/Dades!$W$748,"-")</f>
        <v>-</v>
      </c>
      <c r="H42" s="95" t="s">
        <v>1446</v>
      </c>
      <c r="I42" s="668" t="str">
        <f>IF(ISTEXT('0.1_Dades generals organització'!$L$22),'0.1_Dades generals organització'!$L$22,"")</f>
        <v/>
      </c>
      <c r="J42" s="669"/>
      <c r="K42" s="27"/>
      <c r="L42" s="27"/>
      <c r="M42" s="27"/>
      <c r="N42" s="27"/>
      <c r="O42" s="27"/>
      <c r="P42" s="27"/>
      <c r="Q42" s="27"/>
      <c r="R42" s="27"/>
      <c r="S42" s="27"/>
      <c r="T42" s="27"/>
      <c r="U42" s="27"/>
      <c r="V42" s="27"/>
    </row>
    <row r="43" spans="1:23" s="18" customFormat="1" ht="6" customHeight="1" x14ac:dyDescent="0.25">
      <c r="A43" s="28"/>
      <c r="B43" s="10"/>
      <c r="E43" s="99"/>
      <c r="F43" s="100"/>
      <c r="G43" s="101"/>
      <c r="H43" s="95"/>
      <c r="I43" s="670"/>
      <c r="J43" s="671"/>
      <c r="K43" s="27"/>
      <c r="L43" s="27"/>
      <c r="M43" s="27"/>
      <c r="N43" s="27"/>
      <c r="O43" s="27"/>
      <c r="P43" s="27"/>
      <c r="Q43" s="27"/>
      <c r="R43" s="27"/>
      <c r="S43" s="27"/>
      <c r="T43" s="27"/>
      <c r="U43" s="27"/>
      <c r="V43" s="27"/>
    </row>
    <row r="44" spans="1:23" s="18" customFormat="1" ht="17.25" customHeight="1" x14ac:dyDescent="0.25">
      <c r="A44" s="28"/>
      <c r="B44" s="10"/>
      <c r="E44" s="675" t="s">
        <v>625</v>
      </c>
      <c r="F44" s="676"/>
      <c r="G44" s="89" t="str">
        <f>IF(ISNUMBER(Dades!$W$748),N16/Dades!$W$748,"-")</f>
        <v>-</v>
      </c>
      <c r="H44" s="95" t="s">
        <v>1446</v>
      </c>
      <c r="I44" s="668" t="str">
        <f>IF(ISTEXT('0.1_Dades generals organització'!$L$22),'0.1_Dades generals organització'!$L$22,"")</f>
        <v/>
      </c>
      <c r="J44" s="669"/>
      <c r="K44" s="27"/>
      <c r="L44" s="27"/>
      <c r="M44" s="27"/>
      <c r="N44" s="27"/>
      <c r="O44" s="27"/>
      <c r="P44" s="27"/>
      <c r="Q44" s="27"/>
      <c r="R44" s="27"/>
      <c r="S44" s="27"/>
      <c r="T44" s="27"/>
      <c r="U44" s="27"/>
      <c r="V44" s="27"/>
    </row>
    <row r="45" spans="1:23" s="18" customFormat="1" ht="5.25" customHeight="1" x14ac:dyDescent="0.25">
      <c r="A45" s="28"/>
      <c r="B45" s="10"/>
      <c r="E45" s="102"/>
      <c r="F45" s="103"/>
      <c r="G45" s="104"/>
      <c r="H45" s="105"/>
      <c r="I45" s="672"/>
      <c r="J45" s="673"/>
      <c r="K45" s="27"/>
      <c r="L45" s="27"/>
      <c r="M45" s="27"/>
      <c r="N45" s="27"/>
      <c r="O45" s="27"/>
      <c r="P45" s="27"/>
      <c r="Q45" s="27"/>
      <c r="R45" s="27"/>
      <c r="S45" s="27"/>
      <c r="T45" s="27"/>
      <c r="U45" s="27"/>
      <c r="V45" s="27"/>
    </row>
    <row r="46" spans="1:23" s="18" customFormat="1" ht="21" customHeight="1" x14ac:dyDescent="0.25">
      <c r="A46" s="28"/>
      <c r="B46" s="10"/>
      <c r="E46" s="27"/>
      <c r="F46" s="27"/>
      <c r="G46" s="27"/>
      <c r="H46" s="27"/>
      <c r="I46" s="27"/>
      <c r="J46" s="27"/>
      <c r="K46" s="27"/>
      <c r="L46" s="27"/>
      <c r="M46" s="27"/>
      <c r="N46" s="27"/>
      <c r="O46" s="27"/>
      <c r="P46" s="27"/>
      <c r="Q46" s="27"/>
      <c r="R46" s="27"/>
      <c r="S46" s="27"/>
      <c r="T46" s="27"/>
      <c r="U46" s="27"/>
      <c r="V46" s="27"/>
    </row>
    <row r="47" spans="1:23" s="49" customFormat="1" ht="6" customHeight="1" x14ac:dyDescent="0.3">
      <c r="A47" s="10"/>
      <c r="B47" s="10"/>
      <c r="C47" s="1"/>
      <c r="D47" s="1"/>
      <c r="K47" s="88"/>
      <c r="L47" s="1"/>
      <c r="M47" s="1"/>
      <c r="N47" s="1"/>
      <c r="O47" s="1"/>
      <c r="P47" s="1"/>
      <c r="Q47" s="1"/>
      <c r="R47" s="1"/>
      <c r="S47" s="1"/>
      <c r="T47" s="1"/>
      <c r="U47" s="1"/>
      <c r="V47" s="1"/>
    </row>
    <row r="48" spans="1:23" ht="18.75" x14ac:dyDescent="0.3">
      <c r="D48" s="638" t="s">
        <v>1555</v>
      </c>
      <c r="E48" s="638"/>
      <c r="F48" s="638"/>
      <c r="G48" s="638"/>
      <c r="H48" s="638"/>
      <c r="I48" s="638"/>
      <c r="J48" s="638"/>
      <c r="K48" s="638"/>
      <c r="L48" s="638"/>
      <c r="M48" s="638"/>
      <c r="N48" s="638"/>
      <c r="O48" s="638"/>
      <c r="P48" s="638"/>
      <c r="Q48" s="638"/>
      <c r="R48" s="638"/>
      <c r="S48" s="638"/>
      <c r="T48" s="638"/>
      <c r="U48" s="638"/>
      <c r="V48" s="638"/>
      <c r="W48" s="49"/>
    </row>
    <row r="49" spans="1:23" x14ac:dyDescent="0.3">
      <c r="D49" s="106"/>
      <c r="E49" s="107"/>
      <c r="L49" s="1"/>
      <c r="M49" s="1"/>
      <c r="N49" s="1"/>
      <c r="O49" s="1"/>
      <c r="P49" s="1"/>
    </row>
    <row r="50" spans="1:23" x14ac:dyDescent="0.3">
      <c r="A50" s="108"/>
      <c r="B50" s="108"/>
      <c r="C50" s="49"/>
      <c r="D50" s="49"/>
      <c r="E50" s="49"/>
      <c r="F50" s="49"/>
      <c r="G50" s="49"/>
      <c r="H50" s="49"/>
      <c r="I50" s="49"/>
      <c r="J50" s="49"/>
      <c r="K50" s="49"/>
      <c r="L50" s="49"/>
      <c r="M50" s="49"/>
      <c r="N50" s="49"/>
      <c r="O50" s="49"/>
      <c r="P50" s="49"/>
      <c r="Q50" s="49"/>
      <c r="R50" s="49"/>
      <c r="S50" s="49"/>
      <c r="T50" s="409"/>
      <c r="U50" s="49"/>
      <c r="V50" s="49"/>
      <c r="W50" s="49"/>
    </row>
    <row r="51" spans="1:23" ht="35.25" customHeight="1" x14ac:dyDescent="0.3">
      <c r="A51" s="108"/>
      <c r="B51" s="108"/>
      <c r="C51" s="49"/>
      <c r="D51" s="49"/>
      <c r="E51" s="167" t="s">
        <v>571</v>
      </c>
      <c r="F51" s="109" t="s">
        <v>627</v>
      </c>
      <c r="G51" s="109" t="s">
        <v>1062</v>
      </c>
      <c r="H51" s="109" t="s">
        <v>1061</v>
      </c>
      <c r="I51" s="696" t="s">
        <v>629</v>
      </c>
      <c r="J51" s="696"/>
      <c r="K51" s="698" t="s">
        <v>623</v>
      </c>
      <c r="L51" s="698"/>
      <c r="M51" s="698"/>
      <c r="N51" s="109" t="s">
        <v>1064</v>
      </c>
      <c r="O51" s="109" t="s">
        <v>1063</v>
      </c>
      <c r="P51" s="109" t="s">
        <v>644</v>
      </c>
      <c r="Q51" s="697" t="s">
        <v>624</v>
      </c>
      <c r="R51" s="698"/>
      <c r="S51" s="698" t="s">
        <v>625</v>
      </c>
      <c r="T51" s="698"/>
      <c r="U51" s="698"/>
      <c r="V51" s="49"/>
      <c r="W51" s="49"/>
    </row>
    <row r="52" spans="1:23" ht="16.5" customHeight="1" x14ac:dyDescent="0.3">
      <c r="A52" s="110"/>
      <c r="B52" s="108"/>
      <c r="C52" s="49"/>
      <c r="D52" s="49"/>
      <c r="E52" s="109" t="str">
        <f>IF(Dades!C791="","",Dades!C791)</f>
        <v/>
      </c>
      <c r="F52" s="386">
        <f>DSUM('1.1_Instal·lacions fixes'!$E$14:$R$36,"emissions",'4.2_Resultats Espanya'!E$51:E52)+DSUM('1.1_Instal·lacions fixes'!$E$43:$L$58,"emissions",'4.2_Resultats Espanya'!E$51:E52)</f>
        <v>0</v>
      </c>
      <c r="G52" s="386">
        <f>DSUM('1.2_Vehicles i maquinària'!$E$22:$S$44,"emissions",'4.2_Resultats Espanya'!E51:E52)+DSUM('1.2_Vehicles i maquinària'!$E$50:$S$70,"emissions",'4.2_Resultats Espanya'!E51:E52)+DSUM('1.2_Vehicles i maquinària'!$E$82:$S$92,"emissions",'4.2_Resultats Espanya'!E51:E52)+DSUM('1.2_Vehicles i maquinària'!$E$99:$S$109,"emissions",'4.2_Resultats Espanya'!E51:E52)</f>
        <v>0</v>
      </c>
      <c r="H52" s="386">
        <f>DSUM('1.4_Emissions fugitives'!$E$14:$O$36,"emissions",'4.2_Resultats Espanya'!E51:E52)+DSUM('1.4_Emissions fugitives'!$E$48:$N$58,"emissions",'4.2_Resultats Espanya'!E51:E52)</f>
        <v>0</v>
      </c>
      <c r="I52" s="661">
        <f>DSUM('1.3_Emissions de procés'!$E$17:$M$32,"emissions",'4.2_Resultats Espanya'!E51:E52)</f>
        <v>0</v>
      </c>
      <c r="J52" s="661"/>
      <c r="K52" s="662">
        <f>SUM(F52:J52)</f>
        <v>0</v>
      </c>
      <c r="L52" s="662"/>
      <c r="M52" s="662"/>
      <c r="N52" s="386">
        <f>DSUM('2.2_Categoria 2 Espanya'!$E$18:$J$40,"emissions",'4.2_Resultats Espanya'!E51:E52)</f>
        <v>0</v>
      </c>
      <c r="O52" s="386">
        <f>DSUM('2.2_Categoria 2 Espanya'!$E$49:$K$69,"emissions",'4.2_Resultats Espanya'!E51:E52)</f>
        <v>0</v>
      </c>
      <c r="P52" s="386">
        <f>DSUM('2.2_Categoria 2 Espanya'!$E$78:$J$98,"emissions",'4.2_Resultats Espanya'!E51:E52)</f>
        <v>0</v>
      </c>
      <c r="Q52" s="661">
        <f>SUM(N52:P52)</f>
        <v>0</v>
      </c>
      <c r="R52" s="662"/>
      <c r="S52" s="662">
        <f>K52+Q52</f>
        <v>0</v>
      </c>
      <c r="T52" s="662"/>
      <c r="U52" s="662"/>
      <c r="V52" s="49"/>
      <c r="W52" s="49"/>
    </row>
    <row r="53" spans="1:23" ht="16.5" customHeight="1" x14ac:dyDescent="0.3">
      <c r="A53" s="110"/>
      <c r="B53" s="108"/>
      <c r="C53" s="49"/>
      <c r="D53" s="49"/>
      <c r="E53" s="109" t="str">
        <f>IF(Dades!C792="","",Dades!C792)</f>
        <v/>
      </c>
      <c r="F53" s="386">
        <f>(DSUM('1.1_Instal·lacions fixes'!$E$14:$R$36,"emissions",'4.2_Resultats Espanya'!E$51:E53)+DSUM('1.1_Instal·lacions fixes'!$E$43:$L$58,"emissions",'4.2_Resultats Espanya'!E$51:E53))-SUM(F$52:F52)</f>
        <v>0</v>
      </c>
      <c r="G53" s="386">
        <f>(DSUM('1.2_Vehicles i maquinària'!$E$22:$S$44,"emissions",'4.2_Resultats Espanya'!E$51:E53)+DSUM('1.2_Vehicles i maquinària'!$E$50:$S$70,"emissions",'4.2_Resultats Espanya'!E$51:E53)+DSUM('1.2_Vehicles i maquinària'!$E$82:$S$92,"emissions",'4.2_Resultats Espanya'!E$51:E53)+DSUM('1.2_Vehicles i maquinària'!$E$99:$S$109,"emissions",'4.2_Resultats Espanya'!E$51:E53))-SUM(G$52:G52)</f>
        <v>0</v>
      </c>
      <c r="H53" s="386">
        <f>(DSUM('1.4_Emissions fugitives'!$E$14:$O$36,"emissions",'4.2_Resultats Espanya'!E$51:E53)+DSUM('1.4_Emissions fugitives'!$E$48:$N$58,"emissions",'4.2_Resultats Espanya'!E$51:E53))-SUM(H$52:H52)</f>
        <v>0</v>
      </c>
      <c r="I53" s="661">
        <f>DSUM('1.3_Emissions de procés'!$E$17:$M$32,"emissions",'4.2_Resultats Espanya'!E$51:E53)-SUM(I$52:I52)</f>
        <v>0</v>
      </c>
      <c r="J53" s="661"/>
      <c r="K53" s="662">
        <f>SUM(F53:J53)</f>
        <v>0</v>
      </c>
      <c r="L53" s="662"/>
      <c r="M53" s="662"/>
      <c r="N53" s="386">
        <f>DSUM('2.2_Categoria 2 Espanya'!$E$18:$J$40,"emissions",'4.2_Resultats Espanya'!E$51:E53)-SUM(N$52:N52)</f>
        <v>0</v>
      </c>
      <c r="O53" s="386">
        <f>DSUM('2.2_Categoria 2 Espanya'!$E$49:$K$69,"emissions",'4.2_Resultats Espanya'!E$51:E53)-SUM(O$52:O52)</f>
        <v>0</v>
      </c>
      <c r="P53" s="386">
        <f>DSUM('2.2_Categoria 2 Espanya'!$E$78:$J$98,"emissions",'4.2_Resultats Espanya'!E$51:E53)-SUM(P$52:P52)</f>
        <v>0</v>
      </c>
      <c r="Q53" s="661">
        <f>SUM(N53:P53)</f>
        <v>0</v>
      </c>
      <c r="R53" s="662"/>
      <c r="S53" s="662">
        <f>K53+Q53</f>
        <v>0</v>
      </c>
      <c r="T53" s="662"/>
      <c r="U53" s="662"/>
      <c r="V53" s="49"/>
      <c r="W53" s="49"/>
    </row>
    <row r="54" spans="1:23" ht="16.5" customHeight="1" x14ac:dyDescent="0.3">
      <c r="A54" s="110"/>
      <c r="B54" s="108"/>
      <c r="C54" s="49"/>
      <c r="D54" s="49"/>
      <c r="E54" s="109" t="str">
        <f>IF(Dades!C793="","",Dades!C793)</f>
        <v/>
      </c>
      <c r="F54" s="574">
        <f>(DSUM('1.1_Instal·lacions fixes'!$E$14:$R$36,"emissions",'4.2_Resultats Espanya'!E$51:E54)+DSUM('1.1_Instal·lacions fixes'!$E$43:$L$58,"emissions",'4.2_Resultats Espanya'!E$51:E54))-SUM(F$52:F53)</f>
        <v>0</v>
      </c>
      <c r="G54" s="574">
        <f>(DSUM('1.2_Vehicles i maquinària'!$E$22:$S$44,"emissions",'4.2_Resultats Espanya'!E$51:E54)+DSUM('1.2_Vehicles i maquinària'!$E$50:$S$70,"emissions",'4.2_Resultats Espanya'!E$51:E54)+DSUM('1.2_Vehicles i maquinària'!$E$82:$S$92,"emissions",'4.2_Resultats Espanya'!E$51:E54)+DSUM('1.2_Vehicles i maquinària'!$E$99:$S$109,"emissions",'4.2_Resultats Espanya'!E$51:E54))-SUM(G$52:G53)</f>
        <v>0</v>
      </c>
      <c r="H54" s="574">
        <f>(DSUM('1.4_Emissions fugitives'!$E$14:$O$36,"emissions",'4.2_Resultats Espanya'!E$51:E54)+DSUM('1.4_Emissions fugitives'!$E$48:$N$58,"emissions",'4.2_Resultats Espanya'!E$51:E54))-SUM(H$52:H53)</f>
        <v>0</v>
      </c>
      <c r="I54" s="661">
        <f>DSUM('1.3_Emissions de procés'!$E$17:$M$32,"emissions",'4.2_Resultats Espanya'!E$51:E54)-SUM(I$52:I53)</f>
        <v>0</v>
      </c>
      <c r="J54" s="661"/>
      <c r="K54" s="662">
        <f t="shared" ref="K54:K117" si="0">SUM(F54:J54)</f>
        <v>0</v>
      </c>
      <c r="L54" s="662"/>
      <c r="M54" s="662"/>
      <c r="N54" s="563">
        <f>DSUM('2.2_Categoria 2 Espanya'!$E$18:$J$40,"emissions",'4.2_Resultats Espanya'!E$51:E54)-SUM(N$52:N53)</f>
        <v>0</v>
      </c>
      <c r="O54" s="563">
        <f>DSUM('2.2_Categoria 2 Espanya'!$E$49:$K$69,"emissions",'4.2_Resultats Espanya'!E$51:E54)-SUM(O$52:O53)</f>
        <v>0</v>
      </c>
      <c r="P54" s="563">
        <f>DSUM('2.2_Categoria 2 Espanya'!$E$78:$J$98,"emissions",'4.2_Resultats Espanya'!E$51:E54)-SUM(P$52:P53)</f>
        <v>0</v>
      </c>
      <c r="Q54" s="661">
        <f t="shared" ref="Q54:Q117" si="1">SUM(N54:P54)</f>
        <v>0</v>
      </c>
      <c r="R54" s="662"/>
      <c r="S54" s="662">
        <f t="shared" ref="S54:S117" si="2">K54+Q54</f>
        <v>0</v>
      </c>
      <c r="T54" s="662"/>
      <c r="U54" s="662"/>
      <c r="V54" s="49"/>
      <c r="W54" s="49"/>
    </row>
    <row r="55" spans="1:23" ht="16.5" customHeight="1" x14ac:dyDescent="0.3">
      <c r="A55" s="110"/>
      <c r="B55" s="108"/>
      <c r="C55" s="49"/>
      <c r="D55" s="49"/>
      <c r="E55" s="109" t="str">
        <f>IF(Dades!C794="","",Dades!C794)</f>
        <v/>
      </c>
      <c r="F55" s="574">
        <f>(DSUM('1.1_Instal·lacions fixes'!$E$14:$R$36,"emissions",'4.2_Resultats Espanya'!E$51:E55)+DSUM('1.1_Instal·lacions fixes'!$E$43:$L$58,"emissions",'4.2_Resultats Espanya'!E$51:E55))-SUM(F$52:F54)</f>
        <v>0</v>
      </c>
      <c r="G55" s="574">
        <f>(DSUM('1.2_Vehicles i maquinària'!$E$22:$S$44,"emissions",'4.2_Resultats Espanya'!E$51:E55)+DSUM('1.2_Vehicles i maquinària'!$E$50:$S$70,"emissions",'4.2_Resultats Espanya'!E$51:E55)+DSUM('1.2_Vehicles i maquinària'!$E$82:$S$92,"emissions",'4.2_Resultats Espanya'!E$51:E55)+DSUM('1.2_Vehicles i maquinària'!$E$99:$S$109,"emissions",'4.2_Resultats Espanya'!E$51:E55))-SUM(G$52:G54)</f>
        <v>0</v>
      </c>
      <c r="H55" s="574">
        <f>(DSUM('1.4_Emissions fugitives'!$E$14:$O$36,"emissions",'4.2_Resultats Espanya'!E$51:E55)+DSUM('1.4_Emissions fugitives'!$E$48:$N$58,"emissions",'4.2_Resultats Espanya'!E$51:E55))-SUM(H$52:H54)</f>
        <v>0</v>
      </c>
      <c r="I55" s="661">
        <f>DSUM('1.3_Emissions de procés'!$E$17:$M$32,"emissions",'4.2_Resultats Espanya'!E$51:E55)-SUM(I$52:I54)</f>
        <v>0</v>
      </c>
      <c r="J55" s="661"/>
      <c r="K55" s="662">
        <f t="shared" si="0"/>
        <v>0</v>
      </c>
      <c r="L55" s="662"/>
      <c r="M55" s="662"/>
      <c r="N55" s="563">
        <f>DSUM('2.2_Categoria 2 Espanya'!$E$18:$J$40,"emissions",'4.2_Resultats Espanya'!E$51:E55)-SUM(N$52:N54)</f>
        <v>0</v>
      </c>
      <c r="O55" s="563">
        <f>DSUM('2.2_Categoria 2 Espanya'!$E$49:$K$69,"emissions",'4.2_Resultats Espanya'!E$51:E55)-SUM(O$52:O54)</f>
        <v>0</v>
      </c>
      <c r="P55" s="563">
        <f>DSUM('2.2_Categoria 2 Espanya'!$E$78:$J$98,"emissions",'4.2_Resultats Espanya'!E$51:E55)-SUM(P$52:P54)</f>
        <v>0</v>
      </c>
      <c r="Q55" s="661">
        <f t="shared" si="1"/>
        <v>0</v>
      </c>
      <c r="R55" s="662"/>
      <c r="S55" s="662">
        <f t="shared" si="2"/>
        <v>0</v>
      </c>
      <c r="T55" s="662"/>
      <c r="U55" s="662"/>
      <c r="V55" s="49"/>
      <c r="W55" s="49"/>
    </row>
    <row r="56" spans="1:23" ht="16.5" customHeight="1" x14ac:dyDescent="0.3">
      <c r="A56" s="110"/>
      <c r="B56" s="108"/>
      <c r="C56" s="49"/>
      <c r="D56" s="49"/>
      <c r="E56" s="109" t="str">
        <f>IF(Dades!C795="","",Dades!C795)</f>
        <v/>
      </c>
      <c r="F56" s="574">
        <f>(DSUM('1.1_Instal·lacions fixes'!$E$14:$R$36,"emissions",'4.2_Resultats Espanya'!E$51:E56)+DSUM('1.1_Instal·lacions fixes'!$E$43:$L$58,"emissions",'4.2_Resultats Espanya'!E$51:E56))-SUM(F$52:F55)</f>
        <v>0</v>
      </c>
      <c r="G56" s="574">
        <f>(DSUM('1.2_Vehicles i maquinària'!$E$22:$S$44,"emissions",'4.2_Resultats Espanya'!E$51:E56)+DSUM('1.2_Vehicles i maquinària'!$E$50:$S$70,"emissions",'4.2_Resultats Espanya'!E$51:E56)+DSUM('1.2_Vehicles i maquinària'!$E$82:$S$92,"emissions",'4.2_Resultats Espanya'!E$51:E56)+DSUM('1.2_Vehicles i maquinària'!$E$99:$S$109,"emissions",'4.2_Resultats Espanya'!E$51:E56))-SUM(G$52:G55)</f>
        <v>0</v>
      </c>
      <c r="H56" s="574">
        <f>(DSUM('1.4_Emissions fugitives'!$E$14:$O$36,"emissions",'4.2_Resultats Espanya'!E$51:E56)+DSUM('1.4_Emissions fugitives'!$E$48:$N$58,"emissions",'4.2_Resultats Espanya'!E$51:E56))-SUM(H$52:H55)</f>
        <v>0</v>
      </c>
      <c r="I56" s="661">
        <f>DSUM('1.3_Emissions de procés'!$E$17:$M$32,"emissions",'4.2_Resultats Espanya'!E$51:E56)-SUM(I$52:I55)</f>
        <v>0</v>
      </c>
      <c r="J56" s="661"/>
      <c r="K56" s="662">
        <f t="shared" si="0"/>
        <v>0</v>
      </c>
      <c r="L56" s="662"/>
      <c r="M56" s="662"/>
      <c r="N56" s="563">
        <f>DSUM('2.2_Categoria 2 Espanya'!$E$18:$J$40,"emissions",'4.2_Resultats Espanya'!E$51:E56)-SUM(N$52:N55)</f>
        <v>0</v>
      </c>
      <c r="O56" s="563">
        <f>DSUM('2.2_Categoria 2 Espanya'!$E$49:$K$69,"emissions",'4.2_Resultats Espanya'!E$51:E56)-SUM(O$52:O55)</f>
        <v>0</v>
      </c>
      <c r="P56" s="563">
        <f>DSUM('2.2_Categoria 2 Espanya'!$E$78:$J$98,"emissions",'4.2_Resultats Espanya'!E$51:E56)-SUM(P$52:P55)</f>
        <v>0</v>
      </c>
      <c r="Q56" s="661">
        <f t="shared" si="1"/>
        <v>0</v>
      </c>
      <c r="R56" s="662"/>
      <c r="S56" s="662">
        <f t="shared" si="2"/>
        <v>0</v>
      </c>
      <c r="T56" s="662"/>
      <c r="U56" s="662"/>
      <c r="V56" s="49"/>
      <c r="W56" s="49"/>
    </row>
    <row r="57" spans="1:23" x14ac:dyDescent="0.3">
      <c r="A57" s="110"/>
      <c r="B57" s="108"/>
      <c r="C57" s="49"/>
      <c r="D57" s="49"/>
      <c r="E57" s="109" t="str">
        <f>IF(Dades!C796="","",Dades!C796)</f>
        <v/>
      </c>
      <c r="F57" s="574">
        <f>(DSUM('1.1_Instal·lacions fixes'!$E$14:$R$36,"emissions",'4.2_Resultats Espanya'!E$51:E57)+DSUM('1.1_Instal·lacions fixes'!$E$43:$L$58,"emissions",'4.2_Resultats Espanya'!E$51:E57))-SUM(F$52:F56)</f>
        <v>0</v>
      </c>
      <c r="G57" s="574">
        <f>(DSUM('1.2_Vehicles i maquinària'!$E$22:$S$44,"emissions",'4.2_Resultats Espanya'!E$51:E57)+DSUM('1.2_Vehicles i maquinària'!$E$50:$S$70,"emissions",'4.2_Resultats Espanya'!E$51:E57)+DSUM('1.2_Vehicles i maquinària'!$E$82:$S$92,"emissions",'4.2_Resultats Espanya'!E$51:E57)+DSUM('1.2_Vehicles i maquinària'!$E$99:$S$109,"emissions",'4.2_Resultats Espanya'!E$51:E57))-SUM(G$52:G56)</f>
        <v>0</v>
      </c>
      <c r="H57" s="574">
        <f>(DSUM('1.4_Emissions fugitives'!$E$14:$O$36,"emissions",'4.2_Resultats Espanya'!E$51:E57)+DSUM('1.4_Emissions fugitives'!$E$48:$N$58,"emissions",'4.2_Resultats Espanya'!E$51:E57))-SUM(H$52:H56)</f>
        <v>0</v>
      </c>
      <c r="I57" s="661">
        <f>DSUM('1.3_Emissions de procés'!$E$17:$M$32,"emissions",'4.2_Resultats Espanya'!E$51:E57)-SUM(I$52:I56)</f>
        <v>0</v>
      </c>
      <c r="J57" s="661"/>
      <c r="K57" s="662">
        <f t="shared" si="0"/>
        <v>0</v>
      </c>
      <c r="L57" s="662"/>
      <c r="M57" s="662"/>
      <c r="N57" s="563">
        <f>DSUM('2.2_Categoria 2 Espanya'!$E$18:$J$40,"emissions",'4.2_Resultats Espanya'!E$51:E57)-SUM(N$52:N56)</f>
        <v>0</v>
      </c>
      <c r="O57" s="563">
        <f>DSUM('2.2_Categoria 2 Espanya'!$E$49:$K$69,"emissions",'4.2_Resultats Espanya'!E$51:E57)-SUM(O$52:O56)</f>
        <v>0</v>
      </c>
      <c r="P57" s="563">
        <f>DSUM('2.2_Categoria 2 Espanya'!$E$78:$J$98,"emissions",'4.2_Resultats Espanya'!E$51:E57)-SUM(P$52:P56)</f>
        <v>0</v>
      </c>
      <c r="Q57" s="661">
        <f t="shared" si="1"/>
        <v>0</v>
      </c>
      <c r="R57" s="662"/>
      <c r="S57" s="662">
        <f t="shared" si="2"/>
        <v>0</v>
      </c>
      <c r="T57" s="662"/>
      <c r="U57" s="662"/>
      <c r="V57" s="49"/>
      <c r="W57" s="49"/>
    </row>
    <row r="58" spans="1:23" ht="16.5" customHeight="1" x14ac:dyDescent="0.3">
      <c r="A58" s="110"/>
      <c r="B58" s="108"/>
      <c r="C58" s="49"/>
      <c r="D58" s="49"/>
      <c r="E58" s="109" t="str">
        <f>IF(Dades!C797="","",Dades!C797)</f>
        <v/>
      </c>
      <c r="F58" s="574">
        <f>(DSUM('1.1_Instal·lacions fixes'!$E$14:$R$36,"emissions",'4.2_Resultats Espanya'!E$51:E58)+DSUM('1.1_Instal·lacions fixes'!$E$43:$L$58,"emissions",'4.2_Resultats Espanya'!E$51:E58))-SUM(F$52:F57)</f>
        <v>0</v>
      </c>
      <c r="G58" s="574">
        <f>(DSUM('1.2_Vehicles i maquinària'!$E$22:$S$44,"emissions",'4.2_Resultats Espanya'!E$51:E58)+DSUM('1.2_Vehicles i maquinària'!$E$50:$S$70,"emissions",'4.2_Resultats Espanya'!E$51:E58)+DSUM('1.2_Vehicles i maquinària'!$E$82:$S$92,"emissions",'4.2_Resultats Espanya'!E$51:E58)+DSUM('1.2_Vehicles i maquinària'!$E$99:$S$109,"emissions",'4.2_Resultats Espanya'!E$51:E58))-SUM(G$52:G57)</f>
        <v>0</v>
      </c>
      <c r="H58" s="574">
        <f>(DSUM('1.4_Emissions fugitives'!$E$14:$O$36,"emissions",'4.2_Resultats Espanya'!E$51:E58)+DSUM('1.4_Emissions fugitives'!$E$48:$N$58,"emissions",'4.2_Resultats Espanya'!E$51:E58))-SUM(H$52:H57)</f>
        <v>0</v>
      </c>
      <c r="I58" s="661">
        <f>DSUM('1.3_Emissions de procés'!$E$17:$M$32,"emissions",'4.2_Resultats Espanya'!E$51:E58)-SUM(I$52:I57)</f>
        <v>0</v>
      </c>
      <c r="J58" s="661"/>
      <c r="K58" s="662">
        <f t="shared" si="0"/>
        <v>0</v>
      </c>
      <c r="L58" s="662"/>
      <c r="M58" s="662"/>
      <c r="N58" s="563">
        <f>DSUM('2.2_Categoria 2 Espanya'!$E$18:$J$40,"emissions",'4.2_Resultats Espanya'!E$51:E58)-SUM(N$52:N57)</f>
        <v>0</v>
      </c>
      <c r="O58" s="563">
        <f>DSUM('2.2_Categoria 2 Espanya'!$E$49:$K$69,"emissions",'4.2_Resultats Espanya'!E$51:E58)-SUM(O$52:O57)</f>
        <v>0</v>
      </c>
      <c r="P58" s="563">
        <f>DSUM('2.2_Categoria 2 Espanya'!$E$78:$J$98,"emissions",'4.2_Resultats Espanya'!E$51:E58)-SUM(P$52:P57)</f>
        <v>0</v>
      </c>
      <c r="Q58" s="661">
        <f t="shared" si="1"/>
        <v>0</v>
      </c>
      <c r="R58" s="662"/>
      <c r="S58" s="662">
        <f t="shared" si="2"/>
        <v>0</v>
      </c>
      <c r="T58" s="662"/>
      <c r="U58" s="662"/>
      <c r="V58" s="49"/>
      <c r="W58" s="49"/>
    </row>
    <row r="59" spans="1:23" x14ac:dyDescent="0.3">
      <c r="A59" s="110"/>
      <c r="B59" s="108"/>
      <c r="C59" s="49"/>
      <c r="D59" s="49"/>
      <c r="E59" s="109" t="str">
        <f>IF(Dades!C798="","",Dades!C798)</f>
        <v/>
      </c>
      <c r="F59" s="574">
        <f>(DSUM('1.1_Instal·lacions fixes'!$E$14:$R$36,"emissions",'4.2_Resultats Espanya'!E$51:E59)+DSUM('1.1_Instal·lacions fixes'!$E$43:$L$58,"emissions",'4.2_Resultats Espanya'!E$51:E59))-SUM(F$52:F58)</f>
        <v>0</v>
      </c>
      <c r="G59" s="574">
        <f>(DSUM('1.2_Vehicles i maquinària'!$E$22:$S$44,"emissions",'4.2_Resultats Espanya'!E$51:E59)+DSUM('1.2_Vehicles i maquinària'!$E$50:$S$70,"emissions",'4.2_Resultats Espanya'!E$51:E59)+DSUM('1.2_Vehicles i maquinària'!$E$82:$S$92,"emissions",'4.2_Resultats Espanya'!E$51:E59)+DSUM('1.2_Vehicles i maquinària'!$E$99:$S$109,"emissions",'4.2_Resultats Espanya'!E$51:E59))-SUM(G$52:G58)</f>
        <v>0</v>
      </c>
      <c r="H59" s="574">
        <f>(DSUM('1.4_Emissions fugitives'!$E$14:$O$36,"emissions",'4.2_Resultats Espanya'!E$51:E59)+DSUM('1.4_Emissions fugitives'!$E$48:$N$58,"emissions",'4.2_Resultats Espanya'!E$51:E59))-SUM(H$52:H58)</f>
        <v>0</v>
      </c>
      <c r="I59" s="661">
        <f>DSUM('1.3_Emissions de procés'!$E$17:$M$32,"emissions",'4.2_Resultats Espanya'!E$51:E59)-SUM(I$52:I58)</f>
        <v>0</v>
      </c>
      <c r="J59" s="661"/>
      <c r="K59" s="662">
        <f t="shared" si="0"/>
        <v>0</v>
      </c>
      <c r="L59" s="662"/>
      <c r="M59" s="662"/>
      <c r="N59" s="563">
        <f>DSUM('2.2_Categoria 2 Espanya'!$E$18:$J$40,"emissions",'4.2_Resultats Espanya'!E$51:E59)-SUM(N$52:N58)</f>
        <v>0</v>
      </c>
      <c r="O59" s="563">
        <f>DSUM('2.2_Categoria 2 Espanya'!$E$49:$K$69,"emissions",'4.2_Resultats Espanya'!E$51:E59)-SUM(O$52:O58)</f>
        <v>0</v>
      </c>
      <c r="P59" s="563">
        <f>DSUM('2.2_Categoria 2 Espanya'!$E$78:$J$98,"emissions",'4.2_Resultats Espanya'!E$51:E59)-SUM(P$52:P58)</f>
        <v>0</v>
      </c>
      <c r="Q59" s="661">
        <f t="shared" si="1"/>
        <v>0</v>
      </c>
      <c r="R59" s="662"/>
      <c r="S59" s="662">
        <f t="shared" si="2"/>
        <v>0</v>
      </c>
      <c r="T59" s="662"/>
      <c r="U59" s="662"/>
      <c r="V59" s="49"/>
      <c r="W59" s="49"/>
    </row>
    <row r="60" spans="1:23" x14ac:dyDescent="0.3">
      <c r="A60" s="110"/>
      <c r="B60" s="108"/>
      <c r="C60" s="49"/>
      <c r="D60" s="49"/>
      <c r="E60" s="109" t="str">
        <f>IF(Dades!C799="","",Dades!C799)</f>
        <v/>
      </c>
      <c r="F60" s="574">
        <f>(DSUM('1.1_Instal·lacions fixes'!$E$14:$R$36,"emissions",'4.2_Resultats Espanya'!E$51:E60)+DSUM('1.1_Instal·lacions fixes'!$E$43:$L$58,"emissions",'4.2_Resultats Espanya'!E$51:E60))-SUM(F$52:F59)</f>
        <v>0</v>
      </c>
      <c r="G60" s="574">
        <f>(DSUM('1.2_Vehicles i maquinària'!$E$22:$S$44,"emissions",'4.2_Resultats Espanya'!E$51:E60)+DSUM('1.2_Vehicles i maquinària'!$E$50:$S$70,"emissions",'4.2_Resultats Espanya'!E$51:E60)+DSUM('1.2_Vehicles i maquinària'!$E$82:$S$92,"emissions",'4.2_Resultats Espanya'!E$51:E60)+DSUM('1.2_Vehicles i maquinària'!$E$99:$S$109,"emissions",'4.2_Resultats Espanya'!E$51:E60))-SUM(G$52:G59)</f>
        <v>0</v>
      </c>
      <c r="H60" s="574">
        <f>(DSUM('1.4_Emissions fugitives'!$E$14:$O$36,"emissions",'4.2_Resultats Espanya'!E$51:E60)+DSUM('1.4_Emissions fugitives'!$E$48:$N$58,"emissions",'4.2_Resultats Espanya'!E$51:E60))-SUM(H$52:H59)</f>
        <v>0</v>
      </c>
      <c r="I60" s="661">
        <f>DSUM('1.3_Emissions de procés'!$E$17:$M$32,"emissions",'4.2_Resultats Espanya'!E$51:E60)-SUM(I$52:I59)</f>
        <v>0</v>
      </c>
      <c r="J60" s="661"/>
      <c r="K60" s="662">
        <f t="shared" si="0"/>
        <v>0</v>
      </c>
      <c r="L60" s="662"/>
      <c r="M60" s="662"/>
      <c r="N60" s="563">
        <f>DSUM('2.2_Categoria 2 Espanya'!$E$18:$J$40,"emissions",'4.2_Resultats Espanya'!E$51:E60)-SUM(N$52:N59)</f>
        <v>0</v>
      </c>
      <c r="O60" s="563">
        <f>DSUM('2.2_Categoria 2 Espanya'!$E$49:$K$69,"emissions",'4.2_Resultats Espanya'!E$51:E60)-SUM(O$52:O59)</f>
        <v>0</v>
      </c>
      <c r="P60" s="563">
        <f>DSUM('2.2_Categoria 2 Espanya'!$E$78:$J$98,"emissions",'4.2_Resultats Espanya'!E$51:E60)-SUM(P$52:P59)</f>
        <v>0</v>
      </c>
      <c r="Q60" s="661">
        <f t="shared" si="1"/>
        <v>0</v>
      </c>
      <c r="R60" s="662"/>
      <c r="S60" s="662">
        <f t="shared" si="2"/>
        <v>0</v>
      </c>
      <c r="T60" s="662"/>
      <c r="U60" s="662"/>
      <c r="V60" s="49"/>
      <c r="W60" s="49"/>
    </row>
    <row r="61" spans="1:23" x14ac:dyDescent="0.3">
      <c r="A61" s="110"/>
      <c r="B61" s="108"/>
      <c r="C61" s="49"/>
      <c r="D61" s="49"/>
      <c r="E61" s="109" t="str">
        <f>IF(Dades!C800="","",Dades!C800)</f>
        <v/>
      </c>
      <c r="F61" s="574">
        <f>(DSUM('1.1_Instal·lacions fixes'!$E$14:$R$36,"emissions",'4.2_Resultats Espanya'!E$51:E61)+DSUM('1.1_Instal·lacions fixes'!$E$43:$L$58,"emissions",'4.2_Resultats Espanya'!E$51:E61))-SUM(F$52:F60)</f>
        <v>0</v>
      </c>
      <c r="G61" s="574">
        <f>(DSUM('1.2_Vehicles i maquinària'!$E$22:$S$44,"emissions",'4.2_Resultats Espanya'!E$51:E61)+DSUM('1.2_Vehicles i maquinària'!$E$50:$S$70,"emissions",'4.2_Resultats Espanya'!E$51:E61)+DSUM('1.2_Vehicles i maquinària'!$E$82:$S$92,"emissions",'4.2_Resultats Espanya'!E$51:E61)+DSUM('1.2_Vehicles i maquinària'!$E$99:$S$109,"emissions",'4.2_Resultats Espanya'!E$51:E61))-SUM(G$52:G60)</f>
        <v>0</v>
      </c>
      <c r="H61" s="574">
        <f>(DSUM('1.4_Emissions fugitives'!$E$14:$O$36,"emissions",'4.2_Resultats Espanya'!E$51:E61)+DSUM('1.4_Emissions fugitives'!$E$48:$N$58,"emissions",'4.2_Resultats Espanya'!E$51:E61))-SUM(H$52:H60)</f>
        <v>0</v>
      </c>
      <c r="I61" s="661">
        <f>DSUM('1.3_Emissions de procés'!$E$17:$M$32,"emissions",'4.2_Resultats Espanya'!E$51:E61)-SUM(I$52:I60)</f>
        <v>0</v>
      </c>
      <c r="J61" s="661"/>
      <c r="K61" s="662">
        <f t="shared" si="0"/>
        <v>0</v>
      </c>
      <c r="L61" s="662"/>
      <c r="M61" s="662"/>
      <c r="N61" s="563">
        <f>DSUM('2.2_Categoria 2 Espanya'!$E$18:$J$40,"emissions",'4.2_Resultats Espanya'!E$51:E61)-SUM(N$52:N60)</f>
        <v>0</v>
      </c>
      <c r="O61" s="563">
        <f>DSUM('2.2_Categoria 2 Espanya'!$E$49:$K$69,"emissions",'4.2_Resultats Espanya'!E$51:E61)-SUM(O$52:O60)</f>
        <v>0</v>
      </c>
      <c r="P61" s="563">
        <f>DSUM('2.2_Categoria 2 Espanya'!$E$78:$J$98,"emissions",'4.2_Resultats Espanya'!E$51:E61)-SUM(P$52:P60)</f>
        <v>0</v>
      </c>
      <c r="Q61" s="661">
        <f t="shared" si="1"/>
        <v>0</v>
      </c>
      <c r="R61" s="662"/>
      <c r="S61" s="662">
        <f t="shared" si="2"/>
        <v>0</v>
      </c>
      <c r="T61" s="662"/>
      <c r="U61" s="662"/>
      <c r="V61" s="49"/>
      <c r="W61" s="49"/>
    </row>
    <row r="62" spans="1:23" x14ac:dyDescent="0.3">
      <c r="A62" s="110"/>
      <c r="B62" s="108"/>
      <c r="C62" s="49"/>
      <c r="D62" s="49"/>
      <c r="E62" s="109" t="str">
        <f>IF(Dades!C801="","",Dades!C801)</f>
        <v/>
      </c>
      <c r="F62" s="574">
        <f>(DSUM('1.1_Instal·lacions fixes'!$E$14:$R$36,"emissions",'4.2_Resultats Espanya'!E$51:E62)+DSUM('1.1_Instal·lacions fixes'!$E$43:$L$58,"emissions",'4.2_Resultats Espanya'!E$51:E62))-SUM(F$52:F61)</f>
        <v>0</v>
      </c>
      <c r="G62" s="574">
        <f>(DSUM('1.2_Vehicles i maquinària'!$E$22:$S$44,"emissions",'4.2_Resultats Espanya'!E$51:E62)+DSUM('1.2_Vehicles i maquinària'!$E$50:$S$70,"emissions",'4.2_Resultats Espanya'!E$51:E62)+DSUM('1.2_Vehicles i maquinària'!$E$82:$S$92,"emissions",'4.2_Resultats Espanya'!E$51:E62)+DSUM('1.2_Vehicles i maquinària'!$E$99:$S$109,"emissions",'4.2_Resultats Espanya'!E$51:E62))-SUM(G$52:G61)</f>
        <v>0</v>
      </c>
      <c r="H62" s="574">
        <f>(DSUM('1.4_Emissions fugitives'!$E$14:$O$36,"emissions",'4.2_Resultats Espanya'!E$51:E62)+DSUM('1.4_Emissions fugitives'!$E$48:$N$58,"emissions",'4.2_Resultats Espanya'!E$51:E62))-SUM(H$52:H61)</f>
        <v>0</v>
      </c>
      <c r="I62" s="661">
        <f>DSUM('1.3_Emissions de procés'!$E$17:$M$32,"emissions",'4.2_Resultats Espanya'!E$51:E62)-SUM(I$52:I61)</f>
        <v>0</v>
      </c>
      <c r="J62" s="661"/>
      <c r="K62" s="662">
        <f t="shared" si="0"/>
        <v>0</v>
      </c>
      <c r="L62" s="662"/>
      <c r="M62" s="662"/>
      <c r="N62" s="563">
        <f>DSUM('2.2_Categoria 2 Espanya'!$E$18:$J$40,"emissions",'4.2_Resultats Espanya'!E$51:E62)-SUM(N$52:N61)</f>
        <v>0</v>
      </c>
      <c r="O62" s="563">
        <f>DSUM('2.2_Categoria 2 Espanya'!$E$49:$K$69,"emissions",'4.2_Resultats Espanya'!E$51:E62)-SUM(O$52:O61)</f>
        <v>0</v>
      </c>
      <c r="P62" s="563">
        <f>DSUM('2.2_Categoria 2 Espanya'!$E$78:$J$98,"emissions",'4.2_Resultats Espanya'!E$51:E62)-SUM(P$52:P61)</f>
        <v>0</v>
      </c>
      <c r="Q62" s="661">
        <f t="shared" si="1"/>
        <v>0</v>
      </c>
      <c r="R62" s="662"/>
      <c r="S62" s="662">
        <f t="shared" si="2"/>
        <v>0</v>
      </c>
      <c r="T62" s="662"/>
      <c r="U62" s="662"/>
      <c r="V62" s="49"/>
      <c r="W62" s="49"/>
    </row>
    <row r="63" spans="1:23" x14ac:dyDescent="0.3">
      <c r="A63" s="110"/>
      <c r="B63" s="108"/>
      <c r="C63" s="49"/>
      <c r="D63" s="49"/>
      <c r="E63" s="109" t="str">
        <f>IF(Dades!C802="","",Dades!C802)</f>
        <v/>
      </c>
      <c r="F63" s="574">
        <f>(DSUM('1.1_Instal·lacions fixes'!$E$14:$R$36,"emissions",'4.2_Resultats Espanya'!E$51:E63)+DSUM('1.1_Instal·lacions fixes'!$E$43:$L$58,"emissions",'4.2_Resultats Espanya'!E$51:E63))-SUM(F$52:F62)</f>
        <v>0</v>
      </c>
      <c r="G63" s="574">
        <f>(DSUM('1.2_Vehicles i maquinària'!$E$22:$S$44,"emissions",'4.2_Resultats Espanya'!E$51:E63)+DSUM('1.2_Vehicles i maquinària'!$E$50:$S$70,"emissions",'4.2_Resultats Espanya'!E$51:E63)+DSUM('1.2_Vehicles i maquinària'!$E$82:$S$92,"emissions",'4.2_Resultats Espanya'!E$51:E63)+DSUM('1.2_Vehicles i maquinària'!$E$99:$S$109,"emissions",'4.2_Resultats Espanya'!E$51:E63))-SUM(G$52:G62)</f>
        <v>0</v>
      </c>
      <c r="H63" s="574">
        <f>(DSUM('1.4_Emissions fugitives'!$E$14:$O$36,"emissions",'4.2_Resultats Espanya'!E$51:E63)+DSUM('1.4_Emissions fugitives'!$E$48:$N$58,"emissions",'4.2_Resultats Espanya'!E$51:E63))-SUM(H$52:H62)</f>
        <v>0</v>
      </c>
      <c r="I63" s="661">
        <f>DSUM('1.3_Emissions de procés'!$E$17:$M$32,"emissions",'4.2_Resultats Espanya'!E$51:E63)-SUM(I$52:I62)</f>
        <v>0</v>
      </c>
      <c r="J63" s="661"/>
      <c r="K63" s="662">
        <f t="shared" si="0"/>
        <v>0</v>
      </c>
      <c r="L63" s="662"/>
      <c r="M63" s="662"/>
      <c r="N63" s="563">
        <f>DSUM('2.2_Categoria 2 Espanya'!$E$18:$J$40,"emissions",'4.2_Resultats Espanya'!E$51:E63)-SUM(N$52:N62)</f>
        <v>0</v>
      </c>
      <c r="O63" s="563">
        <f>DSUM('2.2_Categoria 2 Espanya'!$E$49:$K$69,"emissions",'4.2_Resultats Espanya'!E$51:E63)-SUM(O$52:O62)</f>
        <v>0</v>
      </c>
      <c r="P63" s="563">
        <f>DSUM('2.2_Categoria 2 Espanya'!$E$78:$J$98,"emissions",'4.2_Resultats Espanya'!E$51:E63)-SUM(P$52:P62)</f>
        <v>0</v>
      </c>
      <c r="Q63" s="661">
        <f t="shared" si="1"/>
        <v>0</v>
      </c>
      <c r="R63" s="662"/>
      <c r="S63" s="662">
        <f t="shared" si="2"/>
        <v>0</v>
      </c>
      <c r="T63" s="662"/>
      <c r="U63" s="662"/>
      <c r="V63" s="49"/>
      <c r="W63" s="49"/>
    </row>
    <row r="64" spans="1:23" ht="16.5" customHeight="1" x14ac:dyDescent="0.3">
      <c r="A64" s="110"/>
      <c r="B64" s="108"/>
      <c r="C64" s="49"/>
      <c r="D64" s="49"/>
      <c r="E64" s="109" t="str">
        <f>IF(Dades!C803="","",Dades!C803)</f>
        <v/>
      </c>
      <c r="F64" s="574">
        <f>(DSUM('1.1_Instal·lacions fixes'!$E$14:$R$36,"emissions",'4.2_Resultats Espanya'!E$51:E64)+DSUM('1.1_Instal·lacions fixes'!$E$43:$L$58,"emissions",'4.2_Resultats Espanya'!E$51:E64))-SUM(F$52:F63)</f>
        <v>0</v>
      </c>
      <c r="G64" s="574">
        <f>(DSUM('1.2_Vehicles i maquinària'!$E$22:$S$44,"emissions",'4.2_Resultats Espanya'!E$51:E64)+DSUM('1.2_Vehicles i maquinària'!$E$50:$S$70,"emissions",'4.2_Resultats Espanya'!E$51:E64)+DSUM('1.2_Vehicles i maquinària'!$E$82:$S$92,"emissions",'4.2_Resultats Espanya'!E$51:E64)+DSUM('1.2_Vehicles i maquinària'!$E$99:$S$109,"emissions",'4.2_Resultats Espanya'!E$51:E64))-SUM(G$52:G63)</f>
        <v>0</v>
      </c>
      <c r="H64" s="574">
        <f>(DSUM('1.4_Emissions fugitives'!$E$14:$O$36,"emissions",'4.2_Resultats Espanya'!E$51:E64)+DSUM('1.4_Emissions fugitives'!$E$48:$N$58,"emissions",'4.2_Resultats Espanya'!E$51:E64))-SUM(H$52:H63)</f>
        <v>0</v>
      </c>
      <c r="I64" s="661">
        <f>DSUM('1.3_Emissions de procés'!$E$17:$M$32,"emissions",'4.2_Resultats Espanya'!E$51:E64)-SUM(I$52:I63)</f>
        <v>0</v>
      </c>
      <c r="J64" s="661"/>
      <c r="K64" s="662">
        <f t="shared" si="0"/>
        <v>0</v>
      </c>
      <c r="L64" s="662"/>
      <c r="M64" s="662"/>
      <c r="N64" s="563">
        <f>DSUM('2.2_Categoria 2 Espanya'!$E$18:$J$40,"emissions",'4.2_Resultats Espanya'!E$51:E64)-SUM(N$52:N63)</f>
        <v>0</v>
      </c>
      <c r="O64" s="563">
        <f>DSUM('2.2_Categoria 2 Espanya'!$E$49:$K$69,"emissions",'4.2_Resultats Espanya'!E$51:E64)-SUM(O$52:O63)</f>
        <v>0</v>
      </c>
      <c r="P64" s="563">
        <f>DSUM('2.2_Categoria 2 Espanya'!$E$78:$J$98,"emissions",'4.2_Resultats Espanya'!E$51:E64)-SUM(P$52:P63)</f>
        <v>0</v>
      </c>
      <c r="Q64" s="661">
        <f t="shared" si="1"/>
        <v>0</v>
      </c>
      <c r="R64" s="662"/>
      <c r="S64" s="662">
        <f t="shared" si="2"/>
        <v>0</v>
      </c>
      <c r="T64" s="662"/>
      <c r="U64" s="662"/>
      <c r="V64" s="49"/>
      <c r="W64" s="49"/>
    </row>
    <row r="65" spans="1:23" ht="16.5" customHeight="1" x14ac:dyDescent="0.3">
      <c r="A65" s="110"/>
      <c r="B65" s="108"/>
      <c r="C65" s="49"/>
      <c r="D65" s="49"/>
      <c r="E65" s="109" t="str">
        <f>IF(Dades!C804="","",Dades!C804)</f>
        <v/>
      </c>
      <c r="F65" s="574">
        <f>(DSUM('1.1_Instal·lacions fixes'!$E$14:$R$36,"emissions",'4.2_Resultats Espanya'!E$51:E65)+DSUM('1.1_Instal·lacions fixes'!$E$43:$L$58,"emissions",'4.2_Resultats Espanya'!E$51:E65))-SUM(F$52:F64)</f>
        <v>0</v>
      </c>
      <c r="G65" s="574">
        <f>(DSUM('1.2_Vehicles i maquinària'!$E$22:$S$44,"emissions",'4.2_Resultats Espanya'!E$51:E65)+DSUM('1.2_Vehicles i maquinària'!$E$50:$S$70,"emissions",'4.2_Resultats Espanya'!E$51:E65)+DSUM('1.2_Vehicles i maquinària'!$E$82:$S$92,"emissions",'4.2_Resultats Espanya'!E$51:E65)+DSUM('1.2_Vehicles i maquinària'!$E$99:$S$109,"emissions",'4.2_Resultats Espanya'!E$51:E65))-SUM(G$52:G64)</f>
        <v>0</v>
      </c>
      <c r="H65" s="574">
        <f>(DSUM('1.4_Emissions fugitives'!$E$14:$O$36,"emissions",'4.2_Resultats Espanya'!E$51:E65)+DSUM('1.4_Emissions fugitives'!$E$48:$N$58,"emissions",'4.2_Resultats Espanya'!E$51:E65))-SUM(H$52:H64)</f>
        <v>0</v>
      </c>
      <c r="I65" s="661">
        <f>DSUM('1.3_Emissions de procés'!$E$17:$M$32,"emissions",'4.2_Resultats Espanya'!E$51:E65)-SUM(I$52:I64)</f>
        <v>0</v>
      </c>
      <c r="J65" s="661"/>
      <c r="K65" s="662">
        <f t="shared" si="0"/>
        <v>0</v>
      </c>
      <c r="L65" s="662"/>
      <c r="M65" s="662"/>
      <c r="N65" s="563">
        <f>DSUM('2.2_Categoria 2 Espanya'!$E$18:$J$40,"emissions",'4.2_Resultats Espanya'!E$51:E65)-SUM(N$52:N64)</f>
        <v>0</v>
      </c>
      <c r="O65" s="563">
        <f>DSUM('2.2_Categoria 2 Espanya'!$E$49:$K$69,"emissions",'4.2_Resultats Espanya'!E$51:E65)-SUM(O$52:O64)</f>
        <v>0</v>
      </c>
      <c r="P65" s="563">
        <f>DSUM('2.2_Categoria 2 Espanya'!$E$78:$J$98,"emissions",'4.2_Resultats Espanya'!E$51:E65)-SUM(P$52:P64)</f>
        <v>0</v>
      </c>
      <c r="Q65" s="661">
        <f t="shared" si="1"/>
        <v>0</v>
      </c>
      <c r="R65" s="662"/>
      <c r="S65" s="662">
        <f t="shared" si="2"/>
        <v>0</v>
      </c>
      <c r="T65" s="662"/>
      <c r="U65" s="662"/>
      <c r="V65" s="49"/>
      <c r="W65" s="49"/>
    </row>
    <row r="66" spans="1:23" ht="16.5" customHeight="1" x14ac:dyDescent="0.3">
      <c r="A66" s="110"/>
      <c r="B66" s="108"/>
      <c r="C66" s="49"/>
      <c r="D66" s="49"/>
      <c r="E66" s="109" t="str">
        <f>IF(Dades!C805="","",Dades!C805)</f>
        <v/>
      </c>
      <c r="F66" s="574">
        <f>(DSUM('1.1_Instal·lacions fixes'!$E$14:$R$36,"emissions",'4.2_Resultats Espanya'!E$51:E66)+DSUM('1.1_Instal·lacions fixes'!$E$43:$L$58,"emissions",'4.2_Resultats Espanya'!E$51:E66))-SUM(F$52:F65)</f>
        <v>0</v>
      </c>
      <c r="G66" s="574">
        <f>(DSUM('1.2_Vehicles i maquinària'!$E$22:$S$44,"emissions",'4.2_Resultats Espanya'!E$51:E66)+DSUM('1.2_Vehicles i maquinària'!$E$50:$S$70,"emissions",'4.2_Resultats Espanya'!E$51:E66)+DSUM('1.2_Vehicles i maquinària'!$E$82:$S$92,"emissions",'4.2_Resultats Espanya'!E$51:E66)+DSUM('1.2_Vehicles i maquinària'!$E$99:$S$109,"emissions",'4.2_Resultats Espanya'!E$51:E66))-SUM(G$52:G65)</f>
        <v>0</v>
      </c>
      <c r="H66" s="574">
        <f>(DSUM('1.4_Emissions fugitives'!$E$14:$O$36,"emissions",'4.2_Resultats Espanya'!E$51:E66)+DSUM('1.4_Emissions fugitives'!$E$48:$N$58,"emissions",'4.2_Resultats Espanya'!E$51:E66))-SUM(H$52:H65)</f>
        <v>0</v>
      </c>
      <c r="I66" s="661">
        <f>DSUM('1.3_Emissions de procés'!$E$17:$M$32,"emissions",'4.2_Resultats Espanya'!E$51:E66)-SUM(I$52:I65)</f>
        <v>0</v>
      </c>
      <c r="J66" s="661"/>
      <c r="K66" s="662">
        <f t="shared" si="0"/>
        <v>0</v>
      </c>
      <c r="L66" s="662"/>
      <c r="M66" s="662"/>
      <c r="N66" s="563">
        <f>DSUM('2.2_Categoria 2 Espanya'!$E$18:$J$40,"emissions",'4.2_Resultats Espanya'!E$51:E66)-SUM(N$52:N65)</f>
        <v>0</v>
      </c>
      <c r="O66" s="563">
        <f>DSUM('2.2_Categoria 2 Espanya'!$E$49:$K$69,"emissions",'4.2_Resultats Espanya'!E$51:E66)-SUM(O$52:O65)</f>
        <v>0</v>
      </c>
      <c r="P66" s="563">
        <f>DSUM('2.2_Categoria 2 Espanya'!$E$78:$J$98,"emissions",'4.2_Resultats Espanya'!E$51:E66)-SUM(P$52:P65)</f>
        <v>0</v>
      </c>
      <c r="Q66" s="661">
        <f t="shared" si="1"/>
        <v>0</v>
      </c>
      <c r="R66" s="662"/>
      <c r="S66" s="662">
        <f t="shared" si="2"/>
        <v>0</v>
      </c>
      <c r="T66" s="662"/>
      <c r="U66" s="662"/>
      <c r="V66" s="49"/>
      <c r="W66" s="49"/>
    </row>
    <row r="67" spans="1:23" ht="16.5" customHeight="1" x14ac:dyDescent="0.3">
      <c r="A67" s="110"/>
      <c r="B67" s="108"/>
      <c r="C67" s="49"/>
      <c r="D67" s="49"/>
      <c r="E67" s="109" t="str">
        <f>IF(Dades!C806="","",Dades!C806)</f>
        <v/>
      </c>
      <c r="F67" s="574">
        <f>(DSUM('1.1_Instal·lacions fixes'!$E$14:$R$36,"emissions",'4.2_Resultats Espanya'!E$51:E67)+DSUM('1.1_Instal·lacions fixes'!$E$43:$L$58,"emissions",'4.2_Resultats Espanya'!E$51:E67))-SUM(F$52:F66)</f>
        <v>0</v>
      </c>
      <c r="G67" s="574">
        <f>(DSUM('1.2_Vehicles i maquinària'!$E$22:$S$44,"emissions",'4.2_Resultats Espanya'!E$51:E67)+DSUM('1.2_Vehicles i maquinària'!$E$50:$S$70,"emissions",'4.2_Resultats Espanya'!E$51:E67)+DSUM('1.2_Vehicles i maquinària'!$E$82:$S$92,"emissions",'4.2_Resultats Espanya'!E$51:E67)+DSUM('1.2_Vehicles i maquinària'!$E$99:$S$109,"emissions",'4.2_Resultats Espanya'!E$51:E67))-SUM(G$52:G66)</f>
        <v>0</v>
      </c>
      <c r="H67" s="574">
        <f>(DSUM('1.4_Emissions fugitives'!$E$14:$O$36,"emissions",'4.2_Resultats Espanya'!E$51:E67)+DSUM('1.4_Emissions fugitives'!$E$48:$N$58,"emissions",'4.2_Resultats Espanya'!E$51:E67))-SUM(H$52:H66)</f>
        <v>0</v>
      </c>
      <c r="I67" s="661">
        <f>DSUM('1.3_Emissions de procés'!$E$17:$M$32,"emissions",'4.2_Resultats Espanya'!E$51:E67)-SUM(I$52:I66)</f>
        <v>0</v>
      </c>
      <c r="J67" s="661"/>
      <c r="K67" s="662">
        <f t="shared" si="0"/>
        <v>0</v>
      </c>
      <c r="L67" s="662"/>
      <c r="M67" s="662"/>
      <c r="N67" s="563">
        <f>DSUM('2.2_Categoria 2 Espanya'!$E$18:$J$40,"emissions",'4.2_Resultats Espanya'!E$51:E67)-SUM(N$52:N66)</f>
        <v>0</v>
      </c>
      <c r="O67" s="563">
        <f>DSUM('2.2_Categoria 2 Espanya'!$E$49:$K$69,"emissions",'4.2_Resultats Espanya'!E$51:E67)-SUM(O$52:O66)</f>
        <v>0</v>
      </c>
      <c r="P67" s="563">
        <f>DSUM('2.2_Categoria 2 Espanya'!$E$78:$J$98,"emissions",'4.2_Resultats Espanya'!E$51:E67)-SUM(P$52:P66)</f>
        <v>0</v>
      </c>
      <c r="Q67" s="661">
        <f t="shared" si="1"/>
        <v>0</v>
      </c>
      <c r="R67" s="662"/>
      <c r="S67" s="662">
        <f t="shared" si="2"/>
        <v>0</v>
      </c>
      <c r="T67" s="662"/>
      <c r="U67" s="662"/>
      <c r="V67" s="49"/>
      <c r="W67" s="49"/>
    </row>
    <row r="68" spans="1:23" ht="16.5" customHeight="1" x14ac:dyDescent="0.3">
      <c r="A68" s="110"/>
      <c r="B68" s="108"/>
      <c r="C68" s="49"/>
      <c r="D68" s="49"/>
      <c r="E68" s="109" t="str">
        <f>IF(Dades!C807="","",Dades!C807)</f>
        <v/>
      </c>
      <c r="F68" s="574">
        <f>(DSUM('1.1_Instal·lacions fixes'!$E$14:$R$36,"emissions",'4.2_Resultats Espanya'!E$51:E68)+DSUM('1.1_Instal·lacions fixes'!$E$43:$L$58,"emissions",'4.2_Resultats Espanya'!E$51:E68))-SUM(F$52:F67)</f>
        <v>0</v>
      </c>
      <c r="G68" s="574">
        <f>(DSUM('1.2_Vehicles i maquinària'!$E$22:$S$44,"emissions",'4.2_Resultats Espanya'!E$51:E68)+DSUM('1.2_Vehicles i maquinària'!$E$50:$S$70,"emissions",'4.2_Resultats Espanya'!E$51:E68)+DSUM('1.2_Vehicles i maquinària'!$E$82:$S$92,"emissions",'4.2_Resultats Espanya'!E$51:E68)+DSUM('1.2_Vehicles i maquinària'!$E$99:$S$109,"emissions",'4.2_Resultats Espanya'!E$51:E68))-SUM(G$52:G67)</f>
        <v>0</v>
      </c>
      <c r="H68" s="574">
        <f>(DSUM('1.4_Emissions fugitives'!$E$14:$O$36,"emissions",'4.2_Resultats Espanya'!E$51:E68)+DSUM('1.4_Emissions fugitives'!$E$48:$N$58,"emissions",'4.2_Resultats Espanya'!E$51:E68))-SUM(H$52:H67)</f>
        <v>0</v>
      </c>
      <c r="I68" s="661">
        <f>DSUM('1.3_Emissions de procés'!$E$17:$M$32,"emissions",'4.2_Resultats Espanya'!E$51:E68)-SUM(I$52:I67)</f>
        <v>0</v>
      </c>
      <c r="J68" s="661"/>
      <c r="K68" s="662">
        <f t="shared" si="0"/>
        <v>0</v>
      </c>
      <c r="L68" s="662"/>
      <c r="M68" s="662"/>
      <c r="N68" s="563">
        <f>DSUM('2.2_Categoria 2 Espanya'!$E$18:$J$40,"emissions",'4.2_Resultats Espanya'!E$51:E68)-SUM(N$52:N67)</f>
        <v>0</v>
      </c>
      <c r="O68" s="563">
        <f>DSUM('2.2_Categoria 2 Espanya'!$E$49:$K$69,"emissions",'4.2_Resultats Espanya'!E$51:E68)-SUM(O$52:O67)</f>
        <v>0</v>
      </c>
      <c r="P68" s="563">
        <f>DSUM('2.2_Categoria 2 Espanya'!$E$78:$J$98,"emissions",'4.2_Resultats Espanya'!E$51:E68)-SUM(P$52:P67)</f>
        <v>0</v>
      </c>
      <c r="Q68" s="661">
        <f t="shared" si="1"/>
        <v>0</v>
      </c>
      <c r="R68" s="662"/>
      <c r="S68" s="662">
        <f t="shared" si="2"/>
        <v>0</v>
      </c>
      <c r="T68" s="662"/>
      <c r="U68" s="662"/>
      <c r="V68" s="49"/>
      <c r="W68" s="49"/>
    </row>
    <row r="69" spans="1:23" x14ac:dyDescent="0.3">
      <c r="A69" s="110"/>
      <c r="B69" s="108"/>
      <c r="C69" s="49"/>
      <c r="D69" s="49"/>
      <c r="E69" s="109" t="str">
        <f>IF(Dades!C808="","",Dades!C808)</f>
        <v/>
      </c>
      <c r="F69" s="574">
        <f>(DSUM('1.1_Instal·lacions fixes'!$E$14:$R$36,"emissions",'4.2_Resultats Espanya'!E$51:E69)+DSUM('1.1_Instal·lacions fixes'!$E$43:$L$58,"emissions",'4.2_Resultats Espanya'!E$51:E69))-SUM(F$52:F68)</f>
        <v>0</v>
      </c>
      <c r="G69" s="574">
        <f>(DSUM('1.2_Vehicles i maquinària'!$E$22:$S$44,"emissions",'4.2_Resultats Espanya'!E$51:E69)+DSUM('1.2_Vehicles i maquinària'!$E$50:$S$70,"emissions",'4.2_Resultats Espanya'!E$51:E69)+DSUM('1.2_Vehicles i maquinària'!$E$82:$S$92,"emissions",'4.2_Resultats Espanya'!E$51:E69)+DSUM('1.2_Vehicles i maquinària'!$E$99:$S$109,"emissions",'4.2_Resultats Espanya'!E$51:E69))-SUM(G$52:G68)</f>
        <v>0</v>
      </c>
      <c r="H69" s="574">
        <f>(DSUM('1.4_Emissions fugitives'!$E$14:$O$36,"emissions",'4.2_Resultats Espanya'!E$51:E69)+DSUM('1.4_Emissions fugitives'!$E$48:$N$58,"emissions",'4.2_Resultats Espanya'!E$51:E69))-SUM(H$52:H68)</f>
        <v>0</v>
      </c>
      <c r="I69" s="661">
        <f>DSUM('1.3_Emissions de procés'!$E$17:$M$32,"emissions",'4.2_Resultats Espanya'!E$51:E69)-SUM(I$52:I68)</f>
        <v>0</v>
      </c>
      <c r="J69" s="661"/>
      <c r="K69" s="662">
        <f t="shared" si="0"/>
        <v>0</v>
      </c>
      <c r="L69" s="662"/>
      <c r="M69" s="662"/>
      <c r="N69" s="563">
        <f>DSUM('2.2_Categoria 2 Espanya'!$E$18:$J$40,"emissions",'4.2_Resultats Espanya'!E$51:E69)-SUM(N$52:N68)</f>
        <v>0</v>
      </c>
      <c r="O69" s="563">
        <f>DSUM('2.2_Categoria 2 Espanya'!$E$49:$K$69,"emissions",'4.2_Resultats Espanya'!E$51:E69)-SUM(O$52:O68)</f>
        <v>0</v>
      </c>
      <c r="P69" s="563">
        <f>DSUM('2.2_Categoria 2 Espanya'!$E$78:$J$98,"emissions",'4.2_Resultats Espanya'!E$51:E69)-SUM(P$52:P68)</f>
        <v>0</v>
      </c>
      <c r="Q69" s="661">
        <f t="shared" si="1"/>
        <v>0</v>
      </c>
      <c r="R69" s="662"/>
      <c r="S69" s="662">
        <f t="shared" si="2"/>
        <v>0</v>
      </c>
      <c r="T69" s="662"/>
      <c r="U69" s="662"/>
      <c r="V69" s="49"/>
      <c r="W69" s="49"/>
    </row>
    <row r="70" spans="1:23" ht="16.5" customHeight="1" x14ac:dyDescent="0.3">
      <c r="A70" s="110"/>
      <c r="B70" s="108"/>
      <c r="C70" s="49"/>
      <c r="D70" s="49"/>
      <c r="E70" s="109" t="str">
        <f>IF(Dades!C809="","",Dades!C809)</f>
        <v/>
      </c>
      <c r="F70" s="574">
        <f>(DSUM('1.1_Instal·lacions fixes'!$E$14:$R$36,"emissions",'4.2_Resultats Espanya'!E$51:E70)+DSUM('1.1_Instal·lacions fixes'!$E$43:$L$58,"emissions",'4.2_Resultats Espanya'!E$51:E70))-SUM(F$52:F69)</f>
        <v>0</v>
      </c>
      <c r="G70" s="574">
        <f>(DSUM('1.2_Vehicles i maquinària'!$E$22:$S$44,"emissions",'4.2_Resultats Espanya'!E$51:E70)+DSUM('1.2_Vehicles i maquinària'!$E$50:$S$70,"emissions",'4.2_Resultats Espanya'!E$51:E70)+DSUM('1.2_Vehicles i maquinària'!$E$82:$S$92,"emissions",'4.2_Resultats Espanya'!E$51:E70)+DSUM('1.2_Vehicles i maquinària'!$E$99:$S$109,"emissions",'4.2_Resultats Espanya'!E$51:E70))-SUM(G$52:G69)</f>
        <v>0</v>
      </c>
      <c r="H70" s="574">
        <f>(DSUM('1.4_Emissions fugitives'!$E$14:$O$36,"emissions",'4.2_Resultats Espanya'!E$51:E70)+DSUM('1.4_Emissions fugitives'!$E$48:$N$58,"emissions",'4.2_Resultats Espanya'!E$51:E70))-SUM(H$52:H69)</f>
        <v>0</v>
      </c>
      <c r="I70" s="661">
        <f>DSUM('1.3_Emissions de procés'!$E$17:$M$32,"emissions",'4.2_Resultats Espanya'!E$51:E70)-SUM(I$52:I69)</f>
        <v>0</v>
      </c>
      <c r="J70" s="661"/>
      <c r="K70" s="662">
        <f t="shared" si="0"/>
        <v>0</v>
      </c>
      <c r="L70" s="662"/>
      <c r="M70" s="662"/>
      <c r="N70" s="563">
        <f>DSUM('2.2_Categoria 2 Espanya'!$E$18:$J$40,"emissions",'4.2_Resultats Espanya'!E$51:E70)-SUM(N$52:N69)</f>
        <v>0</v>
      </c>
      <c r="O70" s="563">
        <f>DSUM('2.2_Categoria 2 Espanya'!$E$49:$K$69,"emissions",'4.2_Resultats Espanya'!E$51:E70)-SUM(O$52:O69)</f>
        <v>0</v>
      </c>
      <c r="P70" s="563">
        <f>DSUM('2.2_Categoria 2 Espanya'!$E$78:$J$98,"emissions",'4.2_Resultats Espanya'!E$51:E70)-SUM(P$52:P69)</f>
        <v>0</v>
      </c>
      <c r="Q70" s="661">
        <f t="shared" si="1"/>
        <v>0</v>
      </c>
      <c r="R70" s="662"/>
      <c r="S70" s="662">
        <f t="shared" si="2"/>
        <v>0</v>
      </c>
      <c r="T70" s="662"/>
      <c r="U70" s="662"/>
      <c r="V70" s="49"/>
      <c r="W70" s="49"/>
    </row>
    <row r="71" spans="1:23" x14ac:dyDescent="0.3">
      <c r="A71" s="110"/>
      <c r="B71" s="108"/>
      <c r="C71" s="49"/>
      <c r="D71" s="49"/>
      <c r="E71" s="109" t="str">
        <f>IF(Dades!C810="","",Dades!C810)</f>
        <v/>
      </c>
      <c r="F71" s="574">
        <f>(DSUM('1.1_Instal·lacions fixes'!$E$14:$R$36,"emissions",'4.2_Resultats Espanya'!E$51:E71)+DSUM('1.1_Instal·lacions fixes'!$E$43:$L$58,"emissions",'4.2_Resultats Espanya'!E$51:E71))-SUM(F$52:F70)</f>
        <v>0</v>
      </c>
      <c r="G71" s="574">
        <f>(DSUM('1.2_Vehicles i maquinària'!$E$22:$S$44,"emissions",'4.2_Resultats Espanya'!E$51:E71)+DSUM('1.2_Vehicles i maquinària'!$E$50:$S$70,"emissions",'4.2_Resultats Espanya'!E$51:E71)+DSUM('1.2_Vehicles i maquinària'!$E$82:$S$92,"emissions",'4.2_Resultats Espanya'!E$51:E71)+DSUM('1.2_Vehicles i maquinària'!$E$99:$S$109,"emissions",'4.2_Resultats Espanya'!E$51:E71))-SUM(G$52:G70)</f>
        <v>0</v>
      </c>
      <c r="H71" s="574">
        <f>(DSUM('1.4_Emissions fugitives'!$E$14:$O$36,"emissions",'4.2_Resultats Espanya'!E$51:E71)+DSUM('1.4_Emissions fugitives'!$E$48:$N$58,"emissions",'4.2_Resultats Espanya'!E$51:E71))-SUM(H$52:H70)</f>
        <v>0</v>
      </c>
      <c r="I71" s="661">
        <f>DSUM('1.3_Emissions de procés'!$E$17:$M$32,"emissions",'4.2_Resultats Espanya'!E$51:E71)-SUM(I$52:I70)</f>
        <v>0</v>
      </c>
      <c r="J71" s="661"/>
      <c r="K71" s="662">
        <f t="shared" si="0"/>
        <v>0</v>
      </c>
      <c r="L71" s="662"/>
      <c r="M71" s="662"/>
      <c r="N71" s="563">
        <f>DSUM('2.2_Categoria 2 Espanya'!$E$18:$J$40,"emissions",'4.2_Resultats Espanya'!E$51:E71)-SUM(N$52:N70)</f>
        <v>0</v>
      </c>
      <c r="O71" s="563">
        <f>DSUM('2.2_Categoria 2 Espanya'!$E$49:$K$69,"emissions",'4.2_Resultats Espanya'!E$51:E71)-SUM(O$52:O70)</f>
        <v>0</v>
      </c>
      <c r="P71" s="563">
        <f>DSUM('2.2_Categoria 2 Espanya'!$E$78:$J$98,"emissions",'4.2_Resultats Espanya'!E$51:E71)-SUM(P$52:P70)</f>
        <v>0</v>
      </c>
      <c r="Q71" s="661">
        <f t="shared" si="1"/>
        <v>0</v>
      </c>
      <c r="R71" s="662"/>
      <c r="S71" s="662">
        <f t="shared" si="2"/>
        <v>0</v>
      </c>
      <c r="T71" s="662"/>
      <c r="U71" s="662"/>
      <c r="V71" s="49"/>
      <c r="W71" s="49"/>
    </row>
    <row r="72" spans="1:23" x14ac:dyDescent="0.3">
      <c r="A72" s="110"/>
      <c r="B72" s="108"/>
      <c r="C72" s="49"/>
      <c r="D72" s="49"/>
      <c r="E72" s="109" t="str">
        <f>IF(Dades!C811="","",Dades!C811)</f>
        <v/>
      </c>
      <c r="F72" s="574">
        <f>(DSUM('1.1_Instal·lacions fixes'!$E$14:$R$36,"emissions",'4.2_Resultats Espanya'!E$51:E72)+DSUM('1.1_Instal·lacions fixes'!$E$43:$L$58,"emissions",'4.2_Resultats Espanya'!E$51:E72))-SUM(F$52:F71)</f>
        <v>0</v>
      </c>
      <c r="G72" s="574">
        <f>(DSUM('1.2_Vehicles i maquinària'!$E$22:$S$44,"emissions",'4.2_Resultats Espanya'!E$51:E72)+DSUM('1.2_Vehicles i maquinària'!$E$50:$S$70,"emissions",'4.2_Resultats Espanya'!E$51:E72)+DSUM('1.2_Vehicles i maquinària'!$E$82:$S$92,"emissions",'4.2_Resultats Espanya'!E$51:E72)+DSUM('1.2_Vehicles i maquinària'!$E$99:$S$109,"emissions",'4.2_Resultats Espanya'!E$51:E72))-SUM(G$52:G71)</f>
        <v>0</v>
      </c>
      <c r="H72" s="574">
        <f>(DSUM('1.4_Emissions fugitives'!$E$14:$O$36,"emissions",'4.2_Resultats Espanya'!E$51:E72)+DSUM('1.4_Emissions fugitives'!$E$48:$N$58,"emissions",'4.2_Resultats Espanya'!E$51:E72))-SUM(H$52:H71)</f>
        <v>0</v>
      </c>
      <c r="I72" s="661">
        <f>DSUM('1.3_Emissions de procés'!$E$17:$M$32,"emissions",'4.2_Resultats Espanya'!E$51:E72)-SUM(I$52:I71)</f>
        <v>0</v>
      </c>
      <c r="J72" s="661"/>
      <c r="K72" s="662">
        <f t="shared" si="0"/>
        <v>0</v>
      </c>
      <c r="L72" s="662"/>
      <c r="M72" s="662"/>
      <c r="N72" s="563">
        <f>DSUM('2.2_Categoria 2 Espanya'!$E$18:$J$40,"emissions",'4.2_Resultats Espanya'!E$51:E72)-SUM(N$52:N71)</f>
        <v>0</v>
      </c>
      <c r="O72" s="563">
        <f>DSUM('2.2_Categoria 2 Espanya'!$E$49:$K$69,"emissions",'4.2_Resultats Espanya'!E$51:E72)-SUM(O$52:O71)</f>
        <v>0</v>
      </c>
      <c r="P72" s="563">
        <f>DSUM('2.2_Categoria 2 Espanya'!$E$78:$J$98,"emissions",'4.2_Resultats Espanya'!E$51:E72)-SUM(P$52:P71)</f>
        <v>0</v>
      </c>
      <c r="Q72" s="661">
        <f t="shared" si="1"/>
        <v>0</v>
      </c>
      <c r="R72" s="662"/>
      <c r="S72" s="662">
        <f t="shared" si="2"/>
        <v>0</v>
      </c>
      <c r="T72" s="662"/>
      <c r="U72" s="662"/>
      <c r="V72" s="49"/>
      <c r="W72" s="49"/>
    </row>
    <row r="73" spans="1:23" x14ac:dyDescent="0.3">
      <c r="A73" s="110"/>
      <c r="B73" s="108"/>
      <c r="C73" s="49"/>
      <c r="D73" s="49"/>
      <c r="E73" s="109" t="str">
        <f>IF(Dades!C812="","",Dades!C812)</f>
        <v/>
      </c>
      <c r="F73" s="574">
        <f>(DSUM('1.1_Instal·lacions fixes'!$E$14:$R$36,"emissions",'4.2_Resultats Espanya'!E$51:E73)+DSUM('1.1_Instal·lacions fixes'!$E$43:$L$58,"emissions",'4.2_Resultats Espanya'!E$51:E73))-SUM(F$52:F72)</f>
        <v>0</v>
      </c>
      <c r="G73" s="574">
        <f>(DSUM('1.2_Vehicles i maquinària'!$E$22:$S$44,"emissions",'4.2_Resultats Espanya'!E$51:E73)+DSUM('1.2_Vehicles i maquinària'!$E$50:$S$70,"emissions",'4.2_Resultats Espanya'!E$51:E73)+DSUM('1.2_Vehicles i maquinària'!$E$82:$S$92,"emissions",'4.2_Resultats Espanya'!E$51:E73)+DSUM('1.2_Vehicles i maquinària'!$E$99:$S$109,"emissions",'4.2_Resultats Espanya'!E$51:E73))-SUM(G$52:G72)</f>
        <v>0</v>
      </c>
      <c r="H73" s="574">
        <f>(DSUM('1.4_Emissions fugitives'!$E$14:$O$36,"emissions",'4.2_Resultats Espanya'!E$51:E73)+DSUM('1.4_Emissions fugitives'!$E$48:$N$58,"emissions",'4.2_Resultats Espanya'!E$51:E73))-SUM(H$52:H72)</f>
        <v>0</v>
      </c>
      <c r="I73" s="661">
        <f>DSUM('1.3_Emissions de procés'!$E$17:$M$32,"emissions",'4.2_Resultats Espanya'!E$51:E73)-SUM(I$52:I72)</f>
        <v>0</v>
      </c>
      <c r="J73" s="661"/>
      <c r="K73" s="662">
        <f t="shared" si="0"/>
        <v>0</v>
      </c>
      <c r="L73" s="662"/>
      <c r="M73" s="662"/>
      <c r="N73" s="563">
        <f>DSUM('2.2_Categoria 2 Espanya'!$E$18:$J$40,"emissions",'4.2_Resultats Espanya'!E$51:E73)-SUM(N$52:N72)</f>
        <v>0</v>
      </c>
      <c r="O73" s="563">
        <f>DSUM('2.2_Categoria 2 Espanya'!$E$49:$K$69,"emissions",'4.2_Resultats Espanya'!E$51:E73)-SUM(O$52:O72)</f>
        <v>0</v>
      </c>
      <c r="P73" s="563">
        <f>DSUM('2.2_Categoria 2 Espanya'!$E$78:$J$98,"emissions",'4.2_Resultats Espanya'!E$51:E73)-SUM(P$52:P72)</f>
        <v>0</v>
      </c>
      <c r="Q73" s="661">
        <f t="shared" si="1"/>
        <v>0</v>
      </c>
      <c r="R73" s="662"/>
      <c r="S73" s="662">
        <f t="shared" si="2"/>
        <v>0</v>
      </c>
      <c r="T73" s="662"/>
      <c r="U73" s="662"/>
      <c r="V73" s="49"/>
      <c r="W73" s="49"/>
    </row>
    <row r="74" spans="1:23" x14ac:dyDescent="0.3">
      <c r="A74" s="110"/>
      <c r="B74" s="108"/>
      <c r="C74" s="49"/>
      <c r="D74" s="49"/>
      <c r="E74" s="109" t="str">
        <f>IF(Dades!C813="","",Dades!C813)</f>
        <v/>
      </c>
      <c r="F74" s="574">
        <f>(DSUM('1.1_Instal·lacions fixes'!$E$14:$R$36,"emissions",'4.2_Resultats Espanya'!E$51:E74)+DSUM('1.1_Instal·lacions fixes'!$E$43:$L$58,"emissions",'4.2_Resultats Espanya'!E$51:E74))-SUM(F$52:F73)</f>
        <v>0</v>
      </c>
      <c r="G74" s="574">
        <f>(DSUM('1.2_Vehicles i maquinària'!$E$22:$S$44,"emissions",'4.2_Resultats Espanya'!E$51:E74)+DSUM('1.2_Vehicles i maquinària'!$E$50:$S$70,"emissions",'4.2_Resultats Espanya'!E$51:E74)+DSUM('1.2_Vehicles i maquinària'!$E$82:$S$92,"emissions",'4.2_Resultats Espanya'!E$51:E74)+DSUM('1.2_Vehicles i maquinària'!$E$99:$S$109,"emissions",'4.2_Resultats Espanya'!E$51:E74))-SUM(G$52:G73)</f>
        <v>0</v>
      </c>
      <c r="H74" s="574">
        <f>(DSUM('1.4_Emissions fugitives'!$E$14:$O$36,"emissions",'4.2_Resultats Espanya'!E$51:E74)+DSUM('1.4_Emissions fugitives'!$E$48:$N$58,"emissions",'4.2_Resultats Espanya'!E$51:E74))-SUM(H$52:H73)</f>
        <v>0</v>
      </c>
      <c r="I74" s="661">
        <f>DSUM('1.3_Emissions de procés'!$E$17:$M$32,"emissions",'4.2_Resultats Espanya'!E$51:E74)-SUM(I$52:I73)</f>
        <v>0</v>
      </c>
      <c r="J74" s="661"/>
      <c r="K74" s="662">
        <f t="shared" si="0"/>
        <v>0</v>
      </c>
      <c r="L74" s="662"/>
      <c r="M74" s="662"/>
      <c r="N74" s="563">
        <f>DSUM('2.2_Categoria 2 Espanya'!$E$18:$J$40,"emissions",'4.2_Resultats Espanya'!E$51:E74)-SUM(N$52:N73)</f>
        <v>0</v>
      </c>
      <c r="O74" s="563">
        <f>DSUM('2.2_Categoria 2 Espanya'!$E$49:$K$69,"emissions",'4.2_Resultats Espanya'!E$51:E74)-SUM(O$52:O73)</f>
        <v>0</v>
      </c>
      <c r="P74" s="563">
        <f>DSUM('2.2_Categoria 2 Espanya'!$E$78:$J$98,"emissions",'4.2_Resultats Espanya'!E$51:E74)-SUM(P$52:P73)</f>
        <v>0</v>
      </c>
      <c r="Q74" s="661">
        <f t="shared" si="1"/>
        <v>0</v>
      </c>
      <c r="R74" s="662"/>
      <c r="S74" s="662">
        <f t="shared" si="2"/>
        <v>0</v>
      </c>
      <c r="T74" s="662"/>
      <c r="U74" s="662"/>
      <c r="V74" s="49"/>
      <c r="W74" s="49"/>
    </row>
    <row r="75" spans="1:23" x14ac:dyDescent="0.3">
      <c r="A75" s="110"/>
      <c r="B75" s="108"/>
      <c r="C75" s="49"/>
      <c r="D75" s="49"/>
      <c r="E75" s="109" t="str">
        <f>IF(Dades!C814="","",Dades!C814)</f>
        <v/>
      </c>
      <c r="F75" s="574">
        <f>(DSUM('1.1_Instal·lacions fixes'!$E$14:$R$36,"emissions",'4.2_Resultats Espanya'!E$51:E75)+DSUM('1.1_Instal·lacions fixes'!$E$43:$L$58,"emissions",'4.2_Resultats Espanya'!E$51:E75))-SUM(F$52:F74)</f>
        <v>0</v>
      </c>
      <c r="G75" s="574">
        <f>(DSUM('1.2_Vehicles i maquinària'!$E$22:$S$44,"emissions",'4.2_Resultats Espanya'!E$51:E75)+DSUM('1.2_Vehicles i maquinària'!$E$50:$S$70,"emissions",'4.2_Resultats Espanya'!E$51:E75)+DSUM('1.2_Vehicles i maquinària'!$E$82:$S$92,"emissions",'4.2_Resultats Espanya'!E$51:E75)+DSUM('1.2_Vehicles i maquinària'!$E$99:$S$109,"emissions",'4.2_Resultats Espanya'!E$51:E75))-SUM(G$52:G74)</f>
        <v>0</v>
      </c>
      <c r="H75" s="574">
        <f>(DSUM('1.4_Emissions fugitives'!$E$14:$O$36,"emissions",'4.2_Resultats Espanya'!E$51:E75)+DSUM('1.4_Emissions fugitives'!$E$48:$N$58,"emissions",'4.2_Resultats Espanya'!E$51:E75))-SUM(H$52:H74)</f>
        <v>0</v>
      </c>
      <c r="I75" s="661">
        <f>DSUM('1.3_Emissions de procés'!$E$17:$M$32,"emissions",'4.2_Resultats Espanya'!E$51:E75)-SUM(I$52:I74)</f>
        <v>0</v>
      </c>
      <c r="J75" s="661"/>
      <c r="K75" s="662">
        <f t="shared" si="0"/>
        <v>0</v>
      </c>
      <c r="L75" s="662"/>
      <c r="M75" s="662"/>
      <c r="N75" s="563">
        <f>DSUM('2.2_Categoria 2 Espanya'!$E$18:$J$40,"emissions",'4.2_Resultats Espanya'!E$51:E75)-SUM(N$52:N74)</f>
        <v>0</v>
      </c>
      <c r="O75" s="563">
        <f>DSUM('2.2_Categoria 2 Espanya'!$E$49:$K$69,"emissions",'4.2_Resultats Espanya'!E$51:E75)-SUM(O$52:O74)</f>
        <v>0</v>
      </c>
      <c r="P75" s="563">
        <f>DSUM('2.2_Categoria 2 Espanya'!$E$78:$J$98,"emissions",'4.2_Resultats Espanya'!E$51:E75)-SUM(P$52:P74)</f>
        <v>0</v>
      </c>
      <c r="Q75" s="661">
        <f t="shared" si="1"/>
        <v>0</v>
      </c>
      <c r="R75" s="662"/>
      <c r="S75" s="662">
        <f t="shared" si="2"/>
        <v>0</v>
      </c>
      <c r="T75" s="662"/>
      <c r="U75" s="662"/>
      <c r="V75" s="49"/>
      <c r="W75" s="49"/>
    </row>
    <row r="76" spans="1:23" ht="16.5" customHeight="1" x14ac:dyDescent="0.3">
      <c r="A76" s="110"/>
      <c r="B76" s="108"/>
      <c r="C76" s="49"/>
      <c r="D76" s="49"/>
      <c r="E76" s="109" t="str">
        <f>IF(Dades!C815="","",Dades!C815)</f>
        <v/>
      </c>
      <c r="F76" s="574">
        <f>(DSUM('1.1_Instal·lacions fixes'!$E$14:$R$36,"emissions",'4.2_Resultats Espanya'!E$51:E76)+DSUM('1.1_Instal·lacions fixes'!$E$43:$L$58,"emissions",'4.2_Resultats Espanya'!E$51:E76))-SUM(F$52:F75)</f>
        <v>0</v>
      </c>
      <c r="G76" s="574">
        <f>(DSUM('1.2_Vehicles i maquinària'!$E$22:$S$44,"emissions",'4.2_Resultats Espanya'!E$51:E76)+DSUM('1.2_Vehicles i maquinària'!$E$50:$S$70,"emissions",'4.2_Resultats Espanya'!E$51:E76)+DSUM('1.2_Vehicles i maquinària'!$E$82:$S$92,"emissions",'4.2_Resultats Espanya'!E$51:E76)+DSUM('1.2_Vehicles i maquinària'!$E$99:$S$109,"emissions",'4.2_Resultats Espanya'!E$51:E76))-SUM(G$52:G75)</f>
        <v>0</v>
      </c>
      <c r="H76" s="574">
        <f>(DSUM('1.4_Emissions fugitives'!$E$14:$O$36,"emissions",'4.2_Resultats Espanya'!E$51:E76)+DSUM('1.4_Emissions fugitives'!$E$48:$N$58,"emissions",'4.2_Resultats Espanya'!E$51:E76))-SUM(H$52:H75)</f>
        <v>0</v>
      </c>
      <c r="I76" s="661">
        <f>DSUM('1.3_Emissions de procés'!$E$17:$M$32,"emissions",'4.2_Resultats Espanya'!E$51:E76)-SUM(I$52:I75)</f>
        <v>0</v>
      </c>
      <c r="J76" s="661"/>
      <c r="K76" s="662">
        <f t="shared" si="0"/>
        <v>0</v>
      </c>
      <c r="L76" s="662"/>
      <c r="M76" s="662"/>
      <c r="N76" s="563">
        <f>DSUM('2.2_Categoria 2 Espanya'!$E$18:$J$40,"emissions",'4.2_Resultats Espanya'!E$51:E76)-SUM(N$52:N75)</f>
        <v>0</v>
      </c>
      <c r="O76" s="563">
        <f>DSUM('2.2_Categoria 2 Espanya'!$E$49:$K$69,"emissions",'4.2_Resultats Espanya'!E$51:E76)-SUM(O$52:O75)</f>
        <v>0</v>
      </c>
      <c r="P76" s="563">
        <f>DSUM('2.2_Categoria 2 Espanya'!$E$78:$J$98,"emissions",'4.2_Resultats Espanya'!E$51:E76)-SUM(P$52:P75)</f>
        <v>0</v>
      </c>
      <c r="Q76" s="661">
        <f t="shared" si="1"/>
        <v>0</v>
      </c>
      <c r="R76" s="662"/>
      <c r="S76" s="662">
        <f t="shared" si="2"/>
        <v>0</v>
      </c>
      <c r="T76" s="662"/>
      <c r="U76" s="662"/>
      <c r="V76" s="49"/>
      <c r="W76" s="49"/>
    </row>
    <row r="77" spans="1:23" ht="16.5" customHeight="1" x14ac:dyDescent="0.3">
      <c r="A77" s="110"/>
      <c r="B77" s="108"/>
      <c r="C77" s="49"/>
      <c r="D77" s="49"/>
      <c r="E77" s="109" t="str">
        <f>IF(Dades!C816="","",Dades!C816)</f>
        <v/>
      </c>
      <c r="F77" s="574">
        <f>(DSUM('1.1_Instal·lacions fixes'!$E$14:$R$36,"emissions",'4.2_Resultats Espanya'!E$51:E77)+DSUM('1.1_Instal·lacions fixes'!$E$43:$L$58,"emissions",'4.2_Resultats Espanya'!E$51:E77))-SUM(F$52:F76)</f>
        <v>0</v>
      </c>
      <c r="G77" s="574">
        <f>(DSUM('1.2_Vehicles i maquinària'!$E$22:$S$44,"emissions",'4.2_Resultats Espanya'!E$51:E77)+DSUM('1.2_Vehicles i maquinària'!$E$50:$S$70,"emissions",'4.2_Resultats Espanya'!E$51:E77)+DSUM('1.2_Vehicles i maquinària'!$E$82:$S$92,"emissions",'4.2_Resultats Espanya'!E$51:E77)+DSUM('1.2_Vehicles i maquinària'!$E$99:$S$109,"emissions",'4.2_Resultats Espanya'!E$51:E77))-SUM(G$52:G76)</f>
        <v>0</v>
      </c>
      <c r="H77" s="574">
        <f>(DSUM('1.4_Emissions fugitives'!$E$14:$O$36,"emissions",'4.2_Resultats Espanya'!E$51:E77)+DSUM('1.4_Emissions fugitives'!$E$48:$N$58,"emissions",'4.2_Resultats Espanya'!E$51:E77))-SUM(H$52:H76)</f>
        <v>0</v>
      </c>
      <c r="I77" s="661">
        <f>DSUM('1.3_Emissions de procés'!$E$17:$M$32,"emissions",'4.2_Resultats Espanya'!E$51:E77)-SUM(I$52:I76)</f>
        <v>0</v>
      </c>
      <c r="J77" s="661"/>
      <c r="K77" s="662">
        <f t="shared" si="0"/>
        <v>0</v>
      </c>
      <c r="L77" s="662"/>
      <c r="M77" s="662"/>
      <c r="N77" s="563">
        <f>DSUM('2.2_Categoria 2 Espanya'!$E$18:$J$40,"emissions",'4.2_Resultats Espanya'!E$51:E77)-SUM(N$52:N76)</f>
        <v>0</v>
      </c>
      <c r="O77" s="563">
        <f>DSUM('2.2_Categoria 2 Espanya'!$E$49:$K$69,"emissions",'4.2_Resultats Espanya'!E$51:E77)-SUM(O$52:O76)</f>
        <v>0</v>
      </c>
      <c r="P77" s="563">
        <f>DSUM('2.2_Categoria 2 Espanya'!$E$78:$J$98,"emissions",'4.2_Resultats Espanya'!E$51:E77)-SUM(P$52:P76)</f>
        <v>0</v>
      </c>
      <c r="Q77" s="661">
        <f t="shared" si="1"/>
        <v>0</v>
      </c>
      <c r="R77" s="662"/>
      <c r="S77" s="662">
        <f t="shared" si="2"/>
        <v>0</v>
      </c>
      <c r="T77" s="662"/>
      <c r="U77" s="662"/>
      <c r="V77" s="49"/>
      <c r="W77" s="49"/>
    </row>
    <row r="78" spans="1:23" ht="16.5" customHeight="1" x14ac:dyDescent="0.3">
      <c r="A78" s="110"/>
      <c r="B78" s="108"/>
      <c r="C78" s="49"/>
      <c r="D78" s="49"/>
      <c r="E78" s="109" t="str">
        <f>IF(Dades!C817="","",Dades!C817)</f>
        <v/>
      </c>
      <c r="F78" s="574">
        <f>(DSUM('1.1_Instal·lacions fixes'!$E$14:$R$36,"emissions",'4.2_Resultats Espanya'!E$51:E78)+DSUM('1.1_Instal·lacions fixes'!$E$43:$L$58,"emissions",'4.2_Resultats Espanya'!E$51:E78))-SUM(F$52:F77)</f>
        <v>0</v>
      </c>
      <c r="G78" s="574">
        <f>(DSUM('1.2_Vehicles i maquinària'!$E$22:$S$44,"emissions",'4.2_Resultats Espanya'!E$51:E78)+DSUM('1.2_Vehicles i maquinària'!$E$50:$S$70,"emissions",'4.2_Resultats Espanya'!E$51:E78)+DSUM('1.2_Vehicles i maquinària'!$E$82:$S$92,"emissions",'4.2_Resultats Espanya'!E$51:E78)+DSUM('1.2_Vehicles i maquinària'!$E$99:$S$109,"emissions",'4.2_Resultats Espanya'!E$51:E78))-SUM(G$52:G77)</f>
        <v>0</v>
      </c>
      <c r="H78" s="574">
        <f>(DSUM('1.4_Emissions fugitives'!$E$14:$O$36,"emissions",'4.2_Resultats Espanya'!E$51:E78)+DSUM('1.4_Emissions fugitives'!$E$48:$N$58,"emissions",'4.2_Resultats Espanya'!E$51:E78))-SUM(H$52:H77)</f>
        <v>0</v>
      </c>
      <c r="I78" s="661">
        <f>DSUM('1.3_Emissions de procés'!$E$17:$M$32,"emissions",'4.2_Resultats Espanya'!E$51:E78)-SUM(I$52:I77)</f>
        <v>0</v>
      </c>
      <c r="J78" s="661"/>
      <c r="K78" s="662">
        <f t="shared" si="0"/>
        <v>0</v>
      </c>
      <c r="L78" s="662"/>
      <c r="M78" s="662"/>
      <c r="N78" s="563">
        <f>DSUM('2.2_Categoria 2 Espanya'!$E$18:$J$40,"emissions",'4.2_Resultats Espanya'!E$51:E78)-SUM(N$52:N77)</f>
        <v>0</v>
      </c>
      <c r="O78" s="563">
        <f>DSUM('2.2_Categoria 2 Espanya'!$E$49:$K$69,"emissions",'4.2_Resultats Espanya'!E$51:E78)-SUM(O$52:O77)</f>
        <v>0</v>
      </c>
      <c r="P78" s="563">
        <f>DSUM('2.2_Categoria 2 Espanya'!$E$78:$J$98,"emissions",'4.2_Resultats Espanya'!E$51:E78)-SUM(P$52:P77)</f>
        <v>0</v>
      </c>
      <c r="Q78" s="661">
        <f t="shared" si="1"/>
        <v>0</v>
      </c>
      <c r="R78" s="662"/>
      <c r="S78" s="662">
        <f t="shared" si="2"/>
        <v>0</v>
      </c>
      <c r="T78" s="662"/>
      <c r="U78" s="662"/>
      <c r="V78" s="49"/>
      <c r="W78" s="49"/>
    </row>
    <row r="79" spans="1:23" ht="16.5" customHeight="1" x14ac:dyDescent="0.3">
      <c r="A79" s="110"/>
      <c r="B79" s="108"/>
      <c r="C79" s="49"/>
      <c r="D79" s="49"/>
      <c r="E79" s="109" t="str">
        <f>IF(Dades!C818="","",Dades!C818)</f>
        <v/>
      </c>
      <c r="F79" s="574">
        <f>(DSUM('1.1_Instal·lacions fixes'!$E$14:$R$36,"emissions",'4.2_Resultats Espanya'!E$51:E79)+DSUM('1.1_Instal·lacions fixes'!$E$43:$L$58,"emissions",'4.2_Resultats Espanya'!E$51:E79))-SUM(F$52:F78)</f>
        <v>0</v>
      </c>
      <c r="G79" s="574">
        <f>(DSUM('1.2_Vehicles i maquinària'!$E$22:$S$44,"emissions",'4.2_Resultats Espanya'!E$51:E79)+DSUM('1.2_Vehicles i maquinària'!$E$50:$S$70,"emissions",'4.2_Resultats Espanya'!E$51:E79)+DSUM('1.2_Vehicles i maquinària'!$E$82:$S$92,"emissions",'4.2_Resultats Espanya'!E$51:E79)+DSUM('1.2_Vehicles i maquinària'!$E$99:$S$109,"emissions",'4.2_Resultats Espanya'!E$51:E79))-SUM(G$52:G78)</f>
        <v>0</v>
      </c>
      <c r="H79" s="574">
        <f>(DSUM('1.4_Emissions fugitives'!$E$14:$O$36,"emissions",'4.2_Resultats Espanya'!E$51:E79)+DSUM('1.4_Emissions fugitives'!$E$48:$N$58,"emissions",'4.2_Resultats Espanya'!E$51:E79))-SUM(H$52:H78)</f>
        <v>0</v>
      </c>
      <c r="I79" s="661">
        <f>DSUM('1.3_Emissions de procés'!$E$17:$M$32,"emissions",'4.2_Resultats Espanya'!E$51:E79)-SUM(I$52:I78)</f>
        <v>0</v>
      </c>
      <c r="J79" s="661"/>
      <c r="K79" s="662">
        <f t="shared" si="0"/>
        <v>0</v>
      </c>
      <c r="L79" s="662"/>
      <c r="M79" s="662"/>
      <c r="N79" s="563">
        <f>DSUM('2.2_Categoria 2 Espanya'!$E$18:$J$40,"emissions",'4.2_Resultats Espanya'!E$51:E79)-SUM(N$52:N78)</f>
        <v>0</v>
      </c>
      <c r="O79" s="563">
        <f>DSUM('2.2_Categoria 2 Espanya'!$E$49:$K$69,"emissions",'4.2_Resultats Espanya'!E$51:E79)-SUM(O$52:O78)</f>
        <v>0</v>
      </c>
      <c r="P79" s="563">
        <f>DSUM('2.2_Categoria 2 Espanya'!$E$78:$J$98,"emissions",'4.2_Resultats Espanya'!E$51:E79)-SUM(P$52:P78)</f>
        <v>0</v>
      </c>
      <c r="Q79" s="661">
        <f t="shared" si="1"/>
        <v>0</v>
      </c>
      <c r="R79" s="662"/>
      <c r="S79" s="662">
        <f t="shared" si="2"/>
        <v>0</v>
      </c>
      <c r="T79" s="662"/>
      <c r="U79" s="662"/>
      <c r="V79" s="49"/>
      <c r="W79" s="49"/>
    </row>
    <row r="80" spans="1:23" ht="16.5" customHeight="1" x14ac:dyDescent="0.3">
      <c r="A80" s="110"/>
      <c r="B80" s="108"/>
      <c r="C80" s="49"/>
      <c r="D80" s="49"/>
      <c r="E80" s="109" t="str">
        <f>IF(Dades!C819="","",Dades!C819)</f>
        <v/>
      </c>
      <c r="F80" s="574">
        <f>(DSUM('1.1_Instal·lacions fixes'!$E$14:$R$36,"emissions",'4.2_Resultats Espanya'!E$51:E80)+DSUM('1.1_Instal·lacions fixes'!$E$43:$L$58,"emissions",'4.2_Resultats Espanya'!E$51:E80))-SUM(F$52:F79)</f>
        <v>0</v>
      </c>
      <c r="G80" s="574">
        <f>(DSUM('1.2_Vehicles i maquinària'!$E$22:$S$44,"emissions",'4.2_Resultats Espanya'!E$51:E80)+DSUM('1.2_Vehicles i maquinària'!$E$50:$S$70,"emissions",'4.2_Resultats Espanya'!E$51:E80)+DSUM('1.2_Vehicles i maquinària'!$E$82:$S$92,"emissions",'4.2_Resultats Espanya'!E$51:E80)+DSUM('1.2_Vehicles i maquinària'!$E$99:$S$109,"emissions",'4.2_Resultats Espanya'!E$51:E80))-SUM(G$52:G79)</f>
        <v>0</v>
      </c>
      <c r="H80" s="574">
        <f>(DSUM('1.4_Emissions fugitives'!$E$14:$O$36,"emissions",'4.2_Resultats Espanya'!E$51:E80)+DSUM('1.4_Emissions fugitives'!$E$48:$N$58,"emissions",'4.2_Resultats Espanya'!E$51:E80))-SUM(H$52:H79)</f>
        <v>0</v>
      </c>
      <c r="I80" s="661">
        <f>DSUM('1.3_Emissions de procés'!$E$17:$M$32,"emissions",'4.2_Resultats Espanya'!E$51:E80)-SUM(I$52:I79)</f>
        <v>0</v>
      </c>
      <c r="J80" s="661"/>
      <c r="K80" s="662">
        <f t="shared" si="0"/>
        <v>0</v>
      </c>
      <c r="L80" s="662"/>
      <c r="M80" s="662"/>
      <c r="N80" s="563">
        <f>DSUM('2.2_Categoria 2 Espanya'!$E$18:$J$40,"emissions",'4.2_Resultats Espanya'!E$51:E80)-SUM(N$52:N79)</f>
        <v>0</v>
      </c>
      <c r="O80" s="563">
        <f>DSUM('2.2_Categoria 2 Espanya'!$E$49:$K$69,"emissions",'4.2_Resultats Espanya'!E$51:E80)-SUM(O$52:O79)</f>
        <v>0</v>
      </c>
      <c r="P80" s="563">
        <f>DSUM('2.2_Categoria 2 Espanya'!$E$78:$J$98,"emissions",'4.2_Resultats Espanya'!E$51:E80)-SUM(P$52:P79)</f>
        <v>0</v>
      </c>
      <c r="Q80" s="661">
        <f t="shared" si="1"/>
        <v>0</v>
      </c>
      <c r="R80" s="662"/>
      <c r="S80" s="662">
        <f t="shared" si="2"/>
        <v>0</v>
      </c>
      <c r="T80" s="662"/>
      <c r="U80" s="662"/>
      <c r="V80" s="49"/>
      <c r="W80" s="49"/>
    </row>
    <row r="81" spans="1:23" x14ac:dyDescent="0.3">
      <c r="A81" s="110"/>
      <c r="B81" s="108"/>
      <c r="C81" s="49"/>
      <c r="D81" s="49"/>
      <c r="E81" s="109" t="str">
        <f>IF(Dades!C820="","",Dades!C820)</f>
        <v/>
      </c>
      <c r="F81" s="574">
        <f>(DSUM('1.1_Instal·lacions fixes'!$E$14:$R$36,"emissions",'4.2_Resultats Espanya'!E$51:E81)+DSUM('1.1_Instal·lacions fixes'!$E$43:$L$58,"emissions",'4.2_Resultats Espanya'!E$51:E81))-SUM(F$52:F80)</f>
        <v>0</v>
      </c>
      <c r="G81" s="574">
        <f>(DSUM('1.2_Vehicles i maquinària'!$E$22:$S$44,"emissions",'4.2_Resultats Espanya'!E$51:E81)+DSUM('1.2_Vehicles i maquinària'!$E$50:$S$70,"emissions",'4.2_Resultats Espanya'!E$51:E81)+DSUM('1.2_Vehicles i maquinària'!$E$82:$S$92,"emissions",'4.2_Resultats Espanya'!E$51:E81)+DSUM('1.2_Vehicles i maquinària'!$E$99:$S$109,"emissions",'4.2_Resultats Espanya'!E$51:E81))-SUM(G$52:G80)</f>
        <v>0</v>
      </c>
      <c r="H81" s="574">
        <f>(DSUM('1.4_Emissions fugitives'!$E$14:$O$36,"emissions",'4.2_Resultats Espanya'!E$51:E81)+DSUM('1.4_Emissions fugitives'!$E$48:$N$58,"emissions",'4.2_Resultats Espanya'!E$51:E81))-SUM(H$52:H80)</f>
        <v>0</v>
      </c>
      <c r="I81" s="661">
        <f>DSUM('1.3_Emissions de procés'!$E$17:$M$32,"emissions",'4.2_Resultats Espanya'!E$51:E81)-SUM(I$52:I80)</f>
        <v>0</v>
      </c>
      <c r="J81" s="661"/>
      <c r="K81" s="662">
        <f t="shared" si="0"/>
        <v>0</v>
      </c>
      <c r="L81" s="662"/>
      <c r="M81" s="662"/>
      <c r="N81" s="563">
        <f>DSUM('2.2_Categoria 2 Espanya'!$E$18:$J$40,"emissions",'4.2_Resultats Espanya'!E$51:E81)-SUM(N$52:N80)</f>
        <v>0</v>
      </c>
      <c r="O81" s="563">
        <f>DSUM('2.2_Categoria 2 Espanya'!$E$49:$K$69,"emissions",'4.2_Resultats Espanya'!E$51:E81)-SUM(O$52:O80)</f>
        <v>0</v>
      </c>
      <c r="P81" s="563">
        <f>DSUM('2.2_Categoria 2 Espanya'!$E$78:$J$98,"emissions",'4.2_Resultats Espanya'!E$51:E81)-SUM(P$52:P80)</f>
        <v>0</v>
      </c>
      <c r="Q81" s="661">
        <f t="shared" si="1"/>
        <v>0</v>
      </c>
      <c r="R81" s="662"/>
      <c r="S81" s="662">
        <f t="shared" si="2"/>
        <v>0</v>
      </c>
      <c r="T81" s="662"/>
      <c r="U81" s="662"/>
      <c r="V81" s="49"/>
      <c r="W81" s="49"/>
    </row>
    <row r="82" spans="1:23" ht="16.5" customHeight="1" x14ac:dyDescent="0.3">
      <c r="A82" s="110"/>
      <c r="B82" s="108"/>
      <c r="C82" s="49"/>
      <c r="D82" s="49"/>
      <c r="E82" s="109" t="str">
        <f>IF(Dades!C821="","",Dades!C821)</f>
        <v/>
      </c>
      <c r="F82" s="574">
        <f>(DSUM('1.1_Instal·lacions fixes'!$E$14:$R$36,"emissions",'4.2_Resultats Espanya'!E$51:E82)+DSUM('1.1_Instal·lacions fixes'!$E$43:$L$58,"emissions",'4.2_Resultats Espanya'!E$51:E82))-SUM(F$52:F81)</f>
        <v>0</v>
      </c>
      <c r="G82" s="574">
        <f>(DSUM('1.2_Vehicles i maquinària'!$E$22:$S$44,"emissions",'4.2_Resultats Espanya'!E$51:E82)+DSUM('1.2_Vehicles i maquinària'!$E$50:$S$70,"emissions",'4.2_Resultats Espanya'!E$51:E82)+DSUM('1.2_Vehicles i maquinària'!$E$82:$S$92,"emissions",'4.2_Resultats Espanya'!E$51:E82)+DSUM('1.2_Vehicles i maquinària'!$E$99:$S$109,"emissions",'4.2_Resultats Espanya'!E$51:E82))-SUM(G$52:G81)</f>
        <v>0</v>
      </c>
      <c r="H82" s="574">
        <f>(DSUM('1.4_Emissions fugitives'!$E$14:$O$36,"emissions",'4.2_Resultats Espanya'!E$51:E82)+DSUM('1.4_Emissions fugitives'!$E$48:$N$58,"emissions",'4.2_Resultats Espanya'!E$51:E82))-SUM(H$52:H81)</f>
        <v>0</v>
      </c>
      <c r="I82" s="661">
        <f>DSUM('1.3_Emissions de procés'!$E$17:$M$32,"emissions",'4.2_Resultats Espanya'!E$51:E82)-SUM(I$52:I81)</f>
        <v>0</v>
      </c>
      <c r="J82" s="661"/>
      <c r="K82" s="662">
        <f t="shared" si="0"/>
        <v>0</v>
      </c>
      <c r="L82" s="662"/>
      <c r="M82" s="662"/>
      <c r="N82" s="563">
        <f>DSUM('2.2_Categoria 2 Espanya'!$E$18:$J$40,"emissions",'4.2_Resultats Espanya'!E$51:E82)-SUM(N$52:N81)</f>
        <v>0</v>
      </c>
      <c r="O82" s="563">
        <f>DSUM('2.2_Categoria 2 Espanya'!$E$49:$K$69,"emissions",'4.2_Resultats Espanya'!E$51:E82)-SUM(O$52:O81)</f>
        <v>0</v>
      </c>
      <c r="P82" s="563">
        <f>DSUM('2.2_Categoria 2 Espanya'!$E$78:$J$98,"emissions",'4.2_Resultats Espanya'!E$51:E82)-SUM(P$52:P81)</f>
        <v>0</v>
      </c>
      <c r="Q82" s="661">
        <f t="shared" si="1"/>
        <v>0</v>
      </c>
      <c r="R82" s="662"/>
      <c r="S82" s="662">
        <f t="shared" si="2"/>
        <v>0</v>
      </c>
      <c r="T82" s="662"/>
      <c r="U82" s="662"/>
      <c r="V82" s="49"/>
      <c r="W82" s="49"/>
    </row>
    <row r="83" spans="1:23" x14ac:dyDescent="0.3">
      <c r="A83" s="110"/>
      <c r="B83" s="108"/>
      <c r="C83" s="49"/>
      <c r="D83" s="49"/>
      <c r="E83" s="109" t="str">
        <f>IF(Dades!C822="","",Dades!C822)</f>
        <v/>
      </c>
      <c r="F83" s="574">
        <f>(DSUM('1.1_Instal·lacions fixes'!$E$14:$R$36,"emissions",'4.2_Resultats Espanya'!E$51:E83)+DSUM('1.1_Instal·lacions fixes'!$E$43:$L$58,"emissions",'4.2_Resultats Espanya'!E$51:E83))-SUM(F$52:F82)</f>
        <v>0</v>
      </c>
      <c r="G83" s="574">
        <f>(DSUM('1.2_Vehicles i maquinària'!$E$22:$S$44,"emissions",'4.2_Resultats Espanya'!E$51:E83)+DSUM('1.2_Vehicles i maquinària'!$E$50:$S$70,"emissions",'4.2_Resultats Espanya'!E$51:E83)+DSUM('1.2_Vehicles i maquinària'!$E$82:$S$92,"emissions",'4.2_Resultats Espanya'!E$51:E83)+DSUM('1.2_Vehicles i maquinària'!$E$99:$S$109,"emissions",'4.2_Resultats Espanya'!E$51:E83))-SUM(G$52:G82)</f>
        <v>0</v>
      </c>
      <c r="H83" s="574">
        <f>(DSUM('1.4_Emissions fugitives'!$E$14:$O$36,"emissions",'4.2_Resultats Espanya'!E$51:E83)+DSUM('1.4_Emissions fugitives'!$E$48:$N$58,"emissions",'4.2_Resultats Espanya'!E$51:E83))-SUM(H$52:H82)</f>
        <v>0</v>
      </c>
      <c r="I83" s="661">
        <f>DSUM('1.3_Emissions de procés'!$E$17:$M$32,"emissions",'4.2_Resultats Espanya'!E$51:E83)-SUM(I$52:I82)</f>
        <v>0</v>
      </c>
      <c r="J83" s="661"/>
      <c r="K83" s="662">
        <f t="shared" si="0"/>
        <v>0</v>
      </c>
      <c r="L83" s="662"/>
      <c r="M83" s="662"/>
      <c r="N83" s="563">
        <f>DSUM('2.2_Categoria 2 Espanya'!$E$18:$J$40,"emissions",'4.2_Resultats Espanya'!E$51:E83)-SUM(N$52:N82)</f>
        <v>0</v>
      </c>
      <c r="O83" s="563">
        <f>DSUM('2.2_Categoria 2 Espanya'!$E$49:$K$69,"emissions",'4.2_Resultats Espanya'!E$51:E83)-SUM(O$52:O82)</f>
        <v>0</v>
      </c>
      <c r="P83" s="563">
        <f>DSUM('2.2_Categoria 2 Espanya'!$E$78:$J$98,"emissions",'4.2_Resultats Espanya'!E$51:E83)-SUM(P$52:P82)</f>
        <v>0</v>
      </c>
      <c r="Q83" s="661">
        <f t="shared" si="1"/>
        <v>0</v>
      </c>
      <c r="R83" s="662"/>
      <c r="S83" s="662">
        <f t="shared" si="2"/>
        <v>0</v>
      </c>
      <c r="T83" s="662"/>
      <c r="U83" s="662"/>
      <c r="V83" s="49"/>
      <c r="W83" s="49"/>
    </row>
    <row r="84" spans="1:23" x14ac:dyDescent="0.3">
      <c r="A84" s="110"/>
      <c r="B84" s="108"/>
      <c r="C84" s="49"/>
      <c r="D84" s="49"/>
      <c r="E84" s="109" t="str">
        <f>IF(Dades!C823="","",Dades!C823)</f>
        <v/>
      </c>
      <c r="F84" s="574">
        <f>(DSUM('1.1_Instal·lacions fixes'!$E$14:$R$36,"emissions",'4.2_Resultats Espanya'!E$51:E84)+DSUM('1.1_Instal·lacions fixes'!$E$43:$L$58,"emissions",'4.2_Resultats Espanya'!E$51:E84))-SUM(F$52:F83)</f>
        <v>0</v>
      </c>
      <c r="G84" s="574">
        <f>(DSUM('1.2_Vehicles i maquinària'!$E$22:$S$44,"emissions",'4.2_Resultats Espanya'!E$51:E84)+DSUM('1.2_Vehicles i maquinària'!$E$50:$S$70,"emissions",'4.2_Resultats Espanya'!E$51:E84)+DSUM('1.2_Vehicles i maquinària'!$E$82:$S$92,"emissions",'4.2_Resultats Espanya'!E$51:E84)+DSUM('1.2_Vehicles i maquinària'!$E$99:$S$109,"emissions",'4.2_Resultats Espanya'!E$51:E84))-SUM(G$52:G83)</f>
        <v>0</v>
      </c>
      <c r="H84" s="574">
        <f>(DSUM('1.4_Emissions fugitives'!$E$14:$O$36,"emissions",'4.2_Resultats Espanya'!E$51:E84)+DSUM('1.4_Emissions fugitives'!$E$48:$N$58,"emissions",'4.2_Resultats Espanya'!E$51:E84))-SUM(H$52:H83)</f>
        <v>0</v>
      </c>
      <c r="I84" s="661">
        <f>DSUM('1.3_Emissions de procés'!$E$17:$M$32,"emissions",'4.2_Resultats Espanya'!E$51:E84)-SUM(I$52:I83)</f>
        <v>0</v>
      </c>
      <c r="J84" s="661"/>
      <c r="K84" s="662">
        <f t="shared" si="0"/>
        <v>0</v>
      </c>
      <c r="L84" s="662"/>
      <c r="M84" s="662"/>
      <c r="N84" s="563">
        <f>DSUM('2.2_Categoria 2 Espanya'!$E$18:$J$40,"emissions",'4.2_Resultats Espanya'!E$51:E84)-SUM(N$52:N83)</f>
        <v>0</v>
      </c>
      <c r="O84" s="563">
        <f>DSUM('2.2_Categoria 2 Espanya'!$E$49:$K$69,"emissions",'4.2_Resultats Espanya'!E$51:E84)-SUM(O$52:O83)</f>
        <v>0</v>
      </c>
      <c r="P84" s="563">
        <f>DSUM('2.2_Categoria 2 Espanya'!$E$78:$J$98,"emissions",'4.2_Resultats Espanya'!E$51:E84)-SUM(P$52:P83)</f>
        <v>0</v>
      </c>
      <c r="Q84" s="661">
        <f t="shared" si="1"/>
        <v>0</v>
      </c>
      <c r="R84" s="662"/>
      <c r="S84" s="662">
        <f t="shared" si="2"/>
        <v>0</v>
      </c>
      <c r="T84" s="662"/>
      <c r="U84" s="662"/>
      <c r="V84" s="49"/>
      <c r="W84" s="49"/>
    </row>
    <row r="85" spans="1:23" x14ac:dyDescent="0.3">
      <c r="A85" s="110"/>
      <c r="B85" s="108"/>
      <c r="C85" s="49"/>
      <c r="D85" s="49"/>
      <c r="E85" s="109" t="str">
        <f>IF(Dades!C824="","",Dades!C824)</f>
        <v/>
      </c>
      <c r="F85" s="574">
        <f>(DSUM('1.1_Instal·lacions fixes'!$E$14:$R$36,"emissions",'4.2_Resultats Espanya'!E$51:E85)+DSUM('1.1_Instal·lacions fixes'!$E$43:$L$58,"emissions",'4.2_Resultats Espanya'!E$51:E85))-SUM(F$52:F84)</f>
        <v>0</v>
      </c>
      <c r="G85" s="574">
        <f>(DSUM('1.2_Vehicles i maquinària'!$E$22:$S$44,"emissions",'4.2_Resultats Espanya'!E$51:E85)+DSUM('1.2_Vehicles i maquinària'!$E$50:$S$70,"emissions",'4.2_Resultats Espanya'!E$51:E85)+DSUM('1.2_Vehicles i maquinària'!$E$82:$S$92,"emissions",'4.2_Resultats Espanya'!E$51:E85)+DSUM('1.2_Vehicles i maquinària'!$E$99:$S$109,"emissions",'4.2_Resultats Espanya'!E$51:E85))-SUM(G$52:G84)</f>
        <v>0</v>
      </c>
      <c r="H85" s="574">
        <f>(DSUM('1.4_Emissions fugitives'!$E$14:$O$36,"emissions",'4.2_Resultats Espanya'!E$51:E85)+DSUM('1.4_Emissions fugitives'!$E$48:$N$58,"emissions",'4.2_Resultats Espanya'!E$51:E85))-SUM(H$52:H84)</f>
        <v>0</v>
      </c>
      <c r="I85" s="661">
        <f>DSUM('1.3_Emissions de procés'!$E$17:$M$32,"emissions",'4.2_Resultats Espanya'!E$51:E85)-SUM(I$52:I84)</f>
        <v>0</v>
      </c>
      <c r="J85" s="661"/>
      <c r="K85" s="662">
        <f t="shared" si="0"/>
        <v>0</v>
      </c>
      <c r="L85" s="662"/>
      <c r="M85" s="662"/>
      <c r="N85" s="563">
        <f>DSUM('2.2_Categoria 2 Espanya'!$E$18:$J$40,"emissions",'4.2_Resultats Espanya'!E$51:E85)-SUM(N$52:N84)</f>
        <v>0</v>
      </c>
      <c r="O85" s="563">
        <f>DSUM('2.2_Categoria 2 Espanya'!$E$49:$K$69,"emissions",'4.2_Resultats Espanya'!E$51:E85)-SUM(O$52:O84)</f>
        <v>0</v>
      </c>
      <c r="P85" s="563">
        <f>DSUM('2.2_Categoria 2 Espanya'!$E$78:$J$98,"emissions",'4.2_Resultats Espanya'!E$51:E85)-SUM(P$52:P84)</f>
        <v>0</v>
      </c>
      <c r="Q85" s="661">
        <f t="shared" si="1"/>
        <v>0</v>
      </c>
      <c r="R85" s="662"/>
      <c r="S85" s="662">
        <f t="shared" si="2"/>
        <v>0</v>
      </c>
      <c r="T85" s="662"/>
      <c r="U85" s="662"/>
      <c r="V85" s="49"/>
      <c r="W85" s="49"/>
    </row>
    <row r="86" spans="1:23" x14ac:dyDescent="0.3">
      <c r="A86" s="110"/>
      <c r="B86" s="108"/>
      <c r="C86" s="49"/>
      <c r="D86" s="49"/>
      <c r="E86" s="109" t="str">
        <f>IF(Dades!C825="","",Dades!C825)</f>
        <v/>
      </c>
      <c r="F86" s="574">
        <f>(DSUM('1.1_Instal·lacions fixes'!$E$14:$R$36,"emissions",'4.2_Resultats Espanya'!E$51:E86)+DSUM('1.1_Instal·lacions fixes'!$E$43:$L$58,"emissions",'4.2_Resultats Espanya'!E$51:E86))-SUM(F$52:F85)</f>
        <v>0</v>
      </c>
      <c r="G86" s="574">
        <f>(DSUM('1.2_Vehicles i maquinària'!$E$22:$S$44,"emissions",'4.2_Resultats Espanya'!E$51:E86)+DSUM('1.2_Vehicles i maquinària'!$E$50:$S$70,"emissions",'4.2_Resultats Espanya'!E$51:E86)+DSUM('1.2_Vehicles i maquinària'!$E$82:$S$92,"emissions",'4.2_Resultats Espanya'!E$51:E86)+DSUM('1.2_Vehicles i maquinària'!$E$99:$S$109,"emissions",'4.2_Resultats Espanya'!E$51:E86))-SUM(G$52:G85)</f>
        <v>0</v>
      </c>
      <c r="H86" s="574">
        <f>(DSUM('1.4_Emissions fugitives'!$E$14:$O$36,"emissions",'4.2_Resultats Espanya'!E$51:E86)+DSUM('1.4_Emissions fugitives'!$E$48:$N$58,"emissions",'4.2_Resultats Espanya'!E$51:E86))-SUM(H$52:H85)</f>
        <v>0</v>
      </c>
      <c r="I86" s="661">
        <f>DSUM('1.3_Emissions de procés'!$E$17:$M$32,"emissions",'4.2_Resultats Espanya'!E$51:E86)-SUM(I$52:I85)</f>
        <v>0</v>
      </c>
      <c r="J86" s="661"/>
      <c r="K86" s="662">
        <f t="shared" si="0"/>
        <v>0</v>
      </c>
      <c r="L86" s="662"/>
      <c r="M86" s="662"/>
      <c r="N86" s="563">
        <f>DSUM('2.2_Categoria 2 Espanya'!$E$18:$J$40,"emissions",'4.2_Resultats Espanya'!E$51:E86)-SUM(N$52:N85)</f>
        <v>0</v>
      </c>
      <c r="O86" s="563">
        <f>DSUM('2.2_Categoria 2 Espanya'!$E$49:$K$69,"emissions",'4.2_Resultats Espanya'!E$51:E86)-SUM(O$52:O85)</f>
        <v>0</v>
      </c>
      <c r="P86" s="563">
        <f>DSUM('2.2_Categoria 2 Espanya'!$E$78:$J$98,"emissions",'4.2_Resultats Espanya'!E$51:E86)-SUM(P$52:P85)</f>
        <v>0</v>
      </c>
      <c r="Q86" s="661">
        <f t="shared" si="1"/>
        <v>0</v>
      </c>
      <c r="R86" s="662"/>
      <c r="S86" s="662">
        <f t="shared" si="2"/>
        <v>0</v>
      </c>
      <c r="T86" s="662"/>
      <c r="U86" s="662"/>
      <c r="V86" s="49"/>
      <c r="W86" s="49"/>
    </row>
    <row r="87" spans="1:23" x14ac:dyDescent="0.3">
      <c r="A87" s="110"/>
      <c r="B87" s="108"/>
      <c r="C87" s="49"/>
      <c r="D87" s="49"/>
      <c r="E87" s="109" t="str">
        <f>IF(Dades!C826="","",Dades!C826)</f>
        <v/>
      </c>
      <c r="F87" s="574">
        <f>(DSUM('1.1_Instal·lacions fixes'!$E$14:$R$36,"emissions",'4.2_Resultats Espanya'!E$51:E87)+DSUM('1.1_Instal·lacions fixes'!$E$43:$L$58,"emissions",'4.2_Resultats Espanya'!E$51:E87))-SUM(F$52:F86)</f>
        <v>0</v>
      </c>
      <c r="G87" s="574">
        <f>(DSUM('1.2_Vehicles i maquinària'!$E$22:$S$44,"emissions",'4.2_Resultats Espanya'!E$51:E87)+DSUM('1.2_Vehicles i maquinària'!$E$50:$S$70,"emissions",'4.2_Resultats Espanya'!E$51:E87)+DSUM('1.2_Vehicles i maquinària'!$E$82:$S$92,"emissions",'4.2_Resultats Espanya'!E$51:E87)+DSUM('1.2_Vehicles i maquinària'!$E$99:$S$109,"emissions",'4.2_Resultats Espanya'!E$51:E87))-SUM(G$52:G86)</f>
        <v>0</v>
      </c>
      <c r="H87" s="574">
        <f>(DSUM('1.4_Emissions fugitives'!$E$14:$O$36,"emissions",'4.2_Resultats Espanya'!E$51:E87)+DSUM('1.4_Emissions fugitives'!$E$48:$N$58,"emissions",'4.2_Resultats Espanya'!E$51:E87))-SUM(H$52:H86)</f>
        <v>0</v>
      </c>
      <c r="I87" s="661">
        <f>DSUM('1.3_Emissions de procés'!$E$17:$M$32,"emissions",'4.2_Resultats Espanya'!E$51:E87)-SUM(I$52:I86)</f>
        <v>0</v>
      </c>
      <c r="J87" s="661"/>
      <c r="K87" s="662">
        <f t="shared" si="0"/>
        <v>0</v>
      </c>
      <c r="L87" s="662"/>
      <c r="M87" s="662"/>
      <c r="N87" s="563">
        <f>DSUM('2.2_Categoria 2 Espanya'!$E$18:$J$40,"emissions",'4.2_Resultats Espanya'!E$51:E87)-SUM(N$52:N86)</f>
        <v>0</v>
      </c>
      <c r="O87" s="563">
        <f>DSUM('2.2_Categoria 2 Espanya'!$E$49:$K$69,"emissions",'4.2_Resultats Espanya'!E$51:E87)-SUM(O$52:O86)</f>
        <v>0</v>
      </c>
      <c r="P87" s="563">
        <f>DSUM('2.2_Categoria 2 Espanya'!$E$78:$J$98,"emissions",'4.2_Resultats Espanya'!E$51:E87)-SUM(P$52:P86)</f>
        <v>0</v>
      </c>
      <c r="Q87" s="661">
        <f t="shared" si="1"/>
        <v>0</v>
      </c>
      <c r="R87" s="662"/>
      <c r="S87" s="662">
        <f t="shared" si="2"/>
        <v>0</v>
      </c>
      <c r="T87" s="662"/>
      <c r="U87" s="662"/>
      <c r="V87" s="49"/>
      <c r="W87" s="49"/>
    </row>
    <row r="88" spans="1:23" ht="16.5" customHeight="1" x14ac:dyDescent="0.3">
      <c r="A88" s="110"/>
      <c r="B88" s="108"/>
      <c r="C88" s="49"/>
      <c r="D88" s="49"/>
      <c r="E88" s="109" t="str">
        <f>IF(Dades!C827="","",Dades!C827)</f>
        <v/>
      </c>
      <c r="F88" s="574">
        <f>(DSUM('1.1_Instal·lacions fixes'!$E$14:$R$36,"emissions",'4.2_Resultats Espanya'!E$51:E88)+DSUM('1.1_Instal·lacions fixes'!$E$43:$L$58,"emissions",'4.2_Resultats Espanya'!E$51:E88))-SUM(F$52:F87)</f>
        <v>0</v>
      </c>
      <c r="G88" s="574">
        <f>(DSUM('1.2_Vehicles i maquinària'!$E$22:$S$44,"emissions",'4.2_Resultats Espanya'!E$51:E88)+DSUM('1.2_Vehicles i maquinària'!$E$50:$S$70,"emissions",'4.2_Resultats Espanya'!E$51:E88)+DSUM('1.2_Vehicles i maquinària'!$E$82:$S$92,"emissions",'4.2_Resultats Espanya'!E$51:E88)+DSUM('1.2_Vehicles i maquinària'!$E$99:$S$109,"emissions",'4.2_Resultats Espanya'!E$51:E88))-SUM(G$52:G87)</f>
        <v>0</v>
      </c>
      <c r="H88" s="574">
        <f>(DSUM('1.4_Emissions fugitives'!$E$14:$O$36,"emissions",'4.2_Resultats Espanya'!E$51:E88)+DSUM('1.4_Emissions fugitives'!$E$48:$N$58,"emissions",'4.2_Resultats Espanya'!E$51:E88))-SUM(H$52:H87)</f>
        <v>0</v>
      </c>
      <c r="I88" s="661">
        <f>DSUM('1.3_Emissions de procés'!$E$17:$M$32,"emissions",'4.2_Resultats Espanya'!E$51:E88)-SUM(I$52:I87)</f>
        <v>0</v>
      </c>
      <c r="J88" s="661"/>
      <c r="K88" s="662">
        <f t="shared" si="0"/>
        <v>0</v>
      </c>
      <c r="L88" s="662"/>
      <c r="M88" s="662"/>
      <c r="N88" s="563">
        <f>DSUM('2.2_Categoria 2 Espanya'!$E$18:$J$40,"emissions",'4.2_Resultats Espanya'!E$51:E88)-SUM(N$52:N87)</f>
        <v>0</v>
      </c>
      <c r="O88" s="563">
        <f>DSUM('2.2_Categoria 2 Espanya'!$E$49:$K$69,"emissions",'4.2_Resultats Espanya'!E$51:E88)-SUM(O$52:O87)</f>
        <v>0</v>
      </c>
      <c r="P88" s="563">
        <f>DSUM('2.2_Categoria 2 Espanya'!$E$78:$J$98,"emissions",'4.2_Resultats Espanya'!E$51:E88)-SUM(P$52:P87)</f>
        <v>0</v>
      </c>
      <c r="Q88" s="661">
        <f t="shared" si="1"/>
        <v>0</v>
      </c>
      <c r="R88" s="662"/>
      <c r="S88" s="662">
        <f t="shared" si="2"/>
        <v>0</v>
      </c>
      <c r="T88" s="662"/>
      <c r="U88" s="662"/>
      <c r="V88" s="49"/>
      <c r="W88" s="49"/>
    </row>
    <row r="89" spans="1:23" ht="16.5" customHeight="1" x14ac:dyDescent="0.3">
      <c r="A89" s="110"/>
      <c r="B89" s="108"/>
      <c r="C89" s="49"/>
      <c r="D89" s="49"/>
      <c r="E89" s="109" t="str">
        <f>IF(Dades!C828="","",Dades!C828)</f>
        <v/>
      </c>
      <c r="F89" s="574">
        <f>(DSUM('1.1_Instal·lacions fixes'!$E$14:$R$36,"emissions",'4.2_Resultats Espanya'!E$51:E89)+DSUM('1.1_Instal·lacions fixes'!$E$43:$L$58,"emissions",'4.2_Resultats Espanya'!E$51:E89))-SUM(F$52:F88)</f>
        <v>0</v>
      </c>
      <c r="G89" s="574">
        <f>(DSUM('1.2_Vehicles i maquinària'!$E$22:$S$44,"emissions",'4.2_Resultats Espanya'!E$51:E89)+DSUM('1.2_Vehicles i maquinària'!$E$50:$S$70,"emissions",'4.2_Resultats Espanya'!E$51:E89)+DSUM('1.2_Vehicles i maquinària'!$E$82:$S$92,"emissions",'4.2_Resultats Espanya'!E$51:E89)+DSUM('1.2_Vehicles i maquinària'!$E$99:$S$109,"emissions",'4.2_Resultats Espanya'!E$51:E89))-SUM(G$52:G88)</f>
        <v>0</v>
      </c>
      <c r="H89" s="574">
        <f>(DSUM('1.4_Emissions fugitives'!$E$14:$O$36,"emissions",'4.2_Resultats Espanya'!E$51:E89)+DSUM('1.4_Emissions fugitives'!$E$48:$N$58,"emissions",'4.2_Resultats Espanya'!E$51:E89))-SUM(H$52:H88)</f>
        <v>0</v>
      </c>
      <c r="I89" s="661">
        <f>DSUM('1.3_Emissions de procés'!$E$17:$M$32,"emissions",'4.2_Resultats Espanya'!E$51:E89)-SUM(I$52:I88)</f>
        <v>0</v>
      </c>
      <c r="J89" s="661"/>
      <c r="K89" s="662">
        <f t="shared" si="0"/>
        <v>0</v>
      </c>
      <c r="L89" s="662"/>
      <c r="M89" s="662"/>
      <c r="N89" s="563">
        <f>DSUM('2.2_Categoria 2 Espanya'!$E$18:$J$40,"emissions",'4.2_Resultats Espanya'!E$51:E89)-SUM(N$52:N88)</f>
        <v>0</v>
      </c>
      <c r="O89" s="563">
        <f>DSUM('2.2_Categoria 2 Espanya'!$E$49:$K$69,"emissions",'4.2_Resultats Espanya'!E$51:E89)-SUM(O$52:O88)</f>
        <v>0</v>
      </c>
      <c r="P89" s="563">
        <f>DSUM('2.2_Categoria 2 Espanya'!$E$78:$J$98,"emissions",'4.2_Resultats Espanya'!E$51:E89)-SUM(P$52:P88)</f>
        <v>0</v>
      </c>
      <c r="Q89" s="661">
        <f t="shared" si="1"/>
        <v>0</v>
      </c>
      <c r="R89" s="662"/>
      <c r="S89" s="662">
        <f t="shared" si="2"/>
        <v>0</v>
      </c>
      <c r="T89" s="662"/>
      <c r="U89" s="662"/>
      <c r="V89" s="49"/>
      <c r="W89" s="49"/>
    </row>
    <row r="90" spans="1:23" ht="16.5" customHeight="1" x14ac:dyDescent="0.3">
      <c r="A90" s="110"/>
      <c r="B90" s="108"/>
      <c r="C90" s="49"/>
      <c r="D90" s="49"/>
      <c r="E90" s="109" t="str">
        <f>IF(Dades!C829="","",Dades!C829)</f>
        <v/>
      </c>
      <c r="F90" s="574">
        <f>(DSUM('1.1_Instal·lacions fixes'!$E$14:$R$36,"emissions",'4.2_Resultats Espanya'!E$51:E90)+DSUM('1.1_Instal·lacions fixes'!$E$43:$L$58,"emissions",'4.2_Resultats Espanya'!E$51:E90))-SUM(F$52:F89)</f>
        <v>0</v>
      </c>
      <c r="G90" s="574">
        <f>(DSUM('1.2_Vehicles i maquinària'!$E$22:$S$44,"emissions",'4.2_Resultats Espanya'!E$51:E90)+DSUM('1.2_Vehicles i maquinària'!$E$50:$S$70,"emissions",'4.2_Resultats Espanya'!E$51:E90)+DSUM('1.2_Vehicles i maquinària'!$E$82:$S$92,"emissions",'4.2_Resultats Espanya'!E$51:E90)+DSUM('1.2_Vehicles i maquinària'!$E$99:$S$109,"emissions",'4.2_Resultats Espanya'!E$51:E90))-SUM(G$52:G89)</f>
        <v>0</v>
      </c>
      <c r="H90" s="574">
        <f>(DSUM('1.4_Emissions fugitives'!$E$14:$O$36,"emissions",'4.2_Resultats Espanya'!E$51:E90)+DSUM('1.4_Emissions fugitives'!$E$48:$N$58,"emissions",'4.2_Resultats Espanya'!E$51:E90))-SUM(H$52:H89)</f>
        <v>0</v>
      </c>
      <c r="I90" s="661">
        <f>DSUM('1.3_Emissions de procés'!$E$17:$M$32,"emissions",'4.2_Resultats Espanya'!E$51:E90)-SUM(I$52:I89)</f>
        <v>0</v>
      </c>
      <c r="J90" s="661"/>
      <c r="K90" s="662">
        <f t="shared" si="0"/>
        <v>0</v>
      </c>
      <c r="L90" s="662"/>
      <c r="M90" s="662"/>
      <c r="N90" s="563">
        <f>DSUM('2.2_Categoria 2 Espanya'!$E$18:$J$40,"emissions",'4.2_Resultats Espanya'!E$51:E90)-SUM(N$52:N89)</f>
        <v>0</v>
      </c>
      <c r="O90" s="563">
        <f>DSUM('2.2_Categoria 2 Espanya'!$E$49:$K$69,"emissions",'4.2_Resultats Espanya'!E$51:E90)-SUM(O$52:O89)</f>
        <v>0</v>
      </c>
      <c r="P90" s="563">
        <f>DSUM('2.2_Categoria 2 Espanya'!$E$78:$J$98,"emissions",'4.2_Resultats Espanya'!E$51:E90)-SUM(P$52:P89)</f>
        <v>0</v>
      </c>
      <c r="Q90" s="661">
        <f t="shared" si="1"/>
        <v>0</v>
      </c>
      <c r="R90" s="662"/>
      <c r="S90" s="662">
        <f t="shared" si="2"/>
        <v>0</v>
      </c>
      <c r="T90" s="662"/>
      <c r="U90" s="662"/>
      <c r="V90" s="49"/>
      <c r="W90" s="49"/>
    </row>
    <row r="91" spans="1:23" ht="16.5" customHeight="1" x14ac:dyDescent="0.3">
      <c r="A91" s="110"/>
      <c r="B91" s="108"/>
      <c r="C91" s="49"/>
      <c r="D91" s="49"/>
      <c r="E91" s="109" t="str">
        <f>IF(Dades!C830="","",Dades!C830)</f>
        <v/>
      </c>
      <c r="F91" s="574">
        <f>(DSUM('1.1_Instal·lacions fixes'!$E$14:$R$36,"emissions",'4.2_Resultats Espanya'!E$51:E91)+DSUM('1.1_Instal·lacions fixes'!$E$43:$L$58,"emissions",'4.2_Resultats Espanya'!E$51:E91))-SUM(F$52:F90)</f>
        <v>0</v>
      </c>
      <c r="G91" s="574">
        <f>(DSUM('1.2_Vehicles i maquinària'!$E$22:$S$44,"emissions",'4.2_Resultats Espanya'!E$51:E91)+DSUM('1.2_Vehicles i maquinària'!$E$50:$S$70,"emissions",'4.2_Resultats Espanya'!E$51:E91)+DSUM('1.2_Vehicles i maquinària'!$E$82:$S$92,"emissions",'4.2_Resultats Espanya'!E$51:E91)+DSUM('1.2_Vehicles i maquinària'!$E$99:$S$109,"emissions",'4.2_Resultats Espanya'!E$51:E91))-SUM(G$52:G90)</f>
        <v>0</v>
      </c>
      <c r="H91" s="574">
        <f>(DSUM('1.4_Emissions fugitives'!$E$14:$O$36,"emissions",'4.2_Resultats Espanya'!E$51:E91)+DSUM('1.4_Emissions fugitives'!$E$48:$N$58,"emissions",'4.2_Resultats Espanya'!E$51:E91))-SUM(H$52:H90)</f>
        <v>0</v>
      </c>
      <c r="I91" s="661">
        <f>DSUM('1.3_Emissions de procés'!$E$17:$M$32,"emissions",'4.2_Resultats Espanya'!E$51:E91)-SUM(I$52:I90)</f>
        <v>0</v>
      </c>
      <c r="J91" s="661"/>
      <c r="K91" s="662">
        <f t="shared" si="0"/>
        <v>0</v>
      </c>
      <c r="L91" s="662"/>
      <c r="M91" s="662"/>
      <c r="N91" s="563">
        <f>DSUM('2.2_Categoria 2 Espanya'!$E$18:$J$40,"emissions",'4.2_Resultats Espanya'!E$51:E91)-SUM(N$52:N90)</f>
        <v>0</v>
      </c>
      <c r="O91" s="563">
        <f>DSUM('2.2_Categoria 2 Espanya'!$E$49:$K$69,"emissions",'4.2_Resultats Espanya'!E$51:E91)-SUM(O$52:O90)</f>
        <v>0</v>
      </c>
      <c r="P91" s="563">
        <f>DSUM('2.2_Categoria 2 Espanya'!$E$78:$J$98,"emissions",'4.2_Resultats Espanya'!E$51:E91)-SUM(P$52:P90)</f>
        <v>0</v>
      </c>
      <c r="Q91" s="661">
        <f t="shared" si="1"/>
        <v>0</v>
      </c>
      <c r="R91" s="662"/>
      <c r="S91" s="662">
        <f t="shared" si="2"/>
        <v>0</v>
      </c>
      <c r="T91" s="662"/>
      <c r="U91" s="662"/>
      <c r="V91" s="49"/>
      <c r="W91" s="49"/>
    </row>
    <row r="92" spans="1:23" ht="16.5" customHeight="1" x14ac:dyDescent="0.3">
      <c r="A92" s="110"/>
      <c r="B92" s="108"/>
      <c r="C92" s="49"/>
      <c r="D92" s="49"/>
      <c r="E92" s="109" t="str">
        <f>IF(Dades!C831="","",Dades!C831)</f>
        <v/>
      </c>
      <c r="F92" s="574">
        <f>(DSUM('1.1_Instal·lacions fixes'!$E$14:$R$36,"emissions",'4.2_Resultats Espanya'!E$51:E92)+DSUM('1.1_Instal·lacions fixes'!$E$43:$L$58,"emissions",'4.2_Resultats Espanya'!E$51:E92))-SUM(F$52:F91)</f>
        <v>0</v>
      </c>
      <c r="G92" s="574">
        <f>(DSUM('1.2_Vehicles i maquinària'!$E$22:$S$44,"emissions",'4.2_Resultats Espanya'!E$51:E92)+DSUM('1.2_Vehicles i maquinària'!$E$50:$S$70,"emissions",'4.2_Resultats Espanya'!E$51:E92)+DSUM('1.2_Vehicles i maquinària'!$E$82:$S$92,"emissions",'4.2_Resultats Espanya'!E$51:E92)+DSUM('1.2_Vehicles i maquinària'!$E$99:$S$109,"emissions",'4.2_Resultats Espanya'!E$51:E92))-SUM(G$52:G91)</f>
        <v>0</v>
      </c>
      <c r="H92" s="574">
        <f>(DSUM('1.4_Emissions fugitives'!$E$14:$O$36,"emissions",'4.2_Resultats Espanya'!E$51:E92)+DSUM('1.4_Emissions fugitives'!$E$48:$N$58,"emissions",'4.2_Resultats Espanya'!E$51:E92))-SUM(H$52:H91)</f>
        <v>0</v>
      </c>
      <c r="I92" s="661">
        <f>DSUM('1.3_Emissions de procés'!$E$17:$M$32,"emissions",'4.2_Resultats Espanya'!E$51:E92)-SUM(I$52:I91)</f>
        <v>0</v>
      </c>
      <c r="J92" s="661"/>
      <c r="K92" s="662">
        <f t="shared" si="0"/>
        <v>0</v>
      </c>
      <c r="L92" s="662"/>
      <c r="M92" s="662"/>
      <c r="N92" s="563">
        <f>DSUM('2.2_Categoria 2 Espanya'!$E$18:$J$40,"emissions",'4.2_Resultats Espanya'!E$51:E92)-SUM(N$52:N91)</f>
        <v>0</v>
      </c>
      <c r="O92" s="563">
        <f>DSUM('2.2_Categoria 2 Espanya'!$E$49:$K$69,"emissions",'4.2_Resultats Espanya'!E$51:E92)-SUM(O$52:O91)</f>
        <v>0</v>
      </c>
      <c r="P92" s="563">
        <f>DSUM('2.2_Categoria 2 Espanya'!$E$78:$J$98,"emissions",'4.2_Resultats Espanya'!E$51:E92)-SUM(P$52:P91)</f>
        <v>0</v>
      </c>
      <c r="Q92" s="661">
        <f t="shared" si="1"/>
        <v>0</v>
      </c>
      <c r="R92" s="662"/>
      <c r="S92" s="662">
        <f t="shared" si="2"/>
        <v>0</v>
      </c>
      <c r="T92" s="662"/>
      <c r="U92" s="662"/>
      <c r="V92" s="49"/>
      <c r="W92" s="49"/>
    </row>
    <row r="93" spans="1:23" x14ac:dyDescent="0.3">
      <c r="A93" s="110"/>
      <c r="B93" s="108"/>
      <c r="C93" s="49"/>
      <c r="D93" s="49"/>
      <c r="E93" s="109" t="str">
        <f>IF(Dades!C832="","",Dades!C832)</f>
        <v/>
      </c>
      <c r="F93" s="574">
        <f>(DSUM('1.1_Instal·lacions fixes'!$E$14:$R$36,"emissions",'4.2_Resultats Espanya'!E$51:E93)+DSUM('1.1_Instal·lacions fixes'!$E$43:$L$58,"emissions",'4.2_Resultats Espanya'!E$51:E93))-SUM(F$52:F92)</f>
        <v>0</v>
      </c>
      <c r="G93" s="574">
        <f>(DSUM('1.2_Vehicles i maquinària'!$E$22:$S$44,"emissions",'4.2_Resultats Espanya'!E$51:E93)+DSUM('1.2_Vehicles i maquinària'!$E$50:$S$70,"emissions",'4.2_Resultats Espanya'!E$51:E93)+DSUM('1.2_Vehicles i maquinària'!$E$82:$S$92,"emissions",'4.2_Resultats Espanya'!E$51:E93)+DSUM('1.2_Vehicles i maquinària'!$E$99:$S$109,"emissions",'4.2_Resultats Espanya'!E$51:E93))-SUM(G$52:G92)</f>
        <v>0</v>
      </c>
      <c r="H93" s="574">
        <f>(DSUM('1.4_Emissions fugitives'!$E$14:$O$36,"emissions",'4.2_Resultats Espanya'!E$51:E93)+DSUM('1.4_Emissions fugitives'!$E$48:$N$58,"emissions",'4.2_Resultats Espanya'!E$51:E93))-SUM(H$52:H92)</f>
        <v>0</v>
      </c>
      <c r="I93" s="661">
        <f>DSUM('1.3_Emissions de procés'!$E$17:$M$32,"emissions",'4.2_Resultats Espanya'!E$51:E93)-SUM(I$52:I92)</f>
        <v>0</v>
      </c>
      <c r="J93" s="661"/>
      <c r="K93" s="662">
        <f t="shared" si="0"/>
        <v>0</v>
      </c>
      <c r="L93" s="662"/>
      <c r="M93" s="662"/>
      <c r="N93" s="563">
        <f>DSUM('2.2_Categoria 2 Espanya'!$E$18:$J$40,"emissions",'4.2_Resultats Espanya'!E$51:E93)-SUM(N$52:N92)</f>
        <v>0</v>
      </c>
      <c r="O93" s="563">
        <f>DSUM('2.2_Categoria 2 Espanya'!$E$49:$K$69,"emissions",'4.2_Resultats Espanya'!E$51:E93)-SUM(O$52:O92)</f>
        <v>0</v>
      </c>
      <c r="P93" s="563">
        <f>DSUM('2.2_Categoria 2 Espanya'!$E$78:$J$98,"emissions",'4.2_Resultats Espanya'!E$51:E93)-SUM(P$52:P92)</f>
        <v>0</v>
      </c>
      <c r="Q93" s="661">
        <f t="shared" si="1"/>
        <v>0</v>
      </c>
      <c r="R93" s="662"/>
      <c r="S93" s="662">
        <f t="shared" si="2"/>
        <v>0</v>
      </c>
      <c r="T93" s="662"/>
      <c r="U93" s="662"/>
      <c r="V93" s="49"/>
      <c r="W93" s="49"/>
    </row>
    <row r="94" spans="1:23" ht="16.5" customHeight="1" x14ac:dyDescent="0.3">
      <c r="A94" s="110"/>
      <c r="B94" s="108"/>
      <c r="C94" s="49"/>
      <c r="D94" s="49"/>
      <c r="E94" s="109" t="str">
        <f>IF(Dades!C833="","",Dades!C833)</f>
        <v/>
      </c>
      <c r="F94" s="574">
        <f>(DSUM('1.1_Instal·lacions fixes'!$E$14:$R$36,"emissions",'4.2_Resultats Espanya'!E$51:E94)+DSUM('1.1_Instal·lacions fixes'!$E$43:$L$58,"emissions",'4.2_Resultats Espanya'!E$51:E94))-SUM(F$52:F93)</f>
        <v>0</v>
      </c>
      <c r="G94" s="574">
        <f>(DSUM('1.2_Vehicles i maquinària'!$E$22:$S$44,"emissions",'4.2_Resultats Espanya'!E$51:E94)+DSUM('1.2_Vehicles i maquinària'!$E$50:$S$70,"emissions",'4.2_Resultats Espanya'!E$51:E94)+DSUM('1.2_Vehicles i maquinària'!$E$82:$S$92,"emissions",'4.2_Resultats Espanya'!E$51:E94)+DSUM('1.2_Vehicles i maquinària'!$E$99:$S$109,"emissions",'4.2_Resultats Espanya'!E$51:E94))-SUM(G$52:G93)</f>
        <v>0</v>
      </c>
      <c r="H94" s="574">
        <f>(DSUM('1.4_Emissions fugitives'!$E$14:$O$36,"emissions",'4.2_Resultats Espanya'!E$51:E94)+DSUM('1.4_Emissions fugitives'!$E$48:$N$58,"emissions",'4.2_Resultats Espanya'!E$51:E94))-SUM(H$52:H93)</f>
        <v>0</v>
      </c>
      <c r="I94" s="661">
        <f>DSUM('1.3_Emissions de procés'!$E$17:$M$32,"emissions",'4.2_Resultats Espanya'!E$51:E94)-SUM(I$52:I93)</f>
        <v>0</v>
      </c>
      <c r="J94" s="661"/>
      <c r="K94" s="662">
        <f t="shared" si="0"/>
        <v>0</v>
      </c>
      <c r="L94" s="662"/>
      <c r="M94" s="662"/>
      <c r="N94" s="563">
        <f>DSUM('2.2_Categoria 2 Espanya'!$E$18:$J$40,"emissions",'4.2_Resultats Espanya'!E$51:E94)-SUM(N$52:N93)</f>
        <v>0</v>
      </c>
      <c r="O94" s="563">
        <f>DSUM('2.2_Categoria 2 Espanya'!$E$49:$K$69,"emissions",'4.2_Resultats Espanya'!E$51:E94)-SUM(O$52:O93)</f>
        <v>0</v>
      </c>
      <c r="P94" s="563">
        <f>DSUM('2.2_Categoria 2 Espanya'!$E$78:$J$98,"emissions",'4.2_Resultats Espanya'!E$51:E94)-SUM(P$52:P93)</f>
        <v>0</v>
      </c>
      <c r="Q94" s="661">
        <f t="shared" si="1"/>
        <v>0</v>
      </c>
      <c r="R94" s="662"/>
      <c r="S94" s="662">
        <f t="shared" si="2"/>
        <v>0</v>
      </c>
      <c r="T94" s="662"/>
      <c r="U94" s="662"/>
      <c r="V94" s="49"/>
      <c r="W94" s="49"/>
    </row>
    <row r="95" spans="1:23" x14ac:dyDescent="0.3">
      <c r="A95" s="110"/>
      <c r="B95" s="108"/>
      <c r="C95" s="49"/>
      <c r="D95" s="49"/>
      <c r="E95" s="109" t="str">
        <f>IF(Dades!C834="","",Dades!C834)</f>
        <v/>
      </c>
      <c r="F95" s="574">
        <f>(DSUM('1.1_Instal·lacions fixes'!$E$14:$R$36,"emissions",'4.2_Resultats Espanya'!E$51:E95)+DSUM('1.1_Instal·lacions fixes'!$E$43:$L$58,"emissions",'4.2_Resultats Espanya'!E$51:E95))-SUM(F$52:F94)</f>
        <v>0</v>
      </c>
      <c r="G95" s="574">
        <f>(DSUM('1.2_Vehicles i maquinària'!$E$22:$S$44,"emissions",'4.2_Resultats Espanya'!E$51:E95)+DSUM('1.2_Vehicles i maquinària'!$E$50:$S$70,"emissions",'4.2_Resultats Espanya'!E$51:E95)+DSUM('1.2_Vehicles i maquinària'!$E$82:$S$92,"emissions",'4.2_Resultats Espanya'!E$51:E95)+DSUM('1.2_Vehicles i maquinària'!$E$99:$S$109,"emissions",'4.2_Resultats Espanya'!E$51:E95))-SUM(G$52:G94)</f>
        <v>0</v>
      </c>
      <c r="H95" s="574">
        <f>(DSUM('1.4_Emissions fugitives'!$E$14:$O$36,"emissions",'4.2_Resultats Espanya'!E$51:E95)+DSUM('1.4_Emissions fugitives'!$E$48:$N$58,"emissions",'4.2_Resultats Espanya'!E$51:E95))-SUM(H$52:H94)</f>
        <v>0</v>
      </c>
      <c r="I95" s="661">
        <f>DSUM('1.3_Emissions de procés'!$E$17:$M$32,"emissions",'4.2_Resultats Espanya'!E$51:E95)-SUM(I$52:I94)</f>
        <v>0</v>
      </c>
      <c r="J95" s="661"/>
      <c r="K95" s="662">
        <f t="shared" si="0"/>
        <v>0</v>
      </c>
      <c r="L95" s="662"/>
      <c r="M95" s="662"/>
      <c r="N95" s="563">
        <f>DSUM('2.2_Categoria 2 Espanya'!$E$18:$J$40,"emissions",'4.2_Resultats Espanya'!E$51:E95)-SUM(N$52:N94)</f>
        <v>0</v>
      </c>
      <c r="O95" s="563">
        <f>DSUM('2.2_Categoria 2 Espanya'!$E$49:$K$69,"emissions",'4.2_Resultats Espanya'!E$51:E95)-SUM(O$52:O94)</f>
        <v>0</v>
      </c>
      <c r="P95" s="563">
        <f>DSUM('2.2_Categoria 2 Espanya'!$E$78:$J$98,"emissions",'4.2_Resultats Espanya'!E$51:E95)-SUM(P$52:P94)</f>
        <v>0</v>
      </c>
      <c r="Q95" s="661">
        <f t="shared" si="1"/>
        <v>0</v>
      </c>
      <c r="R95" s="662"/>
      <c r="S95" s="662">
        <f t="shared" si="2"/>
        <v>0</v>
      </c>
      <c r="T95" s="662"/>
      <c r="U95" s="662"/>
      <c r="V95" s="49"/>
      <c r="W95" s="49"/>
    </row>
    <row r="96" spans="1:23" x14ac:dyDescent="0.3">
      <c r="A96" s="110"/>
      <c r="B96" s="108"/>
      <c r="C96" s="49"/>
      <c r="D96" s="49"/>
      <c r="E96" s="109" t="str">
        <f>IF(Dades!C835="","",Dades!C835)</f>
        <v/>
      </c>
      <c r="F96" s="574">
        <f>(DSUM('1.1_Instal·lacions fixes'!$E$14:$R$36,"emissions",'4.2_Resultats Espanya'!E$51:E96)+DSUM('1.1_Instal·lacions fixes'!$E$43:$L$58,"emissions",'4.2_Resultats Espanya'!E$51:E96))-SUM(F$52:F95)</f>
        <v>0</v>
      </c>
      <c r="G96" s="574">
        <f>(DSUM('1.2_Vehicles i maquinària'!$E$22:$S$44,"emissions",'4.2_Resultats Espanya'!E$51:E96)+DSUM('1.2_Vehicles i maquinària'!$E$50:$S$70,"emissions",'4.2_Resultats Espanya'!E$51:E96)+DSUM('1.2_Vehicles i maquinària'!$E$82:$S$92,"emissions",'4.2_Resultats Espanya'!E$51:E96)+DSUM('1.2_Vehicles i maquinària'!$E$99:$S$109,"emissions",'4.2_Resultats Espanya'!E$51:E96))-SUM(G$52:G95)</f>
        <v>0</v>
      </c>
      <c r="H96" s="574">
        <f>(DSUM('1.4_Emissions fugitives'!$E$14:$O$36,"emissions",'4.2_Resultats Espanya'!E$51:E96)+DSUM('1.4_Emissions fugitives'!$E$48:$N$58,"emissions",'4.2_Resultats Espanya'!E$51:E96))-SUM(H$52:H95)</f>
        <v>0</v>
      </c>
      <c r="I96" s="661">
        <f>DSUM('1.3_Emissions de procés'!$E$17:$M$32,"emissions",'4.2_Resultats Espanya'!E$51:E96)-SUM(I$52:I95)</f>
        <v>0</v>
      </c>
      <c r="J96" s="661"/>
      <c r="K96" s="662">
        <f t="shared" si="0"/>
        <v>0</v>
      </c>
      <c r="L96" s="662"/>
      <c r="M96" s="662"/>
      <c r="N96" s="563">
        <f>DSUM('2.2_Categoria 2 Espanya'!$E$18:$J$40,"emissions",'4.2_Resultats Espanya'!E$51:E96)-SUM(N$52:N95)</f>
        <v>0</v>
      </c>
      <c r="O96" s="563">
        <f>DSUM('2.2_Categoria 2 Espanya'!$E$49:$K$69,"emissions",'4.2_Resultats Espanya'!E$51:E96)-SUM(O$52:O95)</f>
        <v>0</v>
      </c>
      <c r="P96" s="563">
        <f>DSUM('2.2_Categoria 2 Espanya'!$E$78:$J$98,"emissions",'4.2_Resultats Espanya'!E$51:E96)-SUM(P$52:P95)</f>
        <v>0</v>
      </c>
      <c r="Q96" s="661">
        <f t="shared" si="1"/>
        <v>0</v>
      </c>
      <c r="R96" s="662"/>
      <c r="S96" s="662">
        <f t="shared" si="2"/>
        <v>0</v>
      </c>
      <c r="T96" s="662"/>
      <c r="U96" s="662"/>
      <c r="V96" s="49"/>
      <c r="W96" s="49"/>
    </row>
    <row r="97" spans="1:23" x14ac:dyDescent="0.3">
      <c r="A97" s="110"/>
      <c r="B97" s="108"/>
      <c r="C97" s="49"/>
      <c r="D97" s="49"/>
      <c r="E97" s="109" t="str">
        <f>IF(Dades!C836="","",Dades!C836)</f>
        <v/>
      </c>
      <c r="F97" s="574">
        <f>(DSUM('1.1_Instal·lacions fixes'!$E$14:$R$36,"emissions",'4.2_Resultats Espanya'!E$51:E97)+DSUM('1.1_Instal·lacions fixes'!$E$43:$L$58,"emissions",'4.2_Resultats Espanya'!E$51:E97))-SUM(F$52:F96)</f>
        <v>0</v>
      </c>
      <c r="G97" s="574">
        <f>(DSUM('1.2_Vehicles i maquinària'!$E$22:$S$44,"emissions",'4.2_Resultats Espanya'!E$51:E97)+DSUM('1.2_Vehicles i maquinària'!$E$50:$S$70,"emissions",'4.2_Resultats Espanya'!E$51:E97)+DSUM('1.2_Vehicles i maquinària'!$E$82:$S$92,"emissions",'4.2_Resultats Espanya'!E$51:E97)+DSUM('1.2_Vehicles i maquinària'!$E$99:$S$109,"emissions",'4.2_Resultats Espanya'!E$51:E97))-SUM(G$52:G96)</f>
        <v>0</v>
      </c>
      <c r="H97" s="574">
        <f>(DSUM('1.4_Emissions fugitives'!$E$14:$O$36,"emissions",'4.2_Resultats Espanya'!E$51:E97)+DSUM('1.4_Emissions fugitives'!$E$48:$N$58,"emissions",'4.2_Resultats Espanya'!E$51:E97))-SUM(H$52:H96)</f>
        <v>0</v>
      </c>
      <c r="I97" s="661">
        <f>DSUM('1.3_Emissions de procés'!$E$17:$M$32,"emissions",'4.2_Resultats Espanya'!E$51:E97)-SUM(I$52:I96)</f>
        <v>0</v>
      </c>
      <c r="J97" s="661"/>
      <c r="K97" s="662">
        <f t="shared" si="0"/>
        <v>0</v>
      </c>
      <c r="L97" s="662"/>
      <c r="M97" s="662"/>
      <c r="N97" s="563">
        <f>DSUM('2.2_Categoria 2 Espanya'!$E$18:$J$40,"emissions",'4.2_Resultats Espanya'!E$51:E97)-SUM(N$52:N96)</f>
        <v>0</v>
      </c>
      <c r="O97" s="563">
        <f>DSUM('2.2_Categoria 2 Espanya'!$E$49:$K$69,"emissions",'4.2_Resultats Espanya'!E$51:E97)-SUM(O$52:O96)</f>
        <v>0</v>
      </c>
      <c r="P97" s="563">
        <f>DSUM('2.2_Categoria 2 Espanya'!$E$78:$J$98,"emissions",'4.2_Resultats Espanya'!E$51:E97)-SUM(P$52:P96)</f>
        <v>0</v>
      </c>
      <c r="Q97" s="661">
        <f t="shared" si="1"/>
        <v>0</v>
      </c>
      <c r="R97" s="662"/>
      <c r="S97" s="662">
        <f t="shared" si="2"/>
        <v>0</v>
      </c>
      <c r="T97" s="662"/>
      <c r="U97" s="662"/>
      <c r="V97" s="49"/>
      <c r="W97" s="49"/>
    </row>
    <row r="98" spans="1:23" x14ac:dyDescent="0.3">
      <c r="A98" s="110"/>
      <c r="B98" s="108"/>
      <c r="C98" s="49"/>
      <c r="D98" s="49"/>
      <c r="E98" s="109" t="str">
        <f>IF(Dades!C837="","",Dades!C837)</f>
        <v/>
      </c>
      <c r="F98" s="574">
        <f>(DSUM('1.1_Instal·lacions fixes'!$E$14:$R$36,"emissions",'4.2_Resultats Espanya'!E$51:E98)+DSUM('1.1_Instal·lacions fixes'!$E$43:$L$58,"emissions",'4.2_Resultats Espanya'!E$51:E98))-SUM(F$52:F97)</f>
        <v>0</v>
      </c>
      <c r="G98" s="574">
        <f>(DSUM('1.2_Vehicles i maquinària'!$E$22:$S$44,"emissions",'4.2_Resultats Espanya'!E$51:E98)+DSUM('1.2_Vehicles i maquinària'!$E$50:$S$70,"emissions",'4.2_Resultats Espanya'!E$51:E98)+DSUM('1.2_Vehicles i maquinària'!$E$82:$S$92,"emissions",'4.2_Resultats Espanya'!E$51:E98)+DSUM('1.2_Vehicles i maquinària'!$E$99:$S$109,"emissions",'4.2_Resultats Espanya'!E$51:E98))-SUM(G$52:G97)</f>
        <v>0</v>
      </c>
      <c r="H98" s="574">
        <f>(DSUM('1.4_Emissions fugitives'!$E$14:$O$36,"emissions",'4.2_Resultats Espanya'!E$51:E98)+DSUM('1.4_Emissions fugitives'!$E$48:$N$58,"emissions",'4.2_Resultats Espanya'!E$51:E98))-SUM(H$52:H97)</f>
        <v>0</v>
      </c>
      <c r="I98" s="661">
        <f>DSUM('1.3_Emissions de procés'!$E$17:$M$32,"emissions",'4.2_Resultats Espanya'!E$51:E98)-SUM(I$52:I97)</f>
        <v>0</v>
      </c>
      <c r="J98" s="661"/>
      <c r="K98" s="662">
        <f t="shared" si="0"/>
        <v>0</v>
      </c>
      <c r="L98" s="662"/>
      <c r="M98" s="662"/>
      <c r="N98" s="563">
        <f>DSUM('2.2_Categoria 2 Espanya'!$E$18:$J$40,"emissions",'4.2_Resultats Espanya'!E$51:E98)-SUM(N$52:N97)</f>
        <v>0</v>
      </c>
      <c r="O98" s="563">
        <f>DSUM('2.2_Categoria 2 Espanya'!$E$49:$K$69,"emissions",'4.2_Resultats Espanya'!E$51:E98)-SUM(O$52:O97)</f>
        <v>0</v>
      </c>
      <c r="P98" s="563">
        <f>DSUM('2.2_Categoria 2 Espanya'!$E$78:$J$98,"emissions",'4.2_Resultats Espanya'!E$51:E98)-SUM(P$52:P97)</f>
        <v>0</v>
      </c>
      <c r="Q98" s="661">
        <f t="shared" si="1"/>
        <v>0</v>
      </c>
      <c r="R98" s="662"/>
      <c r="S98" s="662">
        <f t="shared" si="2"/>
        <v>0</v>
      </c>
      <c r="T98" s="662"/>
      <c r="U98" s="662"/>
      <c r="V98" s="49"/>
      <c r="W98" s="49"/>
    </row>
    <row r="99" spans="1:23" x14ac:dyDescent="0.3">
      <c r="A99" s="110"/>
      <c r="B99" s="108"/>
      <c r="C99" s="49"/>
      <c r="D99" s="49"/>
      <c r="E99" s="109" t="str">
        <f>IF(Dades!C838="","",Dades!C838)</f>
        <v/>
      </c>
      <c r="F99" s="574">
        <f>(DSUM('1.1_Instal·lacions fixes'!$E$14:$R$36,"emissions",'4.2_Resultats Espanya'!E$51:E99)+DSUM('1.1_Instal·lacions fixes'!$E$43:$L$58,"emissions",'4.2_Resultats Espanya'!E$51:E99))-SUM(F$52:F98)</f>
        <v>0</v>
      </c>
      <c r="G99" s="574">
        <f>(DSUM('1.2_Vehicles i maquinària'!$E$22:$S$44,"emissions",'4.2_Resultats Espanya'!E$51:E99)+DSUM('1.2_Vehicles i maquinària'!$E$50:$S$70,"emissions",'4.2_Resultats Espanya'!E$51:E99)+DSUM('1.2_Vehicles i maquinària'!$E$82:$S$92,"emissions",'4.2_Resultats Espanya'!E$51:E99)+DSUM('1.2_Vehicles i maquinària'!$E$99:$S$109,"emissions",'4.2_Resultats Espanya'!E$51:E99))-SUM(G$52:G98)</f>
        <v>0</v>
      </c>
      <c r="H99" s="574">
        <f>(DSUM('1.4_Emissions fugitives'!$E$14:$O$36,"emissions",'4.2_Resultats Espanya'!E$51:E99)+DSUM('1.4_Emissions fugitives'!$E$48:$N$58,"emissions",'4.2_Resultats Espanya'!E$51:E99))-SUM(H$52:H98)</f>
        <v>0</v>
      </c>
      <c r="I99" s="661">
        <f>DSUM('1.3_Emissions de procés'!$E$17:$M$32,"emissions",'4.2_Resultats Espanya'!E$51:E99)-SUM(I$52:I98)</f>
        <v>0</v>
      </c>
      <c r="J99" s="661"/>
      <c r="K99" s="662">
        <f t="shared" si="0"/>
        <v>0</v>
      </c>
      <c r="L99" s="662"/>
      <c r="M99" s="662"/>
      <c r="N99" s="563">
        <f>DSUM('2.2_Categoria 2 Espanya'!$E$18:$J$40,"emissions",'4.2_Resultats Espanya'!E$51:E99)-SUM(N$52:N98)</f>
        <v>0</v>
      </c>
      <c r="O99" s="563">
        <f>DSUM('2.2_Categoria 2 Espanya'!$E$49:$K$69,"emissions",'4.2_Resultats Espanya'!E$51:E99)-SUM(O$52:O98)</f>
        <v>0</v>
      </c>
      <c r="P99" s="563">
        <f>DSUM('2.2_Categoria 2 Espanya'!$E$78:$J$98,"emissions",'4.2_Resultats Espanya'!E$51:E99)-SUM(P$52:P98)</f>
        <v>0</v>
      </c>
      <c r="Q99" s="661">
        <f t="shared" si="1"/>
        <v>0</v>
      </c>
      <c r="R99" s="662"/>
      <c r="S99" s="662">
        <f t="shared" si="2"/>
        <v>0</v>
      </c>
      <c r="T99" s="662"/>
      <c r="U99" s="662"/>
      <c r="V99" s="49"/>
      <c r="W99" s="49"/>
    </row>
    <row r="100" spans="1:23" ht="16.5" customHeight="1" x14ac:dyDescent="0.3">
      <c r="A100" s="110"/>
      <c r="B100" s="108"/>
      <c r="C100" s="49"/>
      <c r="D100" s="49"/>
      <c r="E100" s="109" t="str">
        <f>IF(Dades!C839="","",Dades!C839)</f>
        <v/>
      </c>
      <c r="F100" s="574">
        <f>(DSUM('1.1_Instal·lacions fixes'!$E$14:$R$36,"emissions",'4.2_Resultats Espanya'!E$51:E100)+DSUM('1.1_Instal·lacions fixes'!$E$43:$L$58,"emissions",'4.2_Resultats Espanya'!E$51:E100))-SUM(F$52:F99)</f>
        <v>0</v>
      </c>
      <c r="G100" s="574">
        <f>(DSUM('1.2_Vehicles i maquinària'!$E$22:$S$44,"emissions",'4.2_Resultats Espanya'!E$51:E100)+DSUM('1.2_Vehicles i maquinària'!$E$50:$S$70,"emissions",'4.2_Resultats Espanya'!E$51:E100)+DSUM('1.2_Vehicles i maquinària'!$E$82:$S$92,"emissions",'4.2_Resultats Espanya'!E$51:E100)+DSUM('1.2_Vehicles i maquinària'!$E$99:$S$109,"emissions",'4.2_Resultats Espanya'!E$51:E100))-SUM(G$52:G99)</f>
        <v>0</v>
      </c>
      <c r="H100" s="574">
        <f>(DSUM('1.4_Emissions fugitives'!$E$14:$O$36,"emissions",'4.2_Resultats Espanya'!E$51:E100)+DSUM('1.4_Emissions fugitives'!$E$48:$N$58,"emissions",'4.2_Resultats Espanya'!E$51:E100))-SUM(H$52:H99)</f>
        <v>0</v>
      </c>
      <c r="I100" s="661">
        <f>DSUM('1.3_Emissions de procés'!$E$17:$M$32,"emissions",'4.2_Resultats Espanya'!E$51:E100)-SUM(I$52:I99)</f>
        <v>0</v>
      </c>
      <c r="J100" s="661"/>
      <c r="K100" s="662">
        <f t="shared" si="0"/>
        <v>0</v>
      </c>
      <c r="L100" s="662"/>
      <c r="M100" s="662"/>
      <c r="N100" s="563">
        <f>DSUM('2.2_Categoria 2 Espanya'!$E$18:$J$40,"emissions",'4.2_Resultats Espanya'!E$51:E100)-SUM(N$52:N99)</f>
        <v>0</v>
      </c>
      <c r="O100" s="563">
        <f>DSUM('2.2_Categoria 2 Espanya'!$E$49:$K$69,"emissions",'4.2_Resultats Espanya'!E$51:E100)-SUM(O$52:O99)</f>
        <v>0</v>
      </c>
      <c r="P100" s="563">
        <f>DSUM('2.2_Categoria 2 Espanya'!$E$78:$J$98,"emissions",'4.2_Resultats Espanya'!E$51:E100)-SUM(P$52:P99)</f>
        <v>0</v>
      </c>
      <c r="Q100" s="661">
        <f t="shared" si="1"/>
        <v>0</v>
      </c>
      <c r="R100" s="662"/>
      <c r="S100" s="662">
        <f t="shared" si="2"/>
        <v>0</v>
      </c>
      <c r="T100" s="662"/>
      <c r="U100" s="662"/>
      <c r="V100" s="49"/>
      <c r="W100" s="49"/>
    </row>
    <row r="101" spans="1:23" ht="16.5" customHeight="1" x14ac:dyDescent="0.3">
      <c r="A101" s="110"/>
      <c r="B101" s="108"/>
      <c r="C101" s="49"/>
      <c r="D101" s="49"/>
      <c r="E101" s="109" t="str">
        <f>IF(Dades!C840="","",Dades!C840)</f>
        <v/>
      </c>
      <c r="F101" s="574">
        <f>(DSUM('1.1_Instal·lacions fixes'!$E$14:$R$36,"emissions",'4.2_Resultats Espanya'!E$51:E101)+DSUM('1.1_Instal·lacions fixes'!$E$43:$L$58,"emissions",'4.2_Resultats Espanya'!E$51:E101))-SUM(F$52:F100)</f>
        <v>0</v>
      </c>
      <c r="G101" s="574">
        <f>(DSUM('1.2_Vehicles i maquinària'!$E$22:$S$44,"emissions",'4.2_Resultats Espanya'!E$51:E101)+DSUM('1.2_Vehicles i maquinària'!$E$50:$S$70,"emissions",'4.2_Resultats Espanya'!E$51:E101)+DSUM('1.2_Vehicles i maquinària'!$E$82:$S$92,"emissions",'4.2_Resultats Espanya'!E$51:E101)+DSUM('1.2_Vehicles i maquinària'!$E$99:$S$109,"emissions",'4.2_Resultats Espanya'!E$51:E101))-SUM(G$52:G100)</f>
        <v>0</v>
      </c>
      <c r="H101" s="574">
        <f>(DSUM('1.4_Emissions fugitives'!$E$14:$O$36,"emissions",'4.2_Resultats Espanya'!E$51:E101)+DSUM('1.4_Emissions fugitives'!$E$48:$N$58,"emissions",'4.2_Resultats Espanya'!E$51:E101))-SUM(H$52:H100)</f>
        <v>0</v>
      </c>
      <c r="I101" s="661">
        <f>DSUM('1.3_Emissions de procés'!$E$17:$M$32,"emissions",'4.2_Resultats Espanya'!E$51:E101)-SUM(I$52:I100)</f>
        <v>0</v>
      </c>
      <c r="J101" s="661"/>
      <c r="K101" s="662">
        <f t="shared" si="0"/>
        <v>0</v>
      </c>
      <c r="L101" s="662"/>
      <c r="M101" s="662"/>
      <c r="N101" s="563">
        <f>DSUM('2.2_Categoria 2 Espanya'!$E$18:$J$40,"emissions",'4.2_Resultats Espanya'!E$51:E101)-SUM(N$52:N100)</f>
        <v>0</v>
      </c>
      <c r="O101" s="563">
        <f>DSUM('2.2_Categoria 2 Espanya'!$E$49:$K$69,"emissions",'4.2_Resultats Espanya'!E$51:E101)-SUM(O$52:O100)</f>
        <v>0</v>
      </c>
      <c r="P101" s="563">
        <f>DSUM('2.2_Categoria 2 Espanya'!$E$78:$J$98,"emissions",'4.2_Resultats Espanya'!E$51:E101)-SUM(P$52:P100)</f>
        <v>0</v>
      </c>
      <c r="Q101" s="661">
        <f t="shared" si="1"/>
        <v>0</v>
      </c>
      <c r="R101" s="662"/>
      <c r="S101" s="662">
        <f t="shared" si="2"/>
        <v>0</v>
      </c>
      <c r="T101" s="662"/>
      <c r="U101" s="662"/>
      <c r="V101" s="49"/>
      <c r="W101" s="49"/>
    </row>
    <row r="102" spans="1:23" ht="16.5" customHeight="1" x14ac:dyDescent="0.3">
      <c r="A102" s="110"/>
      <c r="B102" s="108"/>
      <c r="C102" s="49"/>
      <c r="D102" s="49"/>
      <c r="E102" s="109" t="str">
        <f>IF(Dades!C841="","",Dades!C841)</f>
        <v/>
      </c>
      <c r="F102" s="574">
        <f>(DSUM('1.1_Instal·lacions fixes'!$E$14:$R$36,"emissions",'4.2_Resultats Espanya'!E$51:E102)+DSUM('1.1_Instal·lacions fixes'!$E$43:$L$58,"emissions",'4.2_Resultats Espanya'!E$51:E102))-SUM(F$52:F101)</f>
        <v>0</v>
      </c>
      <c r="G102" s="574">
        <f>(DSUM('1.2_Vehicles i maquinària'!$E$22:$S$44,"emissions",'4.2_Resultats Espanya'!E$51:E102)+DSUM('1.2_Vehicles i maquinària'!$E$50:$S$70,"emissions",'4.2_Resultats Espanya'!E$51:E102)+DSUM('1.2_Vehicles i maquinària'!$E$82:$S$92,"emissions",'4.2_Resultats Espanya'!E$51:E102)+DSUM('1.2_Vehicles i maquinària'!$E$99:$S$109,"emissions",'4.2_Resultats Espanya'!E$51:E102))-SUM(G$52:G101)</f>
        <v>0</v>
      </c>
      <c r="H102" s="574">
        <f>(DSUM('1.4_Emissions fugitives'!$E$14:$O$36,"emissions",'4.2_Resultats Espanya'!E$51:E102)+DSUM('1.4_Emissions fugitives'!$E$48:$N$58,"emissions",'4.2_Resultats Espanya'!E$51:E102))-SUM(H$52:H101)</f>
        <v>0</v>
      </c>
      <c r="I102" s="661">
        <f>DSUM('1.3_Emissions de procés'!$E$17:$M$32,"emissions",'4.2_Resultats Espanya'!E$51:E102)-SUM(I$52:I101)</f>
        <v>0</v>
      </c>
      <c r="J102" s="661"/>
      <c r="K102" s="662">
        <f t="shared" si="0"/>
        <v>0</v>
      </c>
      <c r="L102" s="662"/>
      <c r="M102" s="662"/>
      <c r="N102" s="563">
        <f>DSUM('2.2_Categoria 2 Espanya'!$E$18:$J$40,"emissions",'4.2_Resultats Espanya'!E$51:E102)-SUM(N$52:N101)</f>
        <v>0</v>
      </c>
      <c r="O102" s="563">
        <f>DSUM('2.2_Categoria 2 Espanya'!$E$49:$K$69,"emissions",'4.2_Resultats Espanya'!E$51:E102)-SUM(O$52:O101)</f>
        <v>0</v>
      </c>
      <c r="P102" s="563">
        <f>DSUM('2.2_Categoria 2 Espanya'!$E$78:$J$98,"emissions",'4.2_Resultats Espanya'!E$51:E102)-SUM(P$52:P101)</f>
        <v>0</v>
      </c>
      <c r="Q102" s="661">
        <f t="shared" si="1"/>
        <v>0</v>
      </c>
      <c r="R102" s="662"/>
      <c r="S102" s="662">
        <f t="shared" si="2"/>
        <v>0</v>
      </c>
      <c r="T102" s="662"/>
      <c r="U102" s="662"/>
      <c r="V102" s="49"/>
      <c r="W102" s="49"/>
    </row>
    <row r="103" spans="1:23" ht="16.5" customHeight="1" x14ac:dyDescent="0.3">
      <c r="A103" s="110"/>
      <c r="B103" s="108"/>
      <c r="C103" s="49"/>
      <c r="D103" s="49"/>
      <c r="E103" s="109" t="str">
        <f>IF(Dades!C842="","",Dades!C842)</f>
        <v/>
      </c>
      <c r="F103" s="574">
        <f>(DSUM('1.1_Instal·lacions fixes'!$E$14:$R$36,"emissions",'4.2_Resultats Espanya'!E$51:E103)+DSUM('1.1_Instal·lacions fixes'!$E$43:$L$58,"emissions",'4.2_Resultats Espanya'!E$51:E103))-SUM(F$52:F102)</f>
        <v>0</v>
      </c>
      <c r="G103" s="574">
        <f>(DSUM('1.2_Vehicles i maquinària'!$E$22:$S$44,"emissions",'4.2_Resultats Espanya'!E$51:E103)+DSUM('1.2_Vehicles i maquinària'!$E$50:$S$70,"emissions",'4.2_Resultats Espanya'!E$51:E103)+DSUM('1.2_Vehicles i maquinària'!$E$82:$S$92,"emissions",'4.2_Resultats Espanya'!E$51:E103)+DSUM('1.2_Vehicles i maquinària'!$E$99:$S$109,"emissions",'4.2_Resultats Espanya'!E$51:E103))-SUM(G$52:G102)</f>
        <v>0</v>
      </c>
      <c r="H103" s="574">
        <f>(DSUM('1.4_Emissions fugitives'!$E$14:$O$36,"emissions",'4.2_Resultats Espanya'!E$51:E103)+DSUM('1.4_Emissions fugitives'!$E$48:$N$58,"emissions",'4.2_Resultats Espanya'!E$51:E103))-SUM(H$52:H102)</f>
        <v>0</v>
      </c>
      <c r="I103" s="661">
        <f>DSUM('1.3_Emissions de procés'!$E$17:$M$32,"emissions",'4.2_Resultats Espanya'!E$51:E103)-SUM(I$52:I102)</f>
        <v>0</v>
      </c>
      <c r="J103" s="661"/>
      <c r="K103" s="662">
        <f t="shared" si="0"/>
        <v>0</v>
      </c>
      <c r="L103" s="662"/>
      <c r="M103" s="662"/>
      <c r="N103" s="563">
        <f>DSUM('2.2_Categoria 2 Espanya'!$E$18:$J$40,"emissions",'4.2_Resultats Espanya'!E$51:E103)-SUM(N$52:N102)</f>
        <v>0</v>
      </c>
      <c r="O103" s="563">
        <f>DSUM('2.2_Categoria 2 Espanya'!$E$49:$K$69,"emissions",'4.2_Resultats Espanya'!E$51:E103)-SUM(O$52:O102)</f>
        <v>0</v>
      </c>
      <c r="P103" s="563">
        <f>DSUM('2.2_Categoria 2 Espanya'!$E$78:$J$98,"emissions",'4.2_Resultats Espanya'!E$51:E103)-SUM(P$52:P102)</f>
        <v>0</v>
      </c>
      <c r="Q103" s="661">
        <f t="shared" si="1"/>
        <v>0</v>
      </c>
      <c r="R103" s="662"/>
      <c r="S103" s="662">
        <f t="shared" si="2"/>
        <v>0</v>
      </c>
      <c r="T103" s="662"/>
      <c r="U103" s="662"/>
      <c r="V103" s="49"/>
      <c r="W103" s="49"/>
    </row>
    <row r="104" spans="1:23" ht="16.5" customHeight="1" x14ac:dyDescent="0.3">
      <c r="A104" s="110"/>
      <c r="B104" s="108"/>
      <c r="C104" s="49"/>
      <c r="D104" s="49"/>
      <c r="E104" s="109" t="str">
        <f>IF(Dades!C843="","",Dades!C843)</f>
        <v/>
      </c>
      <c r="F104" s="574">
        <f>(DSUM('1.1_Instal·lacions fixes'!$E$14:$R$36,"emissions",'4.2_Resultats Espanya'!E$51:E104)+DSUM('1.1_Instal·lacions fixes'!$E$43:$L$58,"emissions",'4.2_Resultats Espanya'!E$51:E104))-SUM(F$52:F103)</f>
        <v>0</v>
      </c>
      <c r="G104" s="574">
        <f>(DSUM('1.2_Vehicles i maquinària'!$E$22:$S$44,"emissions",'4.2_Resultats Espanya'!E$51:E104)+DSUM('1.2_Vehicles i maquinària'!$E$50:$S$70,"emissions",'4.2_Resultats Espanya'!E$51:E104)+DSUM('1.2_Vehicles i maquinària'!$E$82:$S$92,"emissions",'4.2_Resultats Espanya'!E$51:E104)+DSUM('1.2_Vehicles i maquinària'!$E$99:$S$109,"emissions",'4.2_Resultats Espanya'!E$51:E104))-SUM(G$52:G103)</f>
        <v>0</v>
      </c>
      <c r="H104" s="574">
        <f>(DSUM('1.4_Emissions fugitives'!$E$14:$O$36,"emissions",'4.2_Resultats Espanya'!E$51:E104)+DSUM('1.4_Emissions fugitives'!$E$48:$N$58,"emissions",'4.2_Resultats Espanya'!E$51:E104))-SUM(H$52:H103)</f>
        <v>0</v>
      </c>
      <c r="I104" s="661">
        <f>DSUM('1.3_Emissions de procés'!$E$17:$M$32,"emissions",'4.2_Resultats Espanya'!E$51:E104)-SUM(I$52:I103)</f>
        <v>0</v>
      </c>
      <c r="J104" s="661"/>
      <c r="K104" s="662">
        <f t="shared" si="0"/>
        <v>0</v>
      </c>
      <c r="L104" s="662"/>
      <c r="M104" s="662"/>
      <c r="N104" s="563">
        <f>DSUM('2.2_Categoria 2 Espanya'!$E$18:$J$40,"emissions",'4.2_Resultats Espanya'!E$51:E104)-SUM(N$52:N103)</f>
        <v>0</v>
      </c>
      <c r="O104" s="563">
        <f>DSUM('2.2_Categoria 2 Espanya'!$E$49:$K$69,"emissions",'4.2_Resultats Espanya'!E$51:E104)-SUM(O$52:O103)</f>
        <v>0</v>
      </c>
      <c r="P104" s="563">
        <f>DSUM('2.2_Categoria 2 Espanya'!$E$78:$J$98,"emissions",'4.2_Resultats Espanya'!E$51:E104)-SUM(P$52:P103)</f>
        <v>0</v>
      </c>
      <c r="Q104" s="661">
        <f t="shared" si="1"/>
        <v>0</v>
      </c>
      <c r="R104" s="662"/>
      <c r="S104" s="662">
        <f t="shared" si="2"/>
        <v>0</v>
      </c>
      <c r="T104" s="662"/>
      <c r="U104" s="662"/>
      <c r="V104" s="49"/>
      <c r="W104" s="49"/>
    </row>
    <row r="105" spans="1:23" x14ac:dyDescent="0.3">
      <c r="A105" s="110"/>
      <c r="B105" s="108"/>
      <c r="C105" s="49"/>
      <c r="D105" s="49"/>
      <c r="E105" s="109" t="str">
        <f>IF(Dades!C844="","",Dades!C844)</f>
        <v/>
      </c>
      <c r="F105" s="574">
        <f>(DSUM('1.1_Instal·lacions fixes'!$E$14:$R$36,"emissions",'4.2_Resultats Espanya'!E$51:E105)+DSUM('1.1_Instal·lacions fixes'!$E$43:$L$58,"emissions",'4.2_Resultats Espanya'!E$51:E105))-SUM(F$52:F104)</f>
        <v>0</v>
      </c>
      <c r="G105" s="574">
        <f>(DSUM('1.2_Vehicles i maquinària'!$E$22:$S$44,"emissions",'4.2_Resultats Espanya'!E$51:E105)+DSUM('1.2_Vehicles i maquinària'!$E$50:$S$70,"emissions",'4.2_Resultats Espanya'!E$51:E105)+DSUM('1.2_Vehicles i maquinària'!$E$82:$S$92,"emissions",'4.2_Resultats Espanya'!E$51:E105)+DSUM('1.2_Vehicles i maquinària'!$E$99:$S$109,"emissions",'4.2_Resultats Espanya'!E$51:E105))-SUM(G$52:G104)</f>
        <v>0</v>
      </c>
      <c r="H105" s="574">
        <f>(DSUM('1.4_Emissions fugitives'!$E$14:$O$36,"emissions",'4.2_Resultats Espanya'!E$51:E105)+DSUM('1.4_Emissions fugitives'!$E$48:$N$58,"emissions",'4.2_Resultats Espanya'!E$51:E105))-SUM(H$52:H104)</f>
        <v>0</v>
      </c>
      <c r="I105" s="661">
        <f>DSUM('1.3_Emissions de procés'!$E$17:$M$32,"emissions",'4.2_Resultats Espanya'!E$51:E105)-SUM(I$52:I104)</f>
        <v>0</v>
      </c>
      <c r="J105" s="661"/>
      <c r="K105" s="662">
        <f t="shared" si="0"/>
        <v>0</v>
      </c>
      <c r="L105" s="662"/>
      <c r="M105" s="662"/>
      <c r="N105" s="563">
        <f>DSUM('2.2_Categoria 2 Espanya'!$E$18:$J$40,"emissions",'4.2_Resultats Espanya'!E$51:E105)-SUM(N$52:N104)</f>
        <v>0</v>
      </c>
      <c r="O105" s="563">
        <f>DSUM('2.2_Categoria 2 Espanya'!$E$49:$K$69,"emissions",'4.2_Resultats Espanya'!E$51:E105)-SUM(O$52:O104)</f>
        <v>0</v>
      </c>
      <c r="P105" s="563">
        <f>DSUM('2.2_Categoria 2 Espanya'!$E$78:$J$98,"emissions",'4.2_Resultats Espanya'!E$51:E105)-SUM(P$52:P104)</f>
        <v>0</v>
      </c>
      <c r="Q105" s="661">
        <f t="shared" si="1"/>
        <v>0</v>
      </c>
      <c r="R105" s="662"/>
      <c r="S105" s="662">
        <f t="shared" si="2"/>
        <v>0</v>
      </c>
      <c r="T105" s="662"/>
      <c r="U105" s="662"/>
      <c r="V105" s="49"/>
      <c r="W105" s="49"/>
    </row>
    <row r="106" spans="1:23" ht="16.5" customHeight="1" x14ac:dyDescent="0.3">
      <c r="A106" s="110"/>
      <c r="B106" s="108"/>
      <c r="C106" s="49"/>
      <c r="D106" s="49"/>
      <c r="E106" s="109" t="str">
        <f>IF(Dades!C845="","",Dades!C845)</f>
        <v/>
      </c>
      <c r="F106" s="574">
        <f>(DSUM('1.1_Instal·lacions fixes'!$E$14:$R$36,"emissions",'4.2_Resultats Espanya'!E$51:E106)+DSUM('1.1_Instal·lacions fixes'!$E$43:$L$58,"emissions",'4.2_Resultats Espanya'!E$51:E106))-SUM(F$52:F105)</f>
        <v>0</v>
      </c>
      <c r="G106" s="574">
        <f>(DSUM('1.2_Vehicles i maquinària'!$E$22:$S$44,"emissions",'4.2_Resultats Espanya'!E$51:E106)+DSUM('1.2_Vehicles i maquinària'!$E$50:$S$70,"emissions",'4.2_Resultats Espanya'!E$51:E106)+DSUM('1.2_Vehicles i maquinària'!$E$82:$S$92,"emissions",'4.2_Resultats Espanya'!E$51:E106)+DSUM('1.2_Vehicles i maquinària'!$E$99:$S$109,"emissions",'4.2_Resultats Espanya'!E$51:E106))-SUM(G$52:G105)</f>
        <v>0</v>
      </c>
      <c r="H106" s="574">
        <f>(DSUM('1.4_Emissions fugitives'!$E$14:$O$36,"emissions",'4.2_Resultats Espanya'!E$51:E106)+DSUM('1.4_Emissions fugitives'!$E$48:$N$58,"emissions",'4.2_Resultats Espanya'!E$51:E106))-SUM(H$52:H105)</f>
        <v>0</v>
      </c>
      <c r="I106" s="661">
        <f>DSUM('1.3_Emissions de procés'!$E$17:$M$32,"emissions",'4.2_Resultats Espanya'!E$51:E106)-SUM(I$52:I105)</f>
        <v>0</v>
      </c>
      <c r="J106" s="661"/>
      <c r="K106" s="662">
        <f t="shared" si="0"/>
        <v>0</v>
      </c>
      <c r="L106" s="662"/>
      <c r="M106" s="662"/>
      <c r="N106" s="563">
        <f>DSUM('2.2_Categoria 2 Espanya'!$E$18:$J$40,"emissions",'4.2_Resultats Espanya'!E$51:E106)-SUM(N$52:N105)</f>
        <v>0</v>
      </c>
      <c r="O106" s="563">
        <f>DSUM('2.2_Categoria 2 Espanya'!$E$49:$K$69,"emissions",'4.2_Resultats Espanya'!E$51:E106)-SUM(O$52:O105)</f>
        <v>0</v>
      </c>
      <c r="P106" s="563">
        <f>DSUM('2.2_Categoria 2 Espanya'!$E$78:$J$98,"emissions",'4.2_Resultats Espanya'!E$51:E106)-SUM(P$52:P105)</f>
        <v>0</v>
      </c>
      <c r="Q106" s="661">
        <f t="shared" si="1"/>
        <v>0</v>
      </c>
      <c r="R106" s="662"/>
      <c r="S106" s="662">
        <f t="shared" si="2"/>
        <v>0</v>
      </c>
      <c r="T106" s="662"/>
      <c r="U106" s="662"/>
      <c r="V106" s="49"/>
      <c r="W106" s="49"/>
    </row>
    <row r="107" spans="1:23" x14ac:dyDescent="0.3">
      <c r="A107" s="110"/>
      <c r="B107" s="108"/>
      <c r="C107" s="49"/>
      <c r="D107" s="49"/>
      <c r="E107" s="109" t="str">
        <f>IF(Dades!C846="","",Dades!C846)</f>
        <v/>
      </c>
      <c r="F107" s="574">
        <f>(DSUM('1.1_Instal·lacions fixes'!$E$14:$R$36,"emissions",'4.2_Resultats Espanya'!E$51:E107)+DSUM('1.1_Instal·lacions fixes'!$E$43:$L$58,"emissions",'4.2_Resultats Espanya'!E$51:E107))-SUM(F$52:F106)</f>
        <v>0</v>
      </c>
      <c r="G107" s="574">
        <f>(DSUM('1.2_Vehicles i maquinària'!$E$22:$S$44,"emissions",'4.2_Resultats Espanya'!E$51:E107)+DSUM('1.2_Vehicles i maquinària'!$E$50:$S$70,"emissions",'4.2_Resultats Espanya'!E$51:E107)+DSUM('1.2_Vehicles i maquinària'!$E$82:$S$92,"emissions",'4.2_Resultats Espanya'!E$51:E107)+DSUM('1.2_Vehicles i maquinària'!$E$99:$S$109,"emissions",'4.2_Resultats Espanya'!E$51:E107))-SUM(G$52:G106)</f>
        <v>0</v>
      </c>
      <c r="H107" s="574">
        <f>(DSUM('1.4_Emissions fugitives'!$E$14:$O$36,"emissions",'4.2_Resultats Espanya'!E$51:E107)+DSUM('1.4_Emissions fugitives'!$E$48:$N$58,"emissions",'4.2_Resultats Espanya'!E$51:E107))-SUM(H$52:H106)</f>
        <v>0</v>
      </c>
      <c r="I107" s="661">
        <f>DSUM('1.3_Emissions de procés'!$E$17:$M$32,"emissions",'4.2_Resultats Espanya'!E$51:E107)-SUM(I$52:I106)</f>
        <v>0</v>
      </c>
      <c r="J107" s="661"/>
      <c r="K107" s="662">
        <f t="shared" si="0"/>
        <v>0</v>
      </c>
      <c r="L107" s="662"/>
      <c r="M107" s="662"/>
      <c r="N107" s="563">
        <f>DSUM('2.2_Categoria 2 Espanya'!$E$18:$J$40,"emissions",'4.2_Resultats Espanya'!E$51:E107)-SUM(N$52:N106)</f>
        <v>0</v>
      </c>
      <c r="O107" s="563">
        <f>DSUM('2.2_Categoria 2 Espanya'!$E$49:$K$69,"emissions",'4.2_Resultats Espanya'!E$51:E107)-SUM(O$52:O106)</f>
        <v>0</v>
      </c>
      <c r="P107" s="563">
        <f>DSUM('2.2_Categoria 2 Espanya'!$E$78:$J$98,"emissions",'4.2_Resultats Espanya'!E$51:E107)-SUM(P$52:P106)</f>
        <v>0</v>
      </c>
      <c r="Q107" s="661">
        <f t="shared" si="1"/>
        <v>0</v>
      </c>
      <c r="R107" s="662"/>
      <c r="S107" s="662">
        <f t="shared" si="2"/>
        <v>0</v>
      </c>
      <c r="T107" s="662"/>
      <c r="U107" s="662"/>
      <c r="V107" s="49"/>
      <c r="W107" s="49"/>
    </row>
    <row r="108" spans="1:23" x14ac:dyDescent="0.3">
      <c r="A108" s="110"/>
      <c r="B108" s="108"/>
      <c r="C108" s="49"/>
      <c r="D108" s="49"/>
      <c r="E108" s="109" t="str">
        <f>IF(Dades!C847="","",Dades!C847)</f>
        <v/>
      </c>
      <c r="F108" s="574">
        <f>(DSUM('1.1_Instal·lacions fixes'!$E$14:$R$36,"emissions",'4.2_Resultats Espanya'!E$51:E108)+DSUM('1.1_Instal·lacions fixes'!$E$43:$L$58,"emissions",'4.2_Resultats Espanya'!E$51:E108))-SUM(F$52:F107)</f>
        <v>0</v>
      </c>
      <c r="G108" s="574">
        <f>(DSUM('1.2_Vehicles i maquinària'!$E$22:$S$44,"emissions",'4.2_Resultats Espanya'!E$51:E108)+DSUM('1.2_Vehicles i maquinària'!$E$50:$S$70,"emissions",'4.2_Resultats Espanya'!E$51:E108)+DSUM('1.2_Vehicles i maquinària'!$E$82:$S$92,"emissions",'4.2_Resultats Espanya'!E$51:E108)+DSUM('1.2_Vehicles i maquinària'!$E$99:$S$109,"emissions",'4.2_Resultats Espanya'!E$51:E108))-SUM(G$52:G107)</f>
        <v>0</v>
      </c>
      <c r="H108" s="574">
        <f>(DSUM('1.4_Emissions fugitives'!$E$14:$O$36,"emissions",'4.2_Resultats Espanya'!E$51:E108)+DSUM('1.4_Emissions fugitives'!$E$48:$N$58,"emissions",'4.2_Resultats Espanya'!E$51:E108))-SUM(H$52:H107)</f>
        <v>0</v>
      </c>
      <c r="I108" s="661">
        <f>DSUM('1.3_Emissions de procés'!$E$17:$M$32,"emissions",'4.2_Resultats Espanya'!E$51:E108)-SUM(I$52:I107)</f>
        <v>0</v>
      </c>
      <c r="J108" s="661"/>
      <c r="K108" s="662">
        <f t="shared" si="0"/>
        <v>0</v>
      </c>
      <c r="L108" s="662"/>
      <c r="M108" s="662"/>
      <c r="N108" s="563">
        <f>DSUM('2.2_Categoria 2 Espanya'!$E$18:$J$40,"emissions",'4.2_Resultats Espanya'!E$51:E108)-SUM(N$52:N107)</f>
        <v>0</v>
      </c>
      <c r="O108" s="563">
        <f>DSUM('2.2_Categoria 2 Espanya'!$E$49:$K$69,"emissions",'4.2_Resultats Espanya'!E$51:E108)-SUM(O$52:O107)</f>
        <v>0</v>
      </c>
      <c r="P108" s="563">
        <f>DSUM('2.2_Categoria 2 Espanya'!$E$78:$J$98,"emissions",'4.2_Resultats Espanya'!E$51:E108)-SUM(P$52:P107)</f>
        <v>0</v>
      </c>
      <c r="Q108" s="661">
        <f t="shared" si="1"/>
        <v>0</v>
      </c>
      <c r="R108" s="662"/>
      <c r="S108" s="662">
        <f t="shared" si="2"/>
        <v>0</v>
      </c>
      <c r="T108" s="662"/>
      <c r="U108" s="662"/>
      <c r="V108" s="49"/>
      <c r="W108" s="49"/>
    </row>
    <row r="109" spans="1:23" x14ac:dyDescent="0.3">
      <c r="A109" s="110"/>
      <c r="B109" s="108"/>
      <c r="C109" s="49"/>
      <c r="D109" s="49"/>
      <c r="E109" s="109" t="str">
        <f>IF(Dades!C848="","",Dades!C848)</f>
        <v/>
      </c>
      <c r="F109" s="574">
        <f>(DSUM('1.1_Instal·lacions fixes'!$E$14:$R$36,"emissions",'4.2_Resultats Espanya'!E$51:E109)+DSUM('1.1_Instal·lacions fixes'!$E$43:$L$58,"emissions",'4.2_Resultats Espanya'!E$51:E109))-SUM(F$52:F108)</f>
        <v>0</v>
      </c>
      <c r="G109" s="574">
        <f>(DSUM('1.2_Vehicles i maquinària'!$E$22:$S$44,"emissions",'4.2_Resultats Espanya'!E$51:E109)+DSUM('1.2_Vehicles i maquinària'!$E$50:$S$70,"emissions",'4.2_Resultats Espanya'!E$51:E109)+DSUM('1.2_Vehicles i maquinària'!$E$82:$S$92,"emissions",'4.2_Resultats Espanya'!E$51:E109)+DSUM('1.2_Vehicles i maquinària'!$E$99:$S$109,"emissions",'4.2_Resultats Espanya'!E$51:E109))-SUM(G$52:G108)</f>
        <v>0</v>
      </c>
      <c r="H109" s="574">
        <f>(DSUM('1.4_Emissions fugitives'!$E$14:$O$36,"emissions",'4.2_Resultats Espanya'!E$51:E109)+DSUM('1.4_Emissions fugitives'!$E$48:$N$58,"emissions",'4.2_Resultats Espanya'!E$51:E109))-SUM(H$52:H108)</f>
        <v>0</v>
      </c>
      <c r="I109" s="661">
        <f>DSUM('1.3_Emissions de procés'!$E$17:$M$32,"emissions",'4.2_Resultats Espanya'!E$51:E109)-SUM(I$52:I108)</f>
        <v>0</v>
      </c>
      <c r="J109" s="661"/>
      <c r="K109" s="662">
        <f t="shared" si="0"/>
        <v>0</v>
      </c>
      <c r="L109" s="662"/>
      <c r="M109" s="662"/>
      <c r="N109" s="563">
        <f>DSUM('2.2_Categoria 2 Espanya'!$E$18:$J$40,"emissions",'4.2_Resultats Espanya'!E$51:E109)-SUM(N$52:N108)</f>
        <v>0</v>
      </c>
      <c r="O109" s="563">
        <f>DSUM('2.2_Categoria 2 Espanya'!$E$49:$K$69,"emissions",'4.2_Resultats Espanya'!E$51:E109)-SUM(O$52:O108)</f>
        <v>0</v>
      </c>
      <c r="P109" s="563">
        <f>DSUM('2.2_Categoria 2 Espanya'!$E$78:$J$98,"emissions",'4.2_Resultats Espanya'!E$51:E109)-SUM(P$52:P108)</f>
        <v>0</v>
      </c>
      <c r="Q109" s="661">
        <f t="shared" si="1"/>
        <v>0</v>
      </c>
      <c r="R109" s="662"/>
      <c r="S109" s="662">
        <f t="shared" si="2"/>
        <v>0</v>
      </c>
      <c r="T109" s="662"/>
      <c r="U109" s="662"/>
      <c r="V109" s="49"/>
      <c r="W109" s="49"/>
    </row>
    <row r="110" spans="1:23" x14ac:dyDescent="0.3">
      <c r="A110" s="110"/>
      <c r="B110" s="108"/>
      <c r="C110" s="49"/>
      <c r="D110" s="49"/>
      <c r="E110" s="109" t="str">
        <f>IF(Dades!C849="","",Dades!C849)</f>
        <v/>
      </c>
      <c r="F110" s="574">
        <f>(DSUM('1.1_Instal·lacions fixes'!$E$14:$R$36,"emissions",'4.2_Resultats Espanya'!E$51:E110)+DSUM('1.1_Instal·lacions fixes'!$E$43:$L$58,"emissions",'4.2_Resultats Espanya'!E$51:E110))-SUM(F$52:F109)</f>
        <v>0</v>
      </c>
      <c r="G110" s="574">
        <f>(DSUM('1.2_Vehicles i maquinària'!$E$22:$S$44,"emissions",'4.2_Resultats Espanya'!E$51:E110)+DSUM('1.2_Vehicles i maquinària'!$E$50:$S$70,"emissions",'4.2_Resultats Espanya'!E$51:E110)+DSUM('1.2_Vehicles i maquinària'!$E$82:$S$92,"emissions",'4.2_Resultats Espanya'!E$51:E110)+DSUM('1.2_Vehicles i maquinària'!$E$99:$S$109,"emissions",'4.2_Resultats Espanya'!E$51:E110))-SUM(G$52:G109)</f>
        <v>0</v>
      </c>
      <c r="H110" s="574">
        <f>(DSUM('1.4_Emissions fugitives'!$E$14:$O$36,"emissions",'4.2_Resultats Espanya'!E$51:E110)+DSUM('1.4_Emissions fugitives'!$E$48:$N$58,"emissions",'4.2_Resultats Espanya'!E$51:E110))-SUM(H$52:H109)</f>
        <v>0</v>
      </c>
      <c r="I110" s="661">
        <f>DSUM('1.3_Emissions de procés'!$E$17:$M$32,"emissions",'4.2_Resultats Espanya'!E$51:E110)-SUM(I$52:I109)</f>
        <v>0</v>
      </c>
      <c r="J110" s="661"/>
      <c r="K110" s="662">
        <f t="shared" si="0"/>
        <v>0</v>
      </c>
      <c r="L110" s="662"/>
      <c r="M110" s="662"/>
      <c r="N110" s="563">
        <f>DSUM('2.2_Categoria 2 Espanya'!$E$18:$J$40,"emissions",'4.2_Resultats Espanya'!E$51:E110)-SUM(N$52:N109)</f>
        <v>0</v>
      </c>
      <c r="O110" s="563">
        <f>DSUM('2.2_Categoria 2 Espanya'!$E$49:$K$69,"emissions",'4.2_Resultats Espanya'!E$51:E110)-SUM(O$52:O109)</f>
        <v>0</v>
      </c>
      <c r="P110" s="563">
        <f>DSUM('2.2_Categoria 2 Espanya'!$E$78:$J$98,"emissions",'4.2_Resultats Espanya'!E$51:E110)-SUM(P$52:P109)</f>
        <v>0</v>
      </c>
      <c r="Q110" s="661">
        <f t="shared" si="1"/>
        <v>0</v>
      </c>
      <c r="R110" s="662"/>
      <c r="S110" s="662">
        <f t="shared" si="2"/>
        <v>0</v>
      </c>
      <c r="T110" s="662"/>
      <c r="U110" s="662"/>
      <c r="V110" s="49"/>
      <c r="W110" s="49"/>
    </row>
    <row r="111" spans="1:23" x14ac:dyDescent="0.3">
      <c r="A111" s="110"/>
      <c r="B111" s="108"/>
      <c r="C111" s="49"/>
      <c r="D111" s="49"/>
      <c r="E111" s="109" t="str">
        <f>IF(Dades!C850="","",Dades!C850)</f>
        <v/>
      </c>
      <c r="F111" s="574">
        <f>(DSUM('1.1_Instal·lacions fixes'!$E$14:$R$36,"emissions",'4.2_Resultats Espanya'!E$51:E111)+DSUM('1.1_Instal·lacions fixes'!$E$43:$L$58,"emissions",'4.2_Resultats Espanya'!E$51:E111))-SUM(F$52:F110)</f>
        <v>0</v>
      </c>
      <c r="G111" s="574">
        <f>(DSUM('1.2_Vehicles i maquinària'!$E$22:$S$44,"emissions",'4.2_Resultats Espanya'!E$51:E111)+DSUM('1.2_Vehicles i maquinària'!$E$50:$S$70,"emissions",'4.2_Resultats Espanya'!E$51:E111)+DSUM('1.2_Vehicles i maquinària'!$E$82:$S$92,"emissions",'4.2_Resultats Espanya'!E$51:E111)+DSUM('1.2_Vehicles i maquinària'!$E$99:$S$109,"emissions",'4.2_Resultats Espanya'!E$51:E111))-SUM(G$52:G110)</f>
        <v>0</v>
      </c>
      <c r="H111" s="574">
        <f>(DSUM('1.4_Emissions fugitives'!$E$14:$O$36,"emissions",'4.2_Resultats Espanya'!E$51:E111)+DSUM('1.4_Emissions fugitives'!$E$48:$N$58,"emissions",'4.2_Resultats Espanya'!E$51:E111))-SUM(H$52:H110)</f>
        <v>0</v>
      </c>
      <c r="I111" s="661">
        <f>DSUM('1.3_Emissions de procés'!$E$17:$M$32,"emissions",'4.2_Resultats Espanya'!E$51:E111)-SUM(I$52:I110)</f>
        <v>0</v>
      </c>
      <c r="J111" s="661"/>
      <c r="K111" s="662">
        <f t="shared" si="0"/>
        <v>0</v>
      </c>
      <c r="L111" s="662"/>
      <c r="M111" s="662"/>
      <c r="N111" s="563">
        <f>DSUM('2.2_Categoria 2 Espanya'!$E$18:$J$40,"emissions",'4.2_Resultats Espanya'!E$51:E111)-SUM(N$52:N110)</f>
        <v>0</v>
      </c>
      <c r="O111" s="563">
        <f>DSUM('2.2_Categoria 2 Espanya'!$E$49:$K$69,"emissions",'4.2_Resultats Espanya'!E$51:E111)-SUM(O$52:O110)</f>
        <v>0</v>
      </c>
      <c r="P111" s="563">
        <f>DSUM('2.2_Categoria 2 Espanya'!$E$78:$J$98,"emissions",'4.2_Resultats Espanya'!E$51:E111)-SUM(P$52:P110)</f>
        <v>0</v>
      </c>
      <c r="Q111" s="661">
        <f t="shared" si="1"/>
        <v>0</v>
      </c>
      <c r="R111" s="662"/>
      <c r="S111" s="662">
        <f t="shared" si="2"/>
        <v>0</v>
      </c>
      <c r="T111" s="662"/>
      <c r="U111" s="662"/>
      <c r="V111" s="49"/>
      <c r="W111" s="49"/>
    </row>
    <row r="112" spans="1:23" ht="16.5" customHeight="1" x14ac:dyDescent="0.3">
      <c r="A112" s="110"/>
      <c r="B112" s="108"/>
      <c r="C112" s="49"/>
      <c r="D112" s="49"/>
      <c r="E112" s="109" t="str">
        <f>IF(Dades!C851="","",Dades!C851)</f>
        <v/>
      </c>
      <c r="F112" s="574">
        <f>(DSUM('1.1_Instal·lacions fixes'!$E$14:$R$36,"emissions",'4.2_Resultats Espanya'!E$51:E112)+DSUM('1.1_Instal·lacions fixes'!$E$43:$L$58,"emissions",'4.2_Resultats Espanya'!E$51:E112))-SUM(F$52:F111)</f>
        <v>0</v>
      </c>
      <c r="G112" s="574">
        <f>(DSUM('1.2_Vehicles i maquinària'!$E$22:$S$44,"emissions",'4.2_Resultats Espanya'!E$51:E112)+DSUM('1.2_Vehicles i maquinària'!$E$50:$S$70,"emissions",'4.2_Resultats Espanya'!E$51:E112)+DSUM('1.2_Vehicles i maquinària'!$E$82:$S$92,"emissions",'4.2_Resultats Espanya'!E$51:E112)+DSUM('1.2_Vehicles i maquinària'!$E$99:$S$109,"emissions",'4.2_Resultats Espanya'!E$51:E112))-SUM(G$52:G111)</f>
        <v>0</v>
      </c>
      <c r="H112" s="574">
        <f>(DSUM('1.4_Emissions fugitives'!$E$14:$O$36,"emissions",'4.2_Resultats Espanya'!E$51:E112)+DSUM('1.4_Emissions fugitives'!$E$48:$N$58,"emissions",'4.2_Resultats Espanya'!E$51:E112))-SUM(H$52:H111)</f>
        <v>0</v>
      </c>
      <c r="I112" s="661">
        <f>DSUM('1.3_Emissions de procés'!$E$17:$M$32,"emissions",'4.2_Resultats Espanya'!E$51:E112)-SUM(I$52:I111)</f>
        <v>0</v>
      </c>
      <c r="J112" s="661"/>
      <c r="K112" s="662">
        <f t="shared" si="0"/>
        <v>0</v>
      </c>
      <c r="L112" s="662"/>
      <c r="M112" s="662"/>
      <c r="N112" s="563">
        <f>DSUM('2.2_Categoria 2 Espanya'!$E$18:$J$40,"emissions",'4.2_Resultats Espanya'!E$51:E112)-SUM(N$52:N111)</f>
        <v>0</v>
      </c>
      <c r="O112" s="563">
        <f>DSUM('2.2_Categoria 2 Espanya'!$E$49:$K$69,"emissions",'4.2_Resultats Espanya'!E$51:E112)-SUM(O$52:O111)</f>
        <v>0</v>
      </c>
      <c r="P112" s="563">
        <f>DSUM('2.2_Categoria 2 Espanya'!$E$78:$J$98,"emissions",'4.2_Resultats Espanya'!E$51:E112)-SUM(P$52:P111)</f>
        <v>0</v>
      </c>
      <c r="Q112" s="661">
        <f t="shared" si="1"/>
        <v>0</v>
      </c>
      <c r="R112" s="662"/>
      <c r="S112" s="662">
        <f t="shared" si="2"/>
        <v>0</v>
      </c>
      <c r="T112" s="662"/>
      <c r="U112" s="662"/>
      <c r="V112" s="49"/>
      <c r="W112" s="49"/>
    </row>
    <row r="113" spans="1:23" ht="16.5" customHeight="1" x14ac:dyDescent="0.3">
      <c r="A113" s="110"/>
      <c r="B113" s="108"/>
      <c r="C113" s="49"/>
      <c r="D113" s="49"/>
      <c r="E113" s="109" t="str">
        <f>IF(Dades!C852="","",Dades!C852)</f>
        <v/>
      </c>
      <c r="F113" s="574">
        <f>(DSUM('1.1_Instal·lacions fixes'!$E$14:$R$36,"emissions",'4.2_Resultats Espanya'!E$51:E113)+DSUM('1.1_Instal·lacions fixes'!$E$43:$L$58,"emissions",'4.2_Resultats Espanya'!E$51:E113))-SUM(F$52:F112)</f>
        <v>0</v>
      </c>
      <c r="G113" s="574">
        <f>(DSUM('1.2_Vehicles i maquinària'!$E$22:$S$44,"emissions",'4.2_Resultats Espanya'!E$51:E113)+DSUM('1.2_Vehicles i maquinària'!$E$50:$S$70,"emissions",'4.2_Resultats Espanya'!E$51:E113)+DSUM('1.2_Vehicles i maquinària'!$E$82:$S$92,"emissions",'4.2_Resultats Espanya'!E$51:E113)+DSUM('1.2_Vehicles i maquinària'!$E$99:$S$109,"emissions",'4.2_Resultats Espanya'!E$51:E113))-SUM(G$52:G112)</f>
        <v>0</v>
      </c>
      <c r="H113" s="574">
        <f>(DSUM('1.4_Emissions fugitives'!$E$14:$O$36,"emissions",'4.2_Resultats Espanya'!E$51:E113)+DSUM('1.4_Emissions fugitives'!$E$48:$N$58,"emissions",'4.2_Resultats Espanya'!E$51:E113))-SUM(H$52:H112)</f>
        <v>0</v>
      </c>
      <c r="I113" s="661">
        <f>DSUM('1.3_Emissions de procés'!$E$17:$M$32,"emissions",'4.2_Resultats Espanya'!E$51:E113)-SUM(I$52:I112)</f>
        <v>0</v>
      </c>
      <c r="J113" s="661"/>
      <c r="K113" s="662">
        <f t="shared" si="0"/>
        <v>0</v>
      </c>
      <c r="L113" s="662"/>
      <c r="M113" s="662"/>
      <c r="N113" s="563">
        <f>DSUM('2.2_Categoria 2 Espanya'!$E$18:$J$40,"emissions",'4.2_Resultats Espanya'!E$51:E113)-SUM(N$52:N112)</f>
        <v>0</v>
      </c>
      <c r="O113" s="563">
        <f>DSUM('2.2_Categoria 2 Espanya'!$E$49:$K$69,"emissions",'4.2_Resultats Espanya'!E$51:E113)-SUM(O$52:O112)</f>
        <v>0</v>
      </c>
      <c r="P113" s="563">
        <f>DSUM('2.2_Categoria 2 Espanya'!$E$78:$J$98,"emissions",'4.2_Resultats Espanya'!E$51:E113)-SUM(P$52:P112)</f>
        <v>0</v>
      </c>
      <c r="Q113" s="661">
        <f t="shared" si="1"/>
        <v>0</v>
      </c>
      <c r="R113" s="662"/>
      <c r="S113" s="662">
        <f t="shared" si="2"/>
        <v>0</v>
      </c>
      <c r="T113" s="662"/>
      <c r="U113" s="662"/>
      <c r="V113" s="49"/>
      <c r="W113" s="49"/>
    </row>
    <row r="114" spans="1:23" ht="16.5" customHeight="1" x14ac:dyDescent="0.3">
      <c r="A114" s="110"/>
      <c r="B114" s="108"/>
      <c r="C114" s="49"/>
      <c r="D114" s="49"/>
      <c r="E114" s="109" t="str">
        <f>IF(Dades!C853="","",Dades!C853)</f>
        <v/>
      </c>
      <c r="F114" s="574">
        <f>(DSUM('1.1_Instal·lacions fixes'!$E$14:$R$36,"emissions",'4.2_Resultats Espanya'!E$51:E114)+DSUM('1.1_Instal·lacions fixes'!$E$43:$L$58,"emissions",'4.2_Resultats Espanya'!E$51:E114))-SUM(F$52:F113)</f>
        <v>0</v>
      </c>
      <c r="G114" s="574">
        <f>(DSUM('1.2_Vehicles i maquinària'!$E$22:$S$44,"emissions",'4.2_Resultats Espanya'!E$51:E114)+DSUM('1.2_Vehicles i maquinària'!$E$50:$S$70,"emissions",'4.2_Resultats Espanya'!E$51:E114)+DSUM('1.2_Vehicles i maquinària'!$E$82:$S$92,"emissions",'4.2_Resultats Espanya'!E$51:E114)+DSUM('1.2_Vehicles i maquinària'!$E$99:$S$109,"emissions",'4.2_Resultats Espanya'!E$51:E114))-SUM(G$52:G113)</f>
        <v>0</v>
      </c>
      <c r="H114" s="574">
        <f>(DSUM('1.4_Emissions fugitives'!$E$14:$O$36,"emissions",'4.2_Resultats Espanya'!E$51:E114)+DSUM('1.4_Emissions fugitives'!$E$48:$N$58,"emissions",'4.2_Resultats Espanya'!E$51:E114))-SUM(H$52:H113)</f>
        <v>0</v>
      </c>
      <c r="I114" s="661">
        <f>DSUM('1.3_Emissions de procés'!$E$17:$M$32,"emissions",'4.2_Resultats Espanya'!E$51:E114)-SUM(I$52:I113)</f>
        <v>0</v>
      </c>
      <c r="J114" s="661"/>
      <c r="K114" s="662">
        <f t="shared" si="0"/>
        <v>0</v>
      </c>
      <c r="L114" s="662"/>
      <c r="M114" s="662"/>
      <c r="N114" s="563">
        <f>DSUM('2.2_Categoria 2 Espanya'!$E$18:$J$40,"emissions",'4.2_Resultats Espanya'!E$51:E114)-SUM(N$52:N113)</f>
        <v>0</v>
      </c>
      <c r="O114" s="563">
        <f>DSUM('2.2_Categoria 2 Espanya'!$E$49:$K$69,"emissions",'4.2_Resultats Espanya'!E$51:E114)-SUM(O$52:O113)</f>
        <v>0</v>
      </c>
      <c r="P114" s="563">
        <f>DSUM('2.2_Categoria 2 Espanya'!$E$78:$J$98,"emissions",'4.2_Resultats Espanya'!E$51:E114)-SUM(P$52:P113)</f>
        <v>0</v>
      </c>
      <c r="Q114" s="661">
        <f t="shared" si="1"/>
        <v>0</v>
      </c>
      <c r="R114" s="662"/>
      <c r="S114" s="662">
        <f t="shared" si="2"/>
        <v>0</v>
      </c>
      <c r="T114" s="662"/>
      <c r="U114" s="662"/>
      <c r="V114" s="49"/>
      <c r="W114" s="49"/>
    </row>
    <row r="115" spans="1:23" ht="16.5" customHeight="1" x14ac:dyDescent="0.3">
      <c r="A115" s="110"/>
      <c r="B115" s="108"/>
      <c r="C115" s="49"/>
      <c r="D115" s="49"/>
      <c r="E115" s="109" t="str">
        <f>IF(Dades!C854="","",Dades!C854)</f>
        <v/>
      </c>
      <c r="F115" s="574">
        <f>(DSUM('1.1_Instal·lacions fixes'!$E$14:$R$36,"emissions",'4.2_Resultats Espanya'!E$51:E115)+DSUM('1.1_Instal·lacions fixes'!$E$43:$L$58,"emissions",'4.2_Resultats Espanya'!E$51:E115))-SUM(F$52:F114)</f>
        <v>0</v>
      </c>
      <c r="G115" s="574">
        <f>(DSUM('1.2_Vehicles i maquinària'!$E$22:$S$44,"emissions",'4.2_Resultats Espanya'!E$51:E115)+DSUM('1.2_Vehicles i maquinària'!$E$50:$S$70,"emissions",'4.2_Resultats Espanya'!E$51:E115)+DSUM('1.2_Vehicles i maquinària'!$E$82:$S$92,"emissions",'4.2_Resultats Espanya'!E$51:E115)+DSUM('1.2_Vehicles i maquinària'!$E$99:$S$109,"emissions",'4.2_Resultats Espanya'!E$51:E115))-SUM(G$52:G114)</f>
        <v>0</v>
      </c>
      <c r="H115" s="574">
        <f>(DSUM('1.4_Emissions fugitives'!$E$14:$O$36,"emissions",'4.2_Resultats Espanya'!E$51:E115)+DSUM('1.4_Emissions fugitives'!$E$48:$N$58,"emissions",'4.2_Resultats Espanya'!E$51:E115))-SUM(H$52:H114)</f>
        <v>0</v>
      </c>
      <c r="I115" s="661">
        <f>DSUM('1.3_Emissions de procés'!$E$17:$M$32,"emissions",'4.2_Resultats Espanya'!E$51:E115)-SUM(I$52:I114)</f>
        <v>0</v>
      </c>
      <c r="J115" s="661"/>
      <c r="K115" s="662">
        <f t="shared" si="0"/>
        <v>0</v>
      </c>
      <c r="L115" s="662"/>
      <c r="M115" s="662"/>
      <c r="N115" s="563">
        <f>DSUM('2.2_Categoria 2 Espanya'!$E$18:$J$40,"emissions",'4.2_Resultats Espanya'!E$51:E115)-SUM(N$52:N114)</f>
        <v>0</v>
      </c>
      <c r="O115" s="563">
        <f>DSUM('2.2_Categoria 2 Espanya'!$E$49:$K$69,"emissions",'4.2_Resultats Espanya'!E$51:E115)-SUM(O$52:O114)</f>
        <v>0</v>
      </c>
      <c r="P115" s="563">
        <f>DSUM('2.2_Categoria 2 Espanya'!$E$78:$J$98,"emissions",'4.2_Resultats Espanya'!E$51:E115)-SUM(P$52:P114)</f>
        <v>0</v>
      </c>
      <c r="Q115" s="661">
        <f t="shared" si="1"/>
        <v>0</v>
      </c>
      <c r="R115" s="662"/>
      <c r="S115" s="662">
        <f t="shared" si="2"/>
        <v>0</v>
      </c>
      <c r="T115" s="662"/>
      <c r="U115" s="662"/>
      <c r="V115" s="49"/>
      <c r="W115" s="49"/>
    </row>
    <row r="116" spans="1:23" ht="16.5" customHeight="1" x14ac:dyDescent="0.3">
      <c r="A116" s="110"/>
      <c r="B116" s="108"/>
      <c r="C116" s="49"/>
      <c r="D116" s="49"/>
      <c r="E116" s="109" t="str">
        <f>IF(Dades!C855="","",Dades!C855)</f>
        <v/>
      </c>
      <c r="F116" s="574">
        <f>(DSUM('1.1_Instal·lacions fixes'!$E$14:$R$36,"emissions",'4.2_Resultats Espanya'!E$51:E116)+DSUM('1.1_Instal·lacions fixes'!$E$43:$L$58,"emissions",'4.2_Resultats Espanya'!E$51:E116))-SUM(F$52:F115)</f>
        <v>0</v>
      </c>
      <c r="G116" s="574">
        <f>(DSUM('1.2_Vehicles i maquinària'!$E$22:$S$44,"emissions",'4.2_Resultats Espanya'!E$51:E116)+DSUM('1.2_Vehicles i maquinària'!$E$50:$S$70,"emissions",'4.2_Resultats Espanya'!E$51:E116)+DSUM('1.2_Vehicles i maquinària'!$E$82:$S$92,"emissions",'4.2_Resultats Espanya'!E$51:E116)+DSUM('1.2_Vehicles i maquinària'!$E$99:$S$109,"emissions",'4.2_Resultats Espanya'!E$51:E116))-SUM(G$52:G115)</f>
        <v>0</v>
      </c>
      <c r="H116" s="574">
        <f>(DSUM('1.4_Emissions fugitives'!$E$14:$O$36,"emissions",'4.2_Resultats Espanya'!E$51:E116)+DSUM('1.4_Emissions fugitives'!$E$48:$N$58,"emissions",'4.2_Resultats Espanya'!E$51:E116))-SUM(H$52:H115)</f>
        <v>0</v>
      </c>
      <c r="I116" s="661">
        <f>DSUM('1.3_Emissions de procés'!$E$17:$M$32,"emissions",'4.2_Resultats Espanya'!E$51:E116)-SUM(I$52:I115)</f>
        <v>0</v>
      </c>
      <c r="J116" s="661"/>
      <c r="K116" s="662">
        <f t="shared" si="0"/>
        <v>0</v>
      </c>
      <c r="L116" s="662"/>
      <c r="M116" s="662"/>
      <c r="N116" s="563">
        <f>DSUM('2.2_Categoria 2 Espanya'!$E$18:$J$40,"emissions",'4.2_Resultats Espanya'!E$51:E116)-SUM(N$52:N115)</f>
        <v>0</v>
      </c>
      <c r="O116" s="563">
        <f>DSUM('2.2_Categoria 2 Espanya'!$E$49:$K$69,"emissions",'4.2_Resultats Espanya'!E$51:E116)-SUM(O$52:O115)</f>
        <v>0</v>
      </c>
      <c r="P116" s="563">
        <f>DSUM('2.2_Categoria 2 Espanya'!$E$78:$J$98,"emissions",'4.2_Resultats Espanya'!E$51:E116)-SUM(P$52:P115)</f>
        <v>0</v>
      </c>
      <c r="Q116" s="661">
        <f t="shared" si="1"/>
        <v>0</v>
      </c>
      <c r="R116" s="662"/>
      <c r="S116" s="662">
        <f t="shared" si="2"/>
        <v>0</v>
      </c>
      <c r="T116" s="662"/>
      <c r="U116" s="662"/>
      <c r="V116" s="49"/>
      <c r="W116" s="49"/>
    </row>
    <row r="117" spans="1:23" x14ac:dyDescent="0.3">
      <c r="A117" s="110"/>
      <c r="B117" s="108"/>
      <c r="C117" s="49"/>
      <c r="D117" s="49"/>
      <c r="E117" s="109" t="str">
        <f>IF(Dades!C856="","",Dades!C856)</f>
        <v/>
      </c>
      <c r="F117" s="574">
        <f>(DSUM('1.1_Instal·lacions fixes'!$E$14:$R$36,"emissions",'4.2_Resultats Espanya'!E$51:E117)+DSUM('1.1_Instal·lacions fixes'!$E$43:$L$58,"emissions",'4.2_Resultats Espanya'!E$51:E117))-SUM(F$52:F116)</f>
        <v>0</v>
      </c>
      <c r="G117" s="574">
        <f>(DSUM('1.2_Vehicles i maquinària'!$E$22:$S$44,"emissions",'4.2_Resultats Espanya'!E$51:E117)+DSUM('1.2_Vehicles i maquinària'!$E$50:$S$70,"emissions",'4.2_Resultats Espanya'!E$51:E117)+DSUM('1.2_Vehicles i maquinària'!$E$82:$S$92,"emissions",'4.2_Resultats Espanya'!E$51:E117)+DSUM('1.2_Vehicles i maquinària'!$E$99:$S$109,"emissions",'4.2_Resultats Espanya'!E$51:E117))-SUM(G$52:G116)</f>
        <v>0</v>
      </c>
      <c r="H117" s="574">
        <f>(DSUM('1.4_Emissions fugitives'!$E$14:$O$36,"emissions",'4.2_Resultats Espanya'!E$51:E117)+DSUM('1.4_Emissions fugitives'!$E$48:$N$58,"emissions",'4.2_Resultats Espanya'!E$51:E117))-SUM(H$52:H116)</f>
        <v>0</v>
      </c>
      <c r="I117" s="661">
        <f>DSUM('1.3_Emissions de procés'!$E$17:$M$32,"emissions",'4.2_Resultats Espanya'!E$51:E117)-SUM(I$52:I116)</f>
        <v>0</v>
      </c>
      <c r="J117" s="661"/>
      <c r="K117" s="662">
        <f t="shared" si="0"/>
        <v>0</v>
      </c>
      <c r="L117" s="662"/>
      <c r="M117" s="662"/>
      <c r="N117" s="563">
        <f>DSUM('2.2_Categoria 2 Espanya'!$E$18:$J$40,"emissions",'4.2_Resultats Espanya'!E$51:E117)-SUM(N$52:N116)</f>
        <v>0</v>
      </c>
      <c r="O117" s="563">
        <f>DSUM('2.2_Categoria 2 Espanya'!$E$49:$K$69,"emissions",'4.2_Resultats Espanya'!E$51:E117)-SUM(O$52:O116)</f>
        <v>0</v>
      </c>
      <c r="P117" s="563">
        <f>DSUM('2.2_Categoria 2 Espanya'!$E$78:$J$98,"emissions",'4.2_Resultats Espanya'!E$51:E117)-SUM(P$52:P116)</f>
        <v>0</v>
      </c>
      <c r="Q117" s="661">
        <f t="shared" si="1"/>
        <v>0</v>
      </c>
      <c r="R117" s="662"/>
      <c r="S117" s="662">
        <f t="shared" si="2"/>
        <v>0</v>
      </c>
      <c r="T117" s="662"/>
      <c r="U117" s="662"/>
      <c r="V117" s="49"/>
      <c r="W117" s="49"/>
    </row>
    <row r="118" spans="1:23" ht="16.5" customHeight="1" x14ac:dyDescent="0.3">
      <c r="A118" s="110"/>
      <c r="B118" s="108"/>
      <c r="C118" s="49"/>
      <c r="D118" s="49"/>
      <c r="E118" s="109" t="str">
        <f>IF(Dades!C857="","",Dades!C857)</f>
        <v/>
      </c>
      <c r="F118" s="574">
        <f>(DSUM('1.1_Instal·lacions fixes'!$E$14:$R$36,"emissions",'4.2_Resultats Espanya'!E$51:E118)+DSUM('1.1_Instal·lacions fixes'!$E$43:$L$58,"emissions",'4.2_Resultats Espanya'!E$51:E118))-SUM(F$52:F117)</f>
        <v>0</v>
      </c>
      <c r="G118" s="574">
        <f>(DSUM('1.2_Vehicles i maquinària'!$E$22:$S$44,"emissions",'4.2_Resultats Espanya'!E$51:E118)+DSUM('1.2_Vehicles i maquinària'!$E$50:$S$70,"emissions",'4.2_Resultats Espanya'!E$51:E118)+DSUM('1.2_Vehicles i maquinària'!$E$82:$S$92,"emissions",'4.2_Resultats Espanya'!E$51:E118)+DSUM('1.2_Vehicles i maquinària'!$E$99:$S$109,"emissions",'4.2_Resultats Espanya'!E$51:E118))-SUM(G$52:G117)</f>
        <v>0</v>
      </c>
      <c r="H118" s="574">
        <f>(DSUM('1.4_Emissions fugitives'!$E$14:$O$36,"emissions",'4.2_Resultats Espanya'!E$51:E118)+DSUM('1.4_Emissions fugitives'!$E$48:$N$58,"emissions",'4.2_Resultats Espanya'!E$51:E118))-SUM(H$52:H117)</f>
        <v>0</v>
      </c>
      <c r="I118" s="661">
        <f>DSUM('1.3_Emissions de procés'!$E$17:$M$32,"emissions",'4.2_Resultats Espanya'!E$51:E118)-SUM(I$52:I117)</f>
        <v>0</v>
      </c>
      <c r="J118" s="661"/>
      <c r="K118" s="662">
        <f t="shared" ref="K118:K181" si="3">SUM(F118:J118)</f>
        <v>0</v>
      </c>
      <c r="L118" s="662"/>
      <c r="M118" s="662"/>
      <c r="N118" s="563">
        <f>DSUM('2.2_Categoria 2 Espanya'!$E$18:$J$40,"emissions",'4.2_Resultats Espanya'!E$51:E118)-SUM(N$52:N117)</f>
        <v>0</v>
      </c>
      <c r="O118" s="563">
        <f>DSUM('2.2_Categoria 2 Espanya'!$E$49:$K$69,"emissions",'4.2_Resultats Espanya'!E$51:E118)-SUM(O$52:O117)</f>
        <v>0</v>
      </c>
      <c r="P118" s="563">
        <f>DSUM('2.2_Categoria 2 Espanya'!$E$78:$J$98,"emissions",'4.2_Resultats Espanya'!E$51:E118)-SUM(P$52:P117)</f>
        <v>0</v>
      </c>
      <c r="Q118" s="661">
        <f t="shared" ref="Q118:Q181" si="4">SUM(N118:P118)</f>
        <v>0</v>
      </c>
      <c r="R118" s="662"/>
      <c r="S118" s="662">
        <f t="shared" ref="S118:S181" si="5">K118+Q118</f>
        <v>0</v>
      </c>
      <c r="T118" s="662"/>
      <c r="U118" s="662"/>
      <c r="V118" s="49"/>
      <c r="W118" s="49"/>
    </row>
    <row r="119" spans="1:23" x14ac:dyDescent="0.3">
      <c r="A119" s="110"/>
      <c r="B119" s="108"/>
      <c r="C119" s="49"/>
      <c r="D119" s="49"/>
      <c r="E119" s="109" t="str">
        <f>IF(Dades!C858="","",Dades!C858)</f>
        <v/>
      </c>
      <c r="F119" s="574">
        <f>(DSUM('1.1_Instal·lacions fixes'!$E$14:$R$36,"emissions",'4.2_Resultats Espanya'!E$51:E119)+DSUM('1.1_Instal·lacions fixes'!$E$43:$L$58,"emissions",'4.2_Resultats Espanya'!E$51:E119))-SUM(F$52:F118)</f>
        <v>0</v>
      </c>
      <c r="G119" s="574">
        <f>(DSUM('1.2_Vehicles i maquinària'!$E$22:$S$44,"emissions",'4.2_Resultats Espanya'!E$51:E119)+DSUM('1.2_Vehicles i maquinària'!$E$50:$S$70,"emissions",'4.2_Resultats Espanya'!E$51:E119)+DSUM('1.2_Vehicles i maquinària'!$E$82:$S$92,"emissions",'4.2_Resultats Espanya'!E$51:E119)+DSUM('1.2_Vehicles i maquinària'!$E$99:$S$109,"emissions",'4.2_Resultats Espanya'!E$51:E119))-SUM(G$52:G118)</f>
        <v>0</v>
      </c>
      <c r="H119" s="574">
        <f>(DSUM('1.4_Emissions fugitives'!$E$14:$O$36,"emissions",'4.2_Resultats Espanya'!E$51:E119)+DSUM('1.4_Emissions fugitives'!$E$48:$N$58,"emissions",'4.2_Resultats Espanya'!E$51:E119))-SUM(H$52:H118)</f>
        <v>0</v>
      </c>
      <c r="I119" s="661">
        <f>DSUM('1.3_Emissions de procés'!$E$17:$M$32,"emissions",'4.2_Resultats Espanya'!E$51:E119)-SUM(I$52:I118)</f>
        <v>0</v>
      </c>
      <c r="J119" s="661"/>
      <c r="K119" s="662">
        <f t="shared" si="3"/>
        <v>0</v>
      </c>
      <c r="L119" s="662"/>
      <c r="M119" s="662"/>
      <c r="N119" s="563">
        <f>DSUM('2.2_Categoria 2 Espanya'!$E$18:$J$40,"emissions",'4.2_Resultats Espanya'!E$51:E119)-SUM(N$52:N118)</f>
        <v>0</v>
      </c>
      <c r="O119" s="563">
        <f>DSUM('2.2_Categoria 2 Espanya'!$E$49:$K$69,"emissions",'4.2_Resultats Espanya'!E$51:E119)-SUM(O$52:O118)</f>
        <v>0</v>
      </c>
      <c r="P119" s="563">
        <f>DSUM('2.2_Categoria 2 Espanya'!$E$78:$J$98,"emissions",'4.2_Resultats Espanya'!E$51:E119)-SUM(P$52:P118)</f>
        <v>0</v>
      </c>
      <c r="Q119" s="661">
        <f t="shared" si="4"/>
        <v>0</v>
      </c>
      <c r="R119" s="662"/>
      <c r="S119" s="662">
        <f t="shared" si="5"/>
        <v>0</v>
      </c>
      <c r="T119" s="662"/>
      <c r="U119" s="662"/>
      <c r="V119" s="49"/>
      <c r="W119" s="49"/>
    </row>
    <row r="120" spans="1:23" x14ac:dyDescent="0.3">
      <c r="A120" s="110"/>
      <c r="B120" s="108"/>
      <c r="C120" s="49"/>
      <c r="D120" s="49"/>
      <c r="E120" s="109" t="str">
        <f>IF(Dades!C859="","",Dades!C859)</f>
        <v/>
      </c>
      <c r="F120" s="574">
        <f>(DSUM('1.1_Instal·lacions fixes'!$E$14:$R$36,"emissions",'4.2_Resultats Espanya'!E$51:E120)+DSUM('1.1_Instal·lacions fixes'!$E$43:$L$58,"emissions",'4.2_Resultats Espanya'!E$51:E120))-SUM(F$52:F119)</f>
        <v>0</v>
      </c>
      <c r="G120" s="574">
        <f>(DSUM('1.2_Vehicles i maquinària'!$E$22:$S$44,"emissions",'4.2_Resultats Espanya'!E$51:E120)+DSUM('1.2_Vehicles i maquinària'!$E$50:$S$70,"emissions",'4.2_Resultats Espanya'!E$51:E120)+DSUM('1.2_Vehicles i maquinària'!$E$82:$S$92,"emissions",'4.2_Resultats Espanya'!E$51:E120)+DSUM('1.2_Vehicles i maquinària'!$E$99:$S$109,"emissions",'4.2_Resultats Espanya'!E$51:E120))-SUM(G$52:G119)</f>
        <v>0</v>
      </c>
      <c r="H120" s="574">
        <f>(DSUM('1.4_Emissions fugitives'!$E$14:$O$36,"emissions",'4.2_Resultats Espanya'!E$51:E120)+DSUM('1.4_Emissions fugitives'!$E$48:$N$58,"emissions",'4.2_Resultats Espanya'!E$51:E120))-SUM(H$52:H119)</f>
        <v>0</v>
      </c>
      <c r="I120" s="661">
        <f>DSUM('1.3_Emissions de procés'!$E$17:$M$32,"emissions",'4.2_Resultats Espanya'!E$51:E120)-SUM(I$52:I119)</f>
        <v>0</v>
      </c>
      <c r="J120" s="661"/>
      <c r="K120" s="662">
        <f t="shared" si="3"/>
        <v>0</v>
      </c>
      <c r="L120" s="662"/>
      <c r="M120" s="662"/>
      <c r="N120" s="563">
        <f>DSUM('2.2_Categoria 2 Espanya'!$E$18:$J$40,"emissions",'4.2_Resultats Espanya'!E$51:E120)-SUM(N$52:N119)</f>
        <v>0</v>
      </c>
      <c r="O120" s="563">
        <f>DSUM('2.2_Categoria 2 Espanya'!$E$49:$K$69,"emissions",'4.2_Resultats Espanya'!E$51:E120)-SUM(O$52:O119)</f>
        <v>0</v>
      </c>
      <c r="P120" s="563">
        <f>DSUM('2.2_Categoria 2 Espanya'!$E$78:$J$98,"emissions",'4.2_Resultats Espanya'!E$51:E120)-SUM(P$52:P119)</f>
        <v>0</v>
      </c>
      <c r="Q120" s="661">
        <f t="shared" si="4"/>
        <v>0</v>
      </c>
      <c r="R120" s="662"/>
      <c r="S120" s="662">
        <f t="shared" si="5"/>
        <v>0</v>
      </c>
      <c r="T120" s="662"/>
      <c r="U120" s="662"/>
      <c r="V120" s="49"/>
      <c r="W120" s="49"/>
    </row>
    <row r="121" spans="1:23" x14ac:dyDescent="0.3">
      <c r="A121" s="110"/>
      <c r="B121" s="108"/>
      <c r="C121" s="49"/>
      <c r="D121" s="49"/>
      <c r="E121" s="109" t="str">
        <f>IF(Dades!C860="","",Dades!C860)</f>
        <v/>
      </c>
      <c r="F121" s="574">
        <f>(DSUM('1.1_Instal·lacions fixes'!$E$14:$R$36,"emissions",'4.2_Resultats Espanya'!E$51:E121)+DSUM('1.1_Instal·lacions fixes'!$E$43:$L$58,"emissions",'4.2_Resultats Espanya'!E$51:E121))-SUM(F$52:F120)</f>
        <v>0</v>
      </c>
      <c r="G121" s="574">
        <f>(DSUM('1.2_Vehicles i maquinària'!$E$22:$S$44,"emissions",'4.2_Resultats Espanya'!E$51:E121)+DSUM('1.2_Vehicles i maquinària'!$E$50:$S$70,"emissions",'4.2_Resultats Espanya'!E$51:E121)+DSUM('1.2_Vehicles i maquinària'!$E$82:$S$92,"emissions",'4.2_Resultats Espanya'!E$51:E121)+DSUM('1.2_Vehicles i maquinària'!$E$99:$S$109,"emissions",'4.2_Resultats Espanya'!E$51:E121))-SUM(G$52:G120)</f>
        <v>0</v>
      </c>
      <c r="H121" s="574">
        <f>(DSUM('1.4_Emissions fugitives'!$E$14:$O$36,"emissions",'4.2_Resultats Espanya'!E$51:E121)+DSUM('1.4_Emissions fugitives'!$E$48:$N$58,"emissions",'4.2_Resultats Espanya'!E$51:E121))-SUM(H$52:H120)</f>
        <v>0</v>
      </c>
      <c r="I121" s="661">
        <f>DSUM('1.3_Emissions de procés'!$E$17:$M$32,"emissions",'4.2_Resultats Espanya'!E$51:E121)-SUM(I$52:I120)</f>
        <v>0</v>
      </c>
      <c r="J121" s="661"/>
      <c r="K121" s="662">
        <f t="shared" si="3"/>
        <v>0</v>
      </c>
      <c r="L121" s="662"/>
      <c r="M121" s="662"/>
      <c r="N121" s="563">
        <f>DSUM('2.2_Categoria 2 Espanya'!$E$18:$J$40,"emissions",'4.2_Resultats Espanya'!E$51:E121)-SUM(N$52:N120)</f>
        <v>0</v>
      </c>
      <c r="O121" s="563">
        <f>DSUM('2.2_Categoria 2 Espanya'!$E$49:$K$69,"emissions",'4.2_Resultats Espanya'!E$51:E121)-SUM(O$52:O120)</f>
        <v>0</v>
      </c>
      <c r="P121" s="563">
        <f>DSUM('2.2_Categoria 2 Espanya'!$E$78:$J$98,"emissions",'4.2_Resultats Espanya'!E$51:E121)-SUM(P$52:P120)</f>
        <v>0</v>
      </c>
      <c r="Q121" s="661">
        <f t="shared" si="4"/>
        <v>0</v>
      </c>
      <c r="R121" s="662"/>
      <c r="S121" s="662">
        <f t="shared" si="5"/>
        <v>0</v>
      </c>
      <c r="T121" s="662"/>
      <c r="U121" s="662"/>
      <c r="V121" s="49"/>
      <c r="W121" s="49"/>
    </row>
    <row r="122" spans="1:23" x14ac:dyDescent="0.3">
      <c r="A122" s="110"/>
      <c r="B122" s="108"/>
      <c r="C122" s="49"/>
      <c r="D122" s="49"/>
      <c r="E122" s="109" t="str">
        <f>IF(Dades!C861="","",Dades!C861)</f>
        <v/>
      </c>
      <c r="F122" s="574">
        <f>(DSUM('1.1_Instal·lacions fixes'!$E$14:$R$36,"emissions",'4.2_Resultats Espanya'!E$51:E122)+DSUM('1.1_Instal·lacions fixes'!$E$43:$L$58,"emissions",'4.2_Resultats Espanya'!E$51:E122))-SUM(F$52:F121)</f>
        <v>0</v>
      </c>
      <c r="G122" s="574">
        <f>(DSUM('1.2_Vehicles i maquinària'!$E$22:$S$44,"emissions",'4.2_Resultats Espanya'!E$51:E122)+DSUM('1.2_Vehicles i maquinària'!$E$50:$S$70,"emissions",'4.2_Resultats Espanya'!E$51:E122)+DSUM('1.2_Vehicles i maquinària'!$E$82:$S$92,"emissions",'4.2_Resultats Espanya'!E$51:E122)+DSUM('1.2_Vehicles i maquinària'!$E$99:$S$109,"emissions",'4.2_Resultats Espanya'!E$51:E122))-SUM(G$52:G121)</f>
        <v>0</v>
      </c>
      <c r="H122" s="574">
        <f>(DSUM('1.4_Emissions fugitives'!$E$14:$O$36,"emissions",'4.2_Resultats Espanya'!E$51:E122)+DSUM('1.4_Emissions fugitives'!$E$48:$N$58,"emissions",'4.2_Resultats Espanya'!E$51:E122))-SUM(H$52:H121)</f>
        <v>0</v>
      </c>
      <c r="I122" s="661">
        <f>DSUM('1.3_Emissions de procés'!$E$17:$M$32,"emissions",'4.2_Resultats Espanya'!E$51:E122)-SUM(I$52:I121)</f>
        <v>0</v>
      </c>
      <c r="J122" s="661"/>
      <c r="K122" s="662">
        <f t="shared" si="3"/>
        <v>0</v>
      </c>
      <c r="L122" s="662"/>
      <c r="M122" s="662"/>
      <c r="N122" s="563">
        <f>DSUM('2.2_Categoria 2 Espanya'!$E$18:$J$40,"emissions",'4.2_Resultats Espanya'!E$51:E122)-SUM(N$52:N121)</f>
        <v>0</v>
      </c>
      <c r="O122" s="563">
        <f>DSUM('2.2_Categoria 2 Espanya'!$E$49:$K$69,"emissions",'4.2_Resultats Espanya'!E$51:E122)-SUM(O$52:O121)</f>
        <v>0</v>
      </c>
      <c r="P122" s="563">
        <f>DSUM('2.2_Categoria 2 Espanya'!$E$78:$J$98,"emissions",'4.2_Resultats Espanya'!E$51:E122)-SUM(P$52:P121)</f>
        <v>0</v>
      </c>
      <c r="Q122" s="661">
        <f t="shared" si="4"/>
        <v>0</v>
      </c>
      <c r="R122" s="662"/>
      <c r="S122" s="662">
        <f t="shared" si="5"/>
        <v>0</v>
      </c>
      <c r="T122" s="662"/>
      <c r="U122" s="662"/>
      <c r="V122" s="49"/>
      <c r="W122" s="49"/>
    </row>
    <row r="123" spans="1:23" x14ac:dyDescent="0.3">
      <c r="A123" s="110"/>
      <c r="B123" s="108"/>
      <c r="C123" s="49"/>
      <c r="D123" s="49"/>
      <c r="E123" s="109" t="str">
        <f>IF(Dades!C862="","",Dades!C862)</f>
        <v/>
      </c>
      <c r="F123" s="574">
        <f>(DSUM('1.1_Instal·lacions fixes'!$E$14:$R$36,"emissions",'4.2_Resultats Espanya'!E$51:E123)+DSUM('1.1_Instal·lacions fixes'!$E$43:$L$58,"emissions",'4.2_Resultats Espanya'!E$51:E123))-SUM(F$52:F122)</f>
        <v>0</v>
      </c>
      <c r="G123" s="574">
        <f>(DSUM('1.2_Vehicles i maquinària'!$E$22:$S$44,"emissions",'4.2_Resultats Espanya'!E$51:E123)+DSUM('1.2_Vehicles i maquinària'!$E$50:$S$70,"emissions",'4.2_Resultats Espanya'!E$51:E123)+DSUM('1.2_Vehicles i maquinària'!$E$82:$S$92,"emissions",'4.2_Resultats Espanya'!E$51:E123)+DSUM('1.2_Vehicles i maquinària'!$E$99:$S$109,"emissions",'4.2_Resultats Espanya'!E$51:E123))-SUM(G$52:G122)</f>
        <v>0</v>
      </c>
      <c r="H123" s="574">
        <f>(DSUM('1.4_Emissions fugitives'!$E$14:$O$36,"emissions",'4.2_Resultats Espanya'!E$51:E123)+DSUM('1.4_Emissions fugitives'!$E$48:$N$58,"emissions",'4.2_Resultats Espanya'!E$51:E123))-SUM(H$52:H122)</f>
        <v>0</v>
      </c>
      <c r="I123" s="661">
        <f>DSUM('1.3_Emissions de procés'!$E$17:$M$32,"emissions",'4.2_Resultats Espanya'!E$51:E123)-SUM(I$52:I122)</f>
        <v>0</v>
      </c>
      <c r="J123" s="661"/>
      <c r="K123" s="662">
        <f t="shared" si="3"/>
        <v>0</v>
      </c>
      <c r="L123" s="662"/>
      <c r="M123" s="662"/>
      <c r="N123" s="563">
        <f>DSUM('2.2_Categoria 2 Espanya'!$E$18:$J$40,"emissions",'4.2_Resultats Espanya'!E$51:E123)-SUM(N$52:N122)</f>
        <v>0</v>
      </c>
      <c r="O123" s="563">
        <f>DSUM('2.2_Categoria 2 Espanya'!$E$49:$K$69,"emissions",'4.2_Resultats Espanya'!E$51:E123)-SUM(O$52:O122)</f>
        <v>0</v>
      </c>
      <c r="P123" s="563">
        <f>DSUM('2.2_Categoria 2 Espanya'!$E$78:$J$98,"emissions",'4.2_Resultats Espanya'!E$51:E123)-SUM(P$52:P122)</f>
        <v>0</v>
      </c>
      <c r="Q123" s="661">
        <f t="shared" si="4"/>
        <v>0</v>
      </c>
      <c r="R123" s="662"/>
      <c r="S123" s="662">
        <f t="shared" si="5"/>
        <v>0</v>
      </c>
      <c r="T123" s="662"/>
      <c r="U123" s="662"/>
      <c r="V123" s="49"/>
      <c r="W123" s="49"/>
    </row>
    <row r="124" spans="1:23" ht="16.5" customHeight="1" x14ac:dyDescent="0.3">
      <c r="A124" s="110"/>
      <c r="B124" s="108"/>
      <c r="C124" s="49"/>
      <c r="D124" s="49"/>
      <c r="E124" s="109" t="str">
        <f>IF(Dades!C863="","",Dades!C863)</f>
        <v/>
      </c>
      <c r="F124" s="574">
        <f>(DSUM('1.1_Instal·lacions fixes'!$E$14:$R$36,"emissions",'4.2_Resultats Espanya'!E$51:E124)+DSUM('1.1_Instal·lacions fixes'!$E$43:$L$58,"emissions",'4.2_Resultats Espanya'!E$51:E124))-SUM(F$52:F123)</f>
        <v>0</v>
      </c>
      <c r="G124" s="574">
        <f>(DSUM('1.2_Vehicles i maquinària'!$E$22:$S$44,"emissions",'4.2_Resultats Espanya'!E$51:E124)+DSUM('1.2_Vehicles i maquinària'!$E$50:$S$70,"emissions",'4.2_Resultats Espanya'!E$51:E124)+DSUM('1.2_Vehicles i maquinària'!$E$82:$S$92,"emissions",'4.2_Resultats Espanya'!E$51:E124)+DSUM('1.2_Vehicles i maquinària'!$E$99:$S$109,"emissions",'4.2_Resultats Espanya'!E$51:E124))-SUM(G$52:G123)</f>
        <v>0</v>
      </c>
      <c r="H124" s="574">
        <f>(DSUM('1.4_Emissions fugitives'!$E$14:$O$36,"emissions",'4.2_Resultats Espanya'!E$51:E124)+DSUM('1.4_Emissions fugitives'!$E$48:$N$58,"emissions",'4.2_Resultats Espanya'!E$51:E124))-SUM(H$52:H123)</f>
        <v>0</v>
      </c>
      <c r="I124" s="661">
        <f>DSUM('1.3_Emissions de procés'!$E$17:$M$32,"emissions",'4.2_Resultats Espanya'!E$51:E124)-SUM(I$52:I123)</f>
        <v>0</v>
      </c>
      <c r="J124" s="661"/>
      <c r="K124" s="662">
        <f t="shared" si="3"/>
        <v>0</v>
      </c>
      <c r="L124" s="662"/>
      <c r="M124" s="662"/>
      <c r="N124" s="563">
        <f>DSUM('2.2_Categoria 2 Espanya'!$E$18:$J$40,"emissions",'4.2_Resultats Espanya'!E$51:E124)-SUM(N$52:N123)</f>
        <v>0</v>
      </c>
      <c r="O124" s="563">
        <f>DSUM('2.2_Categoria 2 Espanya'!$E$49:$K$69,"emissions",'4.2_Resultats Espanya'!E$51:E124)-SUM(O$52:O123)</f>
        <v>0</v>
      </c>
      <c r="P124" s="563">
        <f>DSUM('2.2_Categoria 2 Espanya'!$E$78:$J$98,"emissions",'4.2_Resultats Espanya'!E$51:E124)-SUM(P$52:P123)</f>
        <v>0</v>
      </c>
      <c r="Q124" s="661">
        <f t="shared" si="4"/>
        <v>0</v>
      </c>
      <c r="R124" s="662"/>
      <c r="S124" s="662">
        <f t="shared" si="5"/>
        <v>0</v>
      </c>
      <c r="T124" s="662"/>
      <c r="U124" s="662"/>
      <c r="V124" s="49"/>
      <c r="W124" s="49"/>
    </row>
    <row r="125" spans="1:23" ht="16.5" customHeight="1" x14ac:dyDescent="0.3">
      <c r="A125" s="110"/>
      <c r="B125" s="108"/>
      <c r="C125" s="49"/>
      <c r="D125" s="49"/>
      <c r="E125" s="109" t="str">
        <f>IF(Dades!C864="","",Dades!C864)</f>
        <v/>
      </c>
      <c r="F125" s="574">
        <f>(DSUM('1.1_Instal·lacions fixes'!$E$14:$R$36,"emissions",'4.2_Resultats Espanya'!E$51:E125)+DSUM('1.1_Instal·lacions fixes'!$E$43:$L$58,"emissions",'4.2_Resultats Espanya'!E$51:E125))-SUM(F$52:F124)</f>
        <v>0</v>
      </c>
      <c r="G125" s="574">
        <f>(DSUM('1.2_Vehicles i maquinària'!$E$22:$S$44,"emissions",'4.2_Resultats Espanya'!E$51:E125)+DSUM('1.2_Vehicles i maquinària'!$E$50:$S$70,"emissions",'4.2_Resultats Espanya'!E$51:E125)+DSUM('1.2_Vehicles i maquinària'!$E$82:$S$92,"emissions",'4.2_Resultats Espanya'!E$51:E125)+DSUM('1.2_Vehicles i maquinària'!$E$99:$S$109,"emissions",'4.2_Resultats Espanya'!E$51:E125))-SUM(G$52:G124)</f>
        <v>0</v>
      </c>
      <c r="H125" s="574">
        <f>(DSUM('1.4_Emissions fugitives'!$E$14:$O$36,"emissions",'4.2_Resultats Espanya'!E$51:E125)+DSUM('1.4_Emissions fugitives'!$E$48:$N$58,"emissions",'4.2_Resultats Espanya'!E$51:E125))-SUM(H$52:H124)</f>
        <v>0</v>
      </c>
      <c r="I125" s="661">
        <f>DSUM('1.3_Emissions de procés'!$E$17:$M$32,"emissions",'4.2_Resultats Espanya'!E$51:E125)-SUM(I$52:I124)</f>
        <v>0</v>
      </c>
      <c r="J125" s="661"/>
      <c r="K125" s="662">
        <f t="shared" si="3"/>
        <v>0</v>
      </c>
      <c r="L125" s="662"/>
      <c r="M125" s="662"/>
      <c r="N125" s="563">
        <f>DSUM('2.2_Categoria 2 Espanya'!$E$18:$J$40,"emissions",'4.2_Resultats Espanya'!E$51:E125)-SUM(N$52:N124)</f>
        <v>0</v>
      </c>
      <c r="O125" s="563">
        <f>DSUM('2.2_Categoria 2 Espanya'!$E$49:$K$69,"emissions",'4.2_Resultats Espanya'!E$51:E125)-SUM(O$52:O124)</f>
        <v>0</v>
      </c>
      <c r="P125" s="563">
        <f>DSUM('2.2_Categoria 2 Espanya'!$E$78:$J$98,"emissions",'4.2_Resultats Espanya'!E$51:E125)-SUM(P$52:P124)</f>
        <v>0</v>
      </c>
      <c r="Q125" s="661">
        <f t="shared" si="4"/>
        <v>0</v>
      </c>
      <c r="R125" s="662"/>
      <c r="S125" s="662">
        <f t="shared" si="5"/>
        <v>0</v>
      </c>
      <c r="T125" s="662"/>
      <c r="U125" s="662"/>
      <c r="V125" s="49"/>
      <c r="W125" s="49"/>
    </row>
    <row r="126" spans="1:23" ht="16.5" customHeight="1" x14ac:dyDescent="0.3">
      <c r="A126" s="110"/>
      <c r="B126" s="108"/>
      <c r="C126" s="49"/>
      <c r="D126" s="49"/>
      <c r="E126" s="109" t="str">
        <f>IF(Dades!C865="","",Dades!C865)</f>
        <v/>
      </c>
      <c r="F126" s="574">
        <f>(DSUM('1.1_Instal·lacions fixes'!$E$14:$R$36,"emissions",'4.2_Resultats Espanya'!E$51:E126)+DSUM('1.1_Instal·lacions fixes'!$E$43:$L$58,"emissions",'4.2_Resultats Espanya'!E$51:E126))-SUM(F$52:F125)</f>
        <v>0</v>
      </c>
      <c r="G126" s="574">
        <f>(DSUM('1.2_Vehicles i maquinària'!$E$22:$S$44,"emissions",'4.2_Resultats Espanya'!E$51:E126)+DSUM('1.2_Vehicles i maquinària'!$E$50:$S$70,"emissions",'4.2_Resultats Espanya'!E$51:E126)+DSUM('1.2_Vehicles i maquinària'!$E$82:$S$92,"emissions",'4.2_Resultats Espanya'!E$51:E126)+DSUM('1.2_Vehicles i maquinària'!$E$99:$S$109,"emissions",'4.2_Resultats Espanya'!E$51:E126))-SUM(G$52:G125)</f>
        <v>0</v>
      </c>
      <c r="H126" s="574">
        <f>(DSUM('1.4_Emissions fugitives'!$E$14:$O$36,"emissions",'4.2_Resultats Espanya'!E$51:E126)+DSUM('1.4_Emissions fugitives'!$E$48:$N$58,"emissions",'4.2_Resultats Espanya'!E$51:E126))-SUM(H$52:H125)</f>
        <v>0</v>
      </c>
      <c r="I126" s="661">
        <f>DSUM('1.3_Emissions de procés'!$E$17:$M$32,"emissions",'4.2_Resultats Espanya'!E$51:E126)-SUM(I$52:I125)</f>
        <v>0</v>
      </c>
      <c r="J126" s="661"/>
      <c r="K126" s="662">
        <f t="shared" si="3"/>
        <v>0</v>
      </c>
      <c r="L126" s="662"/>
      <c r="M126" s="662"/>
      <c r="N126" s="563">
        <f>DSUM('2.2_Categoria 2 Espanya'!$E$18:$J$40,"emissions",'4.2_Resultats Espanya'!E$51:E126)-SUM(N$52:N125)</f>
        <v>0</v>
      </c>
      <c r="O126" s="563">
        <f>DSUM('2.2_Categoria 2 Espanya'!$E$49:$K$69,"emissions",'4.2_Resultats Espanya'!E$51:E126)-SUM(O$52:O125)</f>
        <v>0</v>
      </c>
      <c r="P126" s="563">
        <f>DSUM('2.2_Categoria 2 Espanya'!$E$78:$J$98,"emissions",'4.2_Resultats Espanya'!E$51:E126)-SUM(P$52:P125)</f>
        <v>0</v>
      </c>
      <c r="Q126" s="661">
        <f t="shared" si="4"/>
        <v>0</v>
      </c>
      <c r="R126" s="662"/>
      <c r="S126" s="662">
        <f t="shared" si="5"/>
        <v>0</v>
      </c>
      <c r="T126" s="662"/>
      <c r="U126" s="662"/>
      <c r="V126" s="49"/>
      <c r="W126" s="49"/>
    </row>
    <row r="127" spans="1:23" ht="16.5" customHeight="1" x14ac:dyDescent="0.3">
      <c r="A127" s="110"/>
      <c r="B127" s="108"/>
      <c r="C127" s="49"/>
      <c r="D127" s="49"/>
      <c r="E127" s="109" t="str">
        <f>IF(Dades!C866="","",Dades!C866)</f>
        <v/>
      </c>
      <c r="F127" s="574">
        <f>(DSUM('1.1_Instal·lacions fixes'!$E$14:$R$36,"emissions",'4.2_Resultats Espanya'!E$51:E127)+DSUM('1.1_Instal·lacions fixes'!$E$43:$L$58,"emissions",'4.2_Resultats Espanya'!E$51:E127))-SUM(F$52:F126)</f>
        <v>0</v>
      </c>
      <c r="G127" s="574">
        <f>(DSUM('1.2_Vehicles i maquinària'!$E$22:$S$44,"emissions",'4.2_Resultats Espanya'!E$51:E127)+DSUM('1.2_Vehicles i maquinària'!$E$50:$S$70,"emissions",'4.2_Resultats Espanya'!E$51:E127)+DSUM('1.2_Vehicles i maquinària'!$E$82:$S$92,"emissions",'4.2_Resultats Espanya'!E$51:E127)+DSUM('1.2_Vehicles i maquinària'!$E$99:$S$109,"emissions",'4.2_Resultats Espanya'!E$51:E127))-SUM(G$52:G126)</f>
        <v>0</v>
      </c>
      <c r="H127" s="574">
        <f>(DSUM('1.4_Emissions fugitives'!$E$14:$O$36,"emissions",'4.2_Resultats Espanya'!E$51:E127)+DSUM('1.4_Emissions fugitives'!$E$48:$N$58,"emissions",'4.2_Resultats Espanya'!E$51:E127))-SUM(H$52:H126)</f>
        <v>0</v>
      </c>
      <c r="I127" s="661">
        <f>DSUM('1.3_Emissions de procés'!$E$17:$M$32,"emissions",'4.2_Resultats Espanya'!E$51:E127)-SUM(I$52:I126)</f>
        <v>0</v>
      </c>
      <c r="J127" s="661"/>
      <c r="K127" s="662">
        <f t="shared" si="3"/>
        <v>0</v>
      </c>
      <c r="L127" s="662"/>
      <c r="M127" s="662"/>
      <c r="N127" s="563">
        <f>DSUM('2.2_Categoria 2 Espanya'!$E$18:$J$40,"emissions",'4.2_Resultats Espanya'!E$51:E127)-SUM(N$52:N126)</f>
        <v>0</v>
      </c>
      <c r="O127" s="563">
        <f>DSUM('2.2_Categoria 2 Espanya'!$E$49:$K$69,"emissions",'4.2_Resultats Espanya'!E$51:E127)-SUM(O$52:O126)</f>
        <v>0</v>
      </c>
      <c r="P127" s="563">
        <f>DSUM('2.2_Categoria 2 Espanya'!$E$78:$J$98,"emissions",'4.2_Resultats Espanya'!E$51:E127)-SUM(P$52:P126)</f>
        <v>0</v>
      </c>
      <c r="Q127" s="661">
        <f t="shared" si="4"/>
        <v>0</v>
      </c>
      <c r="R127" s="662"/>
      <c r="S127" s="662">
        <f t="shared" si="5"/>
        <v>0</v>
      </c>
      <c r="T127" s="662"/>
      <c r="U127" s="662"/>
      <c r="V127" s="49"/>
      <c r="W127" s="49"/>
    </row>
    <row r="128" spans="1:23" ht="16.5" customHeight="1" x14ac:dyDescent="0.3">
      <c r="A128" s="110"/>
      <c r="B128" s="108"/>
      <c r="C128" s="49"/>
      <c r="D128" s="49"/>
      <c r="E128" s="109" t="str">
        <f>IF(Dades!C867="","",Dades!C867)</f>
        <v/>
      </c>
      <c r="F128" s="574">
        <f>(DSUM('1.1_Instal·lacions fixes'!$E$14:$R$36,"emissions",'4.2_Resultats Espanya'!E$51:E128)+DSUM('1.1_Instal·lacions fixes'!$E$43:$L$58,"emissions",'4.2_Resultats Espanya'!E$51:E128))-SUM(F$52:F127)</f>
        <v>0</v>
      </c>
      <c r="G128" s="574">
        <f>(DSUM('1.2_Vehicles i maquinària'!$E$22:$S$44,"emissions",'4.2_Resultats Espanya'!E$51:E128)+DSUM('1.2_Vehicles i maquinària'!$E$50:$S$70,"emissions",'4.2_Resultats Espanya'!E$51:E128)+DSUM('1.2_Vehicles i maquinària'!$E$82:$S$92,"emissions",'4.2_Resultats Espanya'!E$51:E128)+DSUM('1.2_Vehicles i maquinària'!$E$99:$S$109,"emissions",'4.2_Resultats Espanya'!E$51:E128))-SUM(G$52:G127)</f>
        <v>0</v>
      </c>
      <c r="H128" s="574">
        <f>(DSUM('1.4_Emissions fugitives'!$E$14:$O$36,"emissions",'4.2_Resultats Espanya'!E$51:E128)+DSUM('1.4_Emissions fugitives'!$E$48:$N$58,"emissions",'4.2_Resultats Espanya'!E$51:E128))-SUM(H$52:H127)</f>
        <v>0</v>
      </c>
      <c r="I128" s="661">
        <f>DSUM('1.3_Emissions de procés'!$E$17:$M$32,"emissions",'4.2_Resultats Espanya'!E$51:E128)-SUM(I$52:I127)</f>
        <v>0</v>
      </c>
      <c r="J128" s="661"/>
      <c r="K128" s="662">
        <f t="shared" si="3"/>
        <v>0</v>
      </c>
      <c r="L128" s="662"/>
      <c r="M128" s="662"/>
      <c r="N128" s="563">
        <f>DSUM('2.2_Categoria 2 Espanya'!$E$18:$J$40,"emissions",'4.2_Resultats Espanya'!E$51:E128)-SUM(N$52:N127)</f>
        <v>0</v>
      </c>
      <c r="O128" s="563">
        <f>DSUM('2.2_Categoria 2 Espanya'!$E$49:$K$69,"emissions",'4.2_Resultats Espanya'!E$51:E128)-SUM(O$52:O127)</f>
        <v>0</v>
      </c>
      <c r="P128" s="563">
        <f>DSUM('2.2_Categoria 2 Espanya'!$E$78:$J$98,"emissions",'4.2_Resultats Espanya'!E$51:E128)-SUM(P$52:P127)</f>
        <v>0</v>
      </c>
      <c r="Q128" s="661">
        <f t="shared" si="4"/>
        <v>0</v>
      </c>
      <c r="R128" s="662"/>
      <c r="S128" s="662">
        <f t="shared" si="5"/>
        <v>0</v>
      </c>
      <c r="T128" s="662"/>
      <c r="U128" s="662"/>
      <c r="V128" s="49"/>
      <c r="W128" s="49"/>
    </row>
    <row r="129" spans="1:23" x14ac:dyDescent="0.3">
      <c r="A129" s="110"/>
      <c r="B129" s="108"/>
      <c r="C129" s="49"/>
      <c r="D129" s="49"/>
      <c r="E129" s="109" t="str">
        <f>IF(Dades!C868="","",Dades!C868)</f>
        <v/>
      </c>
      <c r="F129" s="574">
        <f>(DSUM('1.1_Instal·lacions fixes'!$E$14:$R$36,"emissions",'4.2_Resultats Espanya'!E$51:E129)+DSUM('1.1_Instal·lacions fixes'!$E$43:$L$58,"emissions",'4.2_Resultats Espanya'!E$51:E129))-SUM(F$52:F128)</f>
        <v>0</v>
      </c>
      <c r="G129" s="574">
        <f>(DSUM('1.2_Vehicles i maquinària'!$E$22:$S$44,"emissions",'4.2_Resultats Espanya'!E$51:E129)+DSUM('1.2_Vehicles i maquinària'!$E$50:$S$70,"emissions",'4.2_Resultats Espanya'!E$51:E129)+DSUM('1.2_Vehicles i maquinària'!$E$82:$S$92,"emissions",'4.2_Resultats Espanya'!E$51:E129)+DSUM('1.2_Vehicles i maquinària'!$E$99:$S$109,"emissions",'4.2_Resultats Espanya'!E$51:E129))-SUM(G$52:G128)</f>
        <v>0</v>
      </c>
      <c r="H129" s="574">
        <f>(DSUM('1.4_Emissions fugitives'!$E$14:$O$36,"emissions",'4.2_Resultats Espanya'!E$51:E129)+DSUM('1.4_Emissions fugitives'!$E$48:$N$58,"emissions",'4.2_Resultats Espanya'!E$51:E129))-SUM(H$52:H128)</f>
        <v>0</v>
      </c>
      <c r="I129" s="661">
        <f>DSUM('1.3_Emissions de procés'!$E$17:$M$32,"emissions",'4.2_Resultats Espanya'!E$51:E129)-SUM(I$52:I128)</f>
        <v>0</v>
      </c>
      <c r="J129" s="661"/>
      <c r="K129" s="662">
        <f t="shared" si="3"/>
        <v>0</v>
      </c>
      <c r="L129" s="662"/>
      <c r="M129" s="662"/>
      <c r="N129" s="563">
        <f>DSUM('2.2_Categoria 2 Espanya'!$E$18:$J$40,"emissions",'4.2_Resultats Espanya'!E$51:E129)-SUM(N$52:N128)</f>
        <v>0</v>
      </c>
      <c r="O129" s="563">
        <f>DSUM('2.2_Categoria 2 Espanya'!$E$49:$K$69,"emissions",'4.2_Resultats Espanya'!E$51:E129)-SUM(O$52:O128)</f>
        <v>0</v>
      </c>
      <c r="P129" s="563">
        <f>DSUM('2.2_Categoria 2 Espanya'!$E$78:$J$98,"emissions",'4.2_Resultats Espanya'!E$51:E129)-SUM(P$52:P128)</f>
        <v>0</v>
      </c>
      <c r="Q129" s="661">
        <f t="shared" si="4"/>
        <v>0</v>
      </c>
      <c r="R129" s="662"/>
      <c r="S129" s="662">
        <f t="shared" si="5"/>
        <v>0</v>
      </c>
      <c r="T129" s="662"/>
      <c r="U129" s="662"/>
      <c r="V129" s="49"/>
      <c r="W129" s="49"/>
    </row>
    <row r="130" spans="1:23" ht="16.5" customHeight="1" x14ac:dyDescent="0.3">
      <c r="A130" s="110"/>
      <c r="B130" s="108"/>
      <c r="C130" s="49"/>
      <c r="D130" s="49"/>
      <c r="E130" s="109" t="str">
        <f>IF(Dades!C869="","",Dades!C869)</f>
        <v/>
      </c>
      <c r="F130" s="574">
        <f>(DSUM('1.1_Instal·lacions fixes'!$E$14:$R$36,"emissions",'4.2_Resultats Espanya'!E$51:E130)+DSUM('1.1_Instal·lacions fixes'!$E$43:$L$58,"emissions",'4.2_Resultats Espanya'!E$51:E130))-SUM(F$52:F129)</f>
        <v>0</v>
      </c>
      <c r="G130" s="574">
        <f>(DSUM('1.2_Vehicles i maquinària'!$E$22:$S$44,"emissions",'4.2_Resultats Espanya'!E$51:E130)+DSUM('1.2_Vehicles i maquinària'!$E$50:$S$70,"emissions",'4.2_Resultats Espanya'!E$51:E130)+DSUM('1.2_Vehicles i maquinària'!$E$82:$S$92,"emissions",'4.2_Resultats Espanya'!E$51:E130)+DSUM('1.2_Vehicles i maquinària'!$E$99:$S$109,"emissions",'4.2_Resultats Espanya'!E$51:E130))-SUM(G$52:G129)</f>
        <v>0</v>
      </c>
      <c r="H130" s="574">
        <f>(DSUM('1.4_Emissions fugitives'!$E$14:$O$36,"emissions",'4.2_Resultats Espanya'!E$51:E130)+DSUM('1.4_Emissions fugitives'!$E$48:$N$58,"emissions",'4.2_Resultats Espanya'!E$51:E130))-SUM(H$52:H129)</f>
        <v>0</v>
      </c>
      <c r="I130" s="661">
        <f>DSUM('1.3_Emissions de procés'!$E$17:$M$32,"emissions",'4.2_Resultats Espanya'!E$51:E130)-SUM(I$52:I129)</f>
        <v>0</v>
      </c>
      <c r="J130" s="661"/>
      <c r="K130" s="662">
        <f t="shared" si="3"/>
        <v>0</v>
      </c>
      <c r="L130" s="662"/>
      <c r="M130" s="662"/>
      <c r="N130" s="563">
        <f>DSUM('2.2_Categoria 2 Espanya'!$E$18:$J$40,"emissions",'4.2_Resultats Espanya'!E$51:E130)-SUM(N$52:N129)</f>
        <v>0</v>
      </c>
      <c r="O130" s="563">
        <f>DSUM('2.2_Categoria 2 Espanya'!$E$49:$K$69,"emissions",'4.2_Resultats Espanya'!E$51:E130)-SUM(O$52:O129)</f>
        <v>0</v>
      </c>
      <c r="P130" s="563">
        <f>DSUM('2.2_Categoria 2 Espanya'!$E$78:$J$98,"emissions",'4.2_Resultats Espanya'!E$51:E130)-SUM(P$52:P129)</f>
        <v>0</v>
      </c>
      <c r="Q130" s="661">
        <f t="shared" si="4"/>
        <v>0</v>
      </c>
      <c r="R130" s="662"/>
      <c r="S130" s="662">
        <f t="shared" si="5"/>
        <v>0</v>
      </c>
      <c r="T130" s="662"/>
      <c r="U130" s="662"/>
      <c r="V130" s="49"/>
      <c r="W130" s="49"/>
    </row>
    <row r="131" spans="1:23" x14ac:dyDescent="0.3">
      <c r="A131" s="110"/>
      <c r="B131" s="108"/>
      <c r="C131" s="49"/>
      <c r="D131" s="49"/>
      <c r="E131" s="109" t="str">
        <f>IF(Dades!C870="","",Dades!C870)</f>
        <v/>
      </c>
      <c r="F131" s="574">
        <f>(DSUM('1.1_Instal·lacions fixes'!$E$14:$R$36,"emissions",'4.2_Resultats Espanya'!E$51:E131)+DSUM('1.1_Instal·lacions fixes'!$E$43:$L$58,"emissions",'4.2_Resultats Espanya'!E$51:E131))-SUM(F$52:F130)</f>
        <v>0</v>
      </c>
      <c r="G131" s="574">
        <f>(DSUM('1.2_Vehicles i maquinària'!$E$22:$S$44,"emissions",'4.2_Resultats Espanya'!E$51:E131)+DSUM('1.2_Vehicles i maquinària'!$E$50:$S$70,"emissions",'4.2_Resultats Espanya'!E$51:E131)+DSUM('1.2_Vehicles i maquinària'!$E$82:$S$92,"emissions",'4.2_Resultats Espanya'!E$51:E131)+DSUM('1.2_Vehicles i maquinària'!$E$99:$S$109,"emissions",'4.2_Resultats Espanya'!E$51:E131))-SUM(G$52:G130)</f>
        <v>0</v>
      </c>
      <c r="H131" s="574">
        <f>(DSUM('1.4_Emissions fugitives'!$E$14:$O$36,"emissions",'4.2_Resultats Espanya'!E$51:E131)+DSUM('1.4_Emissions fugitives'!$E$48:$N$58,"emissions",'4.2_Resultats Espanya'!E$51:E131))-SUM(H$52:H130)</f>
        <v>0</v>
      </c>
      <c r="I131" s="661">
        <f>DSUM('1.3_Emissions de procés'!$E$17:$M$32,"emissions",'4.2_Resultats Espanya'!E$51:E131)-SUM(I$52:I130)</f>
        <v>0</v>
      </c>
      <c r="J131" s="661"/>
      <c r="K131" s="662">
        <f t="shared" si="3"/>
        <v>0</v>
      </c>
      <c r="L131" s="662"/>
      <c r="M131" s="662"/>
      <c r="N131" s="563">
        <f>DSUM('2.2_Categoria 2 Espanya'!$E$18:$J$40,"emissions",'4.2_Resultats Espanya'!E$51:E131)-SUM(N$52:N130)</f>
        <v>0</v>
      </c>
      <c r="O131" s="563">
        <f>DSUM('2.2_Categoria 2 Espanya'!$E$49:$K$69,"emissions",'4.2_Resultats Espanya'!E$51:E131)-SUM(O$52:O130)</f>
        <v>0</v>
      </c>
      <c r="P131" s="563">
        <f>DSUM('2.2_Categoria 2 Espanya'!$E$78:$J$98,"emissions",'4.2_Resultats Espanya'!E$51:E131)-SUM(P$52:P130)</f>
        <v>0</v>
      </c>
      <c r="Q131" s="661">
        <f t="shared" si="4"/>
        <v>0</v>
      </c>
      <c r="R131" s="662"/>
      <c r="S131" s="662">
        <f t="shared" si="5"/>
        <v>0</v>
      </c>
      <c r="T131" s="662"/>
      <c r="U131" s="662"/>
      <c r="V131" s="49"/>
      <c r="W131" s="49"/>
    </row>
    <row r="132" spans="1:23" x14ac:dyDescent="0.3">
      <c r="A132" s="110"/>
      <c r="B132" s="108"/>
      <c r="C132" s="49"/>
      <c r="D132" s="49"/>
      <c r="E132" s="109" t="str">
        <f>IF(Dades!C871="","",Dades!C871)</f>
        <v/>
      </c>
      <c r="F132" s="574">
        <f>(DSUM('1.1_Instal·lacions fixes'!$E$14:$R$36,"emissions",'4.2_Resultats Espanya'!E$51:E132)+DSUM('1.1_Instal·lacions fixes'!$E$43:$L$58,"emissions",'4.2_Resultats Espanya'!E$51:E132))-SUM(F$52:F131)</f>
        <v>0</v>
      </c>
      <c r="G132" s="574">
        <f>(DSUM('1.2_Vehicles i maquinària'!$E$22:$S$44,"emissions",'4.2_Resultats Espanya'!E$51:E132)+DSUM('1.2_Vehicles i maquinària'!$E$50:$S$70,"emissions",'4.2_Resultats Espanya'!E$51:E132)+DSUM('1.2_Vehicles i maquinària'!$E$82:$S$92,"emissions",'4.2_Resultats Espanya'!E$51:E132)+DSUM('1.2_Vehicles i maquinària'!$E$99:$S$109,"emissions",'4.2_Resultats Espanya'!E$51:E132))-SUM(G$52:G131)</f>
        <v>0</v>
      </c>
      <c r="H132" s="574">
        <f>(DSUM('1.4_Emissions fugitives'!$E$14:$O$36,"emissions",'4.2_Resultats Espanya'!E$51:E132)+DSUM('1.4_Emissions fugitives'!$E$48:$N$58,"emissions",'4.2_Resultats Espanya'!E$51:E132))-SUM(H$52:H131)</f>
        <v>0</v>
      </c>
      <c r="I132" s="661">
        <f>DSUM('1.3_Emissions de procés'!$E$17:$M$32,"emissions",'4.2_Resultats Espanya'!E$51:E132)-SUM(I$52:I131)</f>
        <v>0</v>
      </c>
      <c r="J132" s="661"/>
      <c r="K132" s="662">
        <f t="shared" si="3"/>
        <v>0</v>
      </c>
      <c r="L132" s="662"/>
      <c r="M132" s="662"/>
      <c r="N132" s="563">
        <f>DSUM('2.2_Categoria 2 Espanya'!$E$18:$J$40,"emissions",'4.2_Resultats Espanya'!E$51:E132)-SUM(N$52:N131)</f>
        <v>0</v>
      </c>
      <c r="O132" s="563">
        <f>DSUM('2.2_Categoria 2 Espanya'!$E$49:$K$69,"emissions",'4.2_Resultats Espanya'!E$51:E132)-SUM(O$52:O131)</f>
        <v>0</v>
      </c>
      <c r="P132" s="563">
        <f>DSUM('2.2_Categoria 2 Espanya'!$E$78:$J$98,"emissions",'4.2_Resultats Espanya'!E$51:E132)-SUM(P$52:P131)</f>
        <v>0</v>
      </c>
      <c r="Q132" s="661">
        <f t="shared" si="4"/>
        <v>0</v>
      </c>
      <c r="R132" s="662"/>
      <c r="S132" s="662">
        <f t="shared" si="5"/>
        <v>0</v>
      </c>
      <c r="T132" s="662"/>
      <c r="U132" s="662"/>
      <c r="V132" s="49"/>
      <c r="W132" s="49"/>
    </row>
    <row r="133" spans="1:23" x14ac:dyDescent="0.3">
      <c r="A133" s="110"/>
      <c r="B133" s="108"/>
      <c r="C133" s="49"/>
      <c r="D133" s="49"/>
      <c r="E133" s="109" t="str">
        <f>IF(Dades!C872="","",Dades!C872)</f>
        <v/>
      </c>
      <c r="F133" s="574">
        <f>(DSUM('1.1_Instal·lacions fixes'!$E$14:$R$36,"emissions",'4.2_Resultats Espanya'!E$51:E133)+DSUM('1.1_Instal·lacions fixes'!$E$43:$L$58,"emissions",'4.2_Resultats Espanya'!E$51:E133))-SUM(F$52:F132)</f>
        <v>0</v>
      </c>
      <c r="G133" s="574">
        <f>(DSUM('1.2_Vehicles i maquinària'!$E$22:$S$44,"emissions",'4.2_Resultats Espanya'!E$51:E133)+DSUM('1.2_Vehicles i maquinària'!$E$50:$S$70,"emissions",'4.2_Resultats Espanya'!E$51:E133)+DSUM('1.2_Vehicles i maquinària'!$E$82:$S$92,"emissions",'4.2_Resultats Espanya'!E$51:E133)+DSUM('1.2_Vehicles i maquinària'!$E$99:$S$109,"emissions",'4.2_Resultats Espanya'!E$51:E133))-SUM(G$52:G132)</f>
        <v>0</v>
      </c>
      <c r="H133" s="574">
        <f>(DSUM('1.4_Emissions fugitives'!$E$14:$O$36,"emissions",'4.2_Resultats Espanya'!E$51:E133)+DSUM('1.4_Emissions fugitives'!$E$48:$N$58,"emissions",'4.2_Resultats Espanya'!E$51:E133))-SUM(H$52:H132)</f>
        <v>0</v>
      </c>
      <c r="I133" s="661">
        <f>DSUM('1.3_Emissions de procés'!$E$17:$M$32,"emissions",'4.2_Resultats Espanya'!E$51:E133)-SUM(I$52:I132)</f>
        <v>0</v>
      </c>
      <c r="J133" s="661"/>
      <c r="K133" s="662">
        <f t="shared" si="3"/>
        <v>0</v>
      </c>
      <c r="L133" s="662"/>
      <c r="M133" s="662"/>
      <c r="N133" s="563">
        <f>DSUM('2.2_Categoria 2 Espanya'!$E$18:$J$40,"emissions",'4.2_Resultats Espanya'!E$51:E133)-SUM(N$52:N132)</f>
        <v>0</v>
      </c>
      <c r="O133" s="563">
        <f>DSUM('2.2_Categoria 2 Espanya'!$E$49:$K$69,"emissions",'4.2_Resultats Espanya'!E$51:E133)-SUM(O$52:O132)</f>
        <v>0</v>
      </c>
      <c r="P133" s="563">
        <f>DSUM('2.2_Categoria 2 Espanya'!$E$78:$J$98,"emissions",'4.2_Resultats Espanya'!E$51:E133)-SUM(P$52:P132)</f>
        <v>0</v>
      </c>
      <c r="Q133" s="661">
        <f t="shared" si="4"/>
        <v>0</v>
      </c>
      <c r="R133" s="662"/>
      <c r="S133" s="662">
        <f t="shared" si="5"/>
        <v>0</v>
      </c>
      <c r="T133" s="662"/>
      <c r="U133" s="662"/>
      <c r="V133" s="49"/>
      <c r="W133" s="49"/>
    </row>
    <row r="134" spans="1:23" x14ac:dyDescent="0.3">
      <c r="A134" s="110"/>
      <c r="B134" s="108"/>
      <c r="C134" s="49"/>
      <c r="D134" s="49"/>
      <c r="E134" s="109" t="str">
        <f>IF(Dades!C873="","",Dades!C873)</f>
        <v/>
      </c>
      <c r="F134" s="574">
        <f>(DSUM('1.1_Instal·lacions fixes'!$E$14:$R$36,"emissions",'4.2_Resultats Espanya'!E$51:E134)+DSUM('1.1_Instal·lacions fixes'!$E$43:$L$58,"emissions",'4.2_Resultats Espanya'!E$51:E134))-SUM(F$52:F133)</f>
        <v>0</v>
      </c>
      <c r="G134" s="574">
        <f>(DSUM('1.2_Vehicles i maquinària'!$E$22:$S$44,"emissions",'4.2_Resultats Espanya'!E$51:E134)+DSUM('1.2_Vehicles i maquinària'!$E$50:$S$70,"emissions",'4.2_Resultats Espanya'!E$51:E134)+DSUM('1.2_Vehicles i maquinària'!$E$82:$S$92,"emissions",'4.2_Resultats Espanya'!E$51:E134)+DSUM('1.2_Vehicles i maquinària'!$E$99:$S$109,"emissions",'4.2_Resultats Espanya'!E$51:E134))-SUM(G$52:G133)</f>
        <v>0</v>
      </c>
      <c r="H134" s="574">
        <f>(DSUM('1.4_Emissions fugitives'!$E$14:$O$36,"emissions",'4.2_Resultats Espanya'!E$51:E134)+DSUM('1.4_Emissions fugitives'!$E$48:$N$58,"emissions",'4.2_Resultats Espanya'!E$51:E134))-SUM(H$52:H133)</f>
        <v>0</v>
      </c>
      <c r="I134" s="661">
        <f>DSUM('1.3_Emissions de procés'!$E$17:$M$32,"emissions",'4.2_Resultats Espanya'!E$51:E134)-SUM(I$52:I133)</f>
        <v>0</v>
      </c>
      <c r="J134" s="661"/>
      <c r="K134" s="662">
        <f t="shared" si="3"/>
        <v>0</v>
      </c>
      <c r="L134" s="662"/>
      <c r="M134" s="662"/>
      <c r="N134" s="563">
        <f>DSUM('2.2_Categoria 2 Espanya'!$E$18:$J$40,"emissions",'4.2_Resultats Espanya'!E$51:E134)-SUM(N$52:N133)</f>
        <v>0</v>
      </c>
      <c r="O134" s="563">
        <f>DSUM('2.2_Categoria 2 Espanya'!$E$49:$K$69,"emissions",'4.2_Resultats Espanya'!E$51:E134)-SUM(O$52:O133)</f>
        <v>0</v>
      </c>
      <c r="P134" s="563">
        <f>DSUM('2.2_Categoria 2 Espanya'!$E$78:$J$98,"emissions",'4.2_Resultats Espanya'!E$51:E134)-SUM(P$52:P133)</f>
        <v>0</v>
      </c>
      <c r="Q134" s="661">
        <f t="shared" si="4"/>
        <v>0</v>
      </c>
      <c r="R134" s="662"/>
      <c r="S134" s="662">
        <f t="shared" si="5"/>
        <v>0</v>
      </c>
      <c r="T134" s="662"/>
      <c r="U134" s="662"/>
      <c r="V134" s="49"/>
      <c r="W134" s="49"/>
    </row>
    <row r="135" spans="1:23" x14ac:dyDescent="0.3">
      <c r="A135" s="110"/>
      <c r="B135" s="108"/>
      <c r="C135" s="49"/>
      <c r="D135" s="49"/>
      <c r="E135" s="109" t="str">
        <f>IF(Dades!C874="","",Dades!C874)</f>
        <v/>
      </c>
      <c r="F135" s="574">
        <f>(DSUM('1.1_Instal·lacions fixes'!$E$14:$R$36,"emissions",'4.2_Resultats Espanya'!E$51:E135)+DSUM('1.1_Instal·lacions fixes'!$E$43:$L$58,"emissions",'4.2_Resultats Espanya'!E$51:E135))-SUM(F$52:F134)</f>
        <v>0</v>
      </c>
      <c r="G135" s="574">
        <f>(DSUM('1.2_Vehicles i maquinària'!$E$22:$S$44,"emissions",'4.2_Resultats Espanya'!E$51:E135)+DSUM('1.2_Vehicles i maquinària'!$E$50:$S$70,"emissions",'4.2_Resultats Espanya'!E$51:E135)+DSUM('1.2_Vehicles i maquinària'!$E$82:$S$92,"emissions",'4.2_Resultats Espanya'!E$51:E135)+DSUM('1.2_Vehicles i maquinària'!$E$99:$S$109,"emissions",'4.2_Resultats Espanya'!E$51:E135))-SUM(G$52:G134)</f>
        <v>0</v>
      </c>
      <c r="H135" s="574">
        <f>(DSUM('1.4_Emissions fugitives'!$E$14:$O$36,"emissions",'4.2_Resultats Espanya'!E$51:E135)+DSUM('1.4_Emissions fugitives'!$E$48:$N$58,"emissions",'4.2_Resultats Espanya'!E$51:E135))-SUM(H$52:H134)</f>
        <v>0</v>
      </c>
      <c r="I135" s="661">
        <f>DSUM('1.3_Emissions de procés'!$E$17:$M$32,"emissions",'4.2_Resultats Espanya'!E$51:E135)-SUM(I$52:I134)</f>
        <v>0</v>
      </c>
      <c r="J135" s="661"/>
      <c r="K135" s="662">
        <f t="shared" si="3"/>
        <v>0</v>
      </c>
      <c r="L135" s="662"/>
      <c r="M135" s="662"/>
      <c r="N135" s="563">
        <f>DSUM('2.2_Categoria 2 Espanya'!$E$18:$J$40,"emissions",'4.2_Resultats Espanya'!E$51:E135)-SUM(N$52:N134)</f>
        <v>0</v>
      </c>
      <c r="O135" s="563">
        <f>DSUM('2.2_Categoria 2 Espanya'!$E$49:$K$69,"emissions",'4.2_Resultats Espanya'!E$51:E135)-SUM(O$52:O134)</f>
        <v>0</v>
      </c>
      <c r="P135" s="563">
        <f>DSUM('2.2_Categoria 2 Espanya'!$E$78:$J$98,"emissions",'4.2_Resultats Espanya'!E$51:E135)-SUM(P$52:P134)</f>
        <v>0</v>
      </c>
      <c r="Q135" s="661">
        <f t="shared" si="4"/>
        <v>0</v>
      </c>
      <c r="R135" s="662"/>
      <c r="S135" s="662">
        <f t="shared" si="5"/>
        <v>0</v>
      </c>
      <c r="T135" s="662"/>
      <c r="U135" s="662"/>
      <c r="V135" s="49"/>
      <c r="W135" s="49"/>
    </row>
    <row r="136" spans="1:23" ht="16.5" customHeight="1" x14ac:dyDescent="0.3">
      <c r="A136" s="110"/>
      <c r="B136" s="108"/>
      <c r="C136" s="49"/>
      <c r="D136" s="49"/>
      <c r="E136" s="109" t="str">
        <f>IF(Dades!C875="","",Dades!C875)</f>
        <v/>
      </c>
      <c r="F136" s="574">
        <f>(DSUM('1.1_Instal·lacions fixes'!$E$14:$R$36,"emissions",'4.2_Resultats Espanya'!E$51:E136)+DSUM('1.1_Instal·lacions fixes'!$E$43:$L$58,"emissions",'4.2_Resultats Espanya'!E$51:E136))-SUM(F$52:F135)</f>
        <v>0</v>
      </c>
      <c r="G136" s="574">
        <f>(DSUM('1.2_Vehicles i maquinària'!$E$22:$S$44,"emissions",'4.2_Resultats Espanya'!E$51:E136)+DSUM('1.2_Vehicles i maquinària'!$E$50:$S$70,"emissions",'4.2_Resultats Espanya'!E$51:E136)+DSUM('1.2_Vehicles i maquinària'!$E$82:$S$92,"emissions",'4.2_Resultats Espanya'!E$51:E136)+DSUM('1.2_Vehicles i maquinària'!$E$99:$S$109,"emissions",'4.2_Resultats Espanya'!E$51:E136))-SUM(G$52:G135)</f>
        <v>0</v>
      </c>
      <c r="H136" s="574">
        <f>(DSUM('1.4_Emissions fugitives'!$E$14:$O$36,"emissions",'4.2_Resultats Espanya'!E$51:E136)+DSUM('1.4_Emissions fugitives'!$E$48:$N$58,"emissions",'4.2_Resultats Espanya'!E$51:E136))-SUM(H$52:H135)</f>
        <v>0</v>
      </c>
      <c r="I136" s="661">
        <f>DSUM('1.3_Emissions de procés'!$E$17:$M$32,"emissions",'4.2_Resultats Espanya'!E$51:E136)-SUM(I$52:I135)</f>
        <v>0</v>
      </c>
      <c r="J136" s="661"/>
      <c r="K136" s="662">
        <f t="shared" si="3"/>
        <v>0</v>
      </c>
      <c r="L136" s="662"/>
      <c r="M136" s="662"/>
      <c r="N136" s="563">
        <f>DSUM('2.2_Categoria 2 Espanya'!$E$18:$J$40,"emissions",'4.2_Resultats Espanya'!E$51:E136)-SUM(N$52:N135)</f>
        <v>0</v>
      </c>
      <c r="O136" s="563">
        <f>DSUM('2.2_Categoria 2 Espanya'!$E$49:$K$69,"emissions",'4.2_Resultats Espanya'!E$51:E136)-SUM(O$52:O135)</f>
        <v>0</v>
      </c>
      <c r="P136" s="563">
        <f>DSUM('2.2_Categoria 2 Espanya'!$E$78:$J$98,"emissions",'4.2_Resultats Espanya'!E$51:E136)-SUM(P$52:P135)</f>
        <v>0</v>
      </c>
      <c r="Q136" s="661">
        <f t="shared" si="4"/>
        <v>0</v>
      </c>
      <c r="R136" s="662"/>
      <c r="S136" s="662">
        <f t="shared" si="5"/>
        <v>0</v>
      </c>
      <c r="T136" s="662"/>
      <c r="U136" s="662"/>
      <c r="V136" s="49"/>
      <c r="W136" s="49"/>
    </row>
    <row r="137" spans="1:23" ht="16.5" customHeight="1" x14ac:dyDescent="0.3">
      <c r="A137" s="110"/>
      <c r="B137" s="108"/>
      <c r="C137" s="49"/>
      <c r="D137" s="49"/>
      <c r="E137" s="109" t="str">
        <f>IF(Dades!C876="","",Dades!C876)</f>
        <v/>
      </c>
      <c r="F137" s="574">
        <f>(DSUM('1.1_Instal·lacions fixes'!$E$14:$R$36,"emissions",'4.2_Resultats Espanya'!E$51:E137)+DSUM('1.1_Instal·lacions fixes'!$E$43:$L$58,"emissions",'4.2_Resultats Espanya'!E$51:E137))-SUM(F$52:F136)</f>
        <v>0</v>
      </c>
      <c r="G137" s="574">
        <f>(DSUM('1.2_Vehicles i maquinària'!$E$22:$S$44,"emissions",'4.2_Resultats Espanya'!E$51:E137)+DSUM('1.2_Vehicles i maquinària'!$E$50:$S$70,"emissions",'4.2_Resultats Espanya'!E$51:E137)+DSUM('1.2_Vehicles i maquinària'!$E$82:$S$92,"emissions",'4.2_Resultats Espanya'!E$51:E137)+DSUM('1.2_Vehicles i maquinària'!$E$99:$S$109,"emissions",'4.2_Resultats Espanya'!E$51:E137))-SUM(G$52:G136)</f>
        <v>0</v>
      </c>
      <c r="H137" s="574">
        <f>(DSUM('1.4_Emissions fugitives'!$E$14:$O$36,"emissions",'4.2_Resultats Espanya'!E$51:E137)+DSUM('1.4_Emissions fugitives'!$E$48:$N$58,"emissions",'4.2_Resultats Espanya'!E$51:E137))-SUM(H$52:H136)</f>
        <v>0</v>
      </c>
      <c r="I137" s="661">
        <f>DSUM('1.3_Emissions de procés'!$E$17:$M$32,"emissions",'4.2_Resultats Espanya'!E$51:E137)-SUM(I$52:I136)</f>
        <v>0</v>
      </c>
      <c r="J137" s="661"/>
      <c r="K137" s="662">
        <f t="shared" si="3"/>
        <v>0</v>
      </c>
      <c r="L137" s="662"/>
      <c r="M137" s="662"/>
      <c r="N137" s="563">
        <f>DSUM('2.2_Categoria 2 Espanya'!$E$18:$J$40,"emissions",'4.2_Resultats Espanya'!E$51:E137)-SUM(N$52:N136)</f>
        <v>0</v>
      </c>
      <c r="O137" s="563">
        <f>DSUM('2.2_Categoria 2 Espanya'!$E$49:$K$69,"emissions",'4.2_Resultats Espanya'!E$51:E137)-SUM(O$52:O136)</f>
        <v>0</v>
      </c>
      <c r="P137" s="563">
        <f>DSUM('2.2_Categoria 2 Espanya'!$E$78:$J$98,"emissions",'4.2_Resultats Espanya'!E$51:E137)-SUM(P$52:P136)</f>
        <v>0</v>
      </c>
      <c r="Q137" s="661">
        <f t="shared" si="4"/>
        <v>0</v>
      </c>
      <c r="R137" s="662"/>
      <c r="S137" s="662">
        <f t="shared" si="5"/>
        <v>0</v>
      </c>
      <c r="T137" s="662"/>
      <c r="U137" s="662"/>
      <c r="V137" s="49"/>
      <c r="W137" s="49"/>
    </row>
    <row r="138" spans="1:23" ht="16.5" customHeight="1" x14ac:dyDescent="0.3">
      <c r="A138" s="110"/>
      <c r="B138" s="108"/>
      <c r="C138" s="49"/>
      <c r="D138" s="49"/>
      <c r="E138" s="109" t="str">
        <f>IF(Dades!C877="","",Dades!C877)</f>
        <v/>
      </c>
      <c r="F138" s="574">
        <f>(DSUM('1.1_Instal·lacions fixes'!$E$14:$R$36,"emissions",'4.2_Resultats Espanya'!E$51:E138)+DSUM('1.1_Instal·lacions fixes'!$E$43:$L$58,"emissions",'4.2_Resultats Espanya'!E$51:E138))-SUM(F$52:F137)</f>
        <v>0</v>
      </c>
      <c r="G138" s="574">
        <f>(DSUM('1.2_Vehicles i maquinària'!$E$22:$S$44,"emissions",'4.2_Resultats Espanya'!E$51:E138)+DSUM('1.2_Vehicles i maquinària'!$E$50:$S$70,"emissions",'4.2_Resultats Espanya'!E$51:E138)+DSUM('1.2_Vehicles i maquinària'!$E$82:$S$92,"emissions",'4.2_Resultats Espanya'!E$51:E138)+DSUM('1.2_Vehicles i maquinària'!$E$99:$S$109,"emissions",'4.2_Resultats Espanya'!E$51:E138))-SUM(G$52:G137)</f>
        <v>0</v>
      </c>
      <c r="H138" s="574">
        <f>(DSUM('1.4_Emissions fugitives'!$E$14:$O$36,"emissions",'4.2_Resultats Espanya'!E$51:E138)+DSUM('1.4_Emissions fugitives'!$E$48:$N$58,"emissions",'4.2_Resultats Espanya'!E$51:E138))-SUM(H$52:H137)</f>
        <v>0</v>
      </c>
      <c r="I138" s="661">
        <f>DSUM('1.3_Emissions de procés'!$E$17:$M$32,"emissions",'4.2_Resultats Espanya'!E$51:E138)-SUM(I$52:I137)</f>
        <v>0</v>
      </c>
      <c r="J138" s="661"/>
      <c r="K138" s="662">
        <f t="shared" si="3"/>
        <v>0</v>
      </c>
      <c r="L138" s="662"/>
      <c r="M138" s="662"/>
      <c r="N138" s="563">
        <f>DSUM('2.2_Categoria 2 Espanya'!$E$18:$J$40,"emissions",'4.2_Resultats Espanya'!E$51:E138)-SUM(N$52:N137)</f>
        <v>0</v>
      </c>
      <c r="O138" s="563">
        <f>DSUM('2.2_Categoria 2 Espanya'!$E$49:$K$69,"emissions",'4.2_Resultats Espanya'!E$51:E138)-SUM(O$52:O137)</f>
        <v>0</v>
      </c>
      <c r="P138" s="563">
        <f>DSUM('2.2_Categoria 2 Espanya'!$E$78:$J$98,"emissions",'4.2_Resultats Espanya'!E$51:E138)-SUM(P$52:P137)</f>
        <v>0</v>
      </c>
      <c r="Q138" s="661">
        <f t="shared" si="4"/>
        <v>0</v>
      </c>
      <c r="R138" s="662"/>
      <c r="S138" s="662">
        <f t="shared" si="5"/>
        <v>0</v>
      </c>
      <c r="T138" s="662"/>
      <c r="U138" s="662"/>
      <c r="V138" s="49"/>
      <c r="W138" s="49"/>
    </row>
    <row r="139" spans="1:23" ht="16.5" customHeight="1" x14ac:dyDescent="0.3">
      <c r="A139" s="110"/>
      <c r="B139" s="108"/>
      <c r="C139" s="49"/>
      <c r="D139" s="49"/>
      <c r="E139" s="109" t="str">
        <f>IF(Dades!C878="","",Dades!C878)</f>
        <v/>
      </c>
      <c r="F139" s="574">
        <f>(DSUM('1.1_Instal·lacions fixes'!$E$14:$R$36,"emissions",'4.2_Resultats Espanya'!E$51:E139)+DSUM('1.1_Instal·lacions fixes'!$E$43:$L$58,"emissions",'4.2_Resultats Espanya'!E$51:E139))-SUM(F$52:F138)</f>
        <v>0</v>
      </c>
      <c r="G139" s="574">
        <f>(DSUM('1.2_Vehicles i maquinària'!$E$22:$S$44,"emissions",'4.2_Resultats Espanya'!E$51:E139)+DSUM('1.2_Vehicles i maquinària'!$E$50:$S$70,"emissions",'4.2_Resultats Espanya'!E$51:E139)+DSUM('1.2_Vehicles i maquinària'!$E$82:$S$92,"emissions",'4.2_Resultats Espanya'!E$51:E139)+DSUM('1.2_Vehicles i maquinària'!$E$99:$S$109,"emissions",'4.2_Resultats Espanya'!E$51:E139))-SUM(G$52:G138)</f>
        <v>0</v>
      </c>
      <c r="H139" s="574">
        <f>(DSUM('1.4_Emissions fugitives'!$E$14:$O$36,"emissions",'4.2_Resultats Espanya'!E$51:E139)+DSUM('1.4_Emissions fugitives'!$E$48:$N$58,"emissions",'4.2_Resultats Espanya'!E$51:E139))-SUM(H$52:H138)</f>
        <v>0</v>
      </c>
      <c r="I139" s="661">
        <f>DSUM('1.3_Emissions de procés'!$E$17:$M$32,"emissions",'4.2_Resultats Espanya'!E$51:E139)-SUM(I$52:I138)</f>
        <v>0</v>
      </c>
      <c r="J139" s="661"/>
      <c r="K139" s="662">
        <f t="shared" si="3"/>
        <v>0</v>
      </c>
      <c r="L139" s="662"/>
      <c r="M139" s="662"/>
      <c r="N139" s="563">
        <f>DSUM('2.2_Categoria 2 Espanya'!$E$18:$J$40,"emissions",'4.2_Resultats Espanya'!E$51:E139)-SUM(N$52:N138)</f>
        <v>0</v>
      </c>
      <c r="O139" s="563">
        <f>DSUM('2.2_Categoria 2 Espanya'!$E$49:$K$69,"emissions",'4.2_Resultats Espanya'!E$51:E139)-SUM(O$52:O138)</f>
        <v>0</v>
      </c>
      <c r="P139" s="563">
        <f>DSUM('2.2_Categoria 2 Espanya'!$E$78:$J$98,"emissions",'4.2_Resultats Espanya'!E$51:E139)-SUM(P$52:P138)</f>
        <v>0</v>
      </c>
      <c r="Q139" s="661">
        <f t="shared" si="4"/>
        <v>0</v>
      </c>
      <c r="R139" s="662"/>
      <c r="S139" s="662">
        <f t="shared" si="5"/>
        <v>0</v>
      </c>
      <c r="T139" s="662"/>
      <c r="U139" s="662"/>
      <c r="V139" s="49"/>
      <c r="W139" s="49"/>
    </row>
    <row r="140" spans="1:23" ht="16.5" customHeight="1" x14ac:dyDescent="0.3">
      <c r="A140" s="110"/>
      <c r="B140" s="108"/>
      <c r="C140" s="49"/>
      <c r="D140" s="49"/>
      <c r="E140" s="109" t="str">
        <f>IF(Dades!C879="","",Dades!C879)</f>
        <v/>
      </c>
      <c r="F140" s="574">
        <f>(DSUM('1.1_Instal·lacions fixes'!$E$14:$R$36,"emissions",'4.2_Resultats Espanya'!E$51:E140)+DSUM('1.1_Instal·lacions fixes'!$E$43:$L$58,"emissions",'4.2_Resultats Espanya'!E$51:E140))-SUM(F$52:F139)</f>
        <v>0</v>
      </c>
      <c r="G140" s="574">
        <f>(DSUM('1.2_Vehicles i maquinària'!$E$22:$S$44,"emissions",'4.2_Resultats Espanya'!E$51:E140)+DSUM('1.2_Vehicles i maquinària'!$E$50:$S$70,"emissions",'4.2_Resultats Espanya'!E$51:E140)+DSUM('1.2_Vehicles i maquinària'!$E$82:$S$92,"emissions",'4.2_Resultats Espanya'!E$51:E140)+DSUM('1.2_Vehicles i maquinària'!$E$99:$S$109,"emissions",'4.2_Resultats Espanya'!E$51:E140))-SUM(G$52:G139)</f>
        <v>0</v>
      </c>
      <c r="H140" s="574">
        <f>(DSUM('1.4_Emissions fugitives'!$E$14:$O$36,"emissions",'4.2_Resultats Espanya'!E$51:E140)+DSUM('1.4_Emissions fugitives'!$E$48:$N$58,"emissions",'4.2_Resultats Espanya'!E$51:E140))-SUM(H$52:H139)</f>
        <v>0</v>
      </c>
      <c r="I140" s="661">
        <f>DSUM('1.3_Emissions de procés'!$E$17:$M$32,"emissions",'4.2_Resultats Espanya'!E$51:E140)-SUM(I$52:I139)</f>
        <v>0</v>
      </c>
      <c r="J140" s="661"/>
      <c r="K140" s="662">
        <f t="shared" si="3"/>
        <v>0</v>
      </c>
      <c r="L140" s="662"/>
      <c r="M140" s="662"/>
      <c r="N140" s="563">
        <f>DSUM('2.2_Categoria 2 Espanya'!$E$18:$J$40,"emissions",'4.2_Resultats Espanya'!E$51:E140)-SUM(N$52:N139)</f>
        <v>0</v>
      </c>
      <c r="O140" s="563">
        <f>DSUM('2.2_Categoria 2 Espanya'!$E$49:$K$69,"emissions",'4.2_Resultats Espanya'!E$51:E140)-SUM(O$52:O139)</f>
        <v>0</v>
      </c>
      <c r="P140" s="563">
        <f>DSUM('2.2_Categoria 2 Espanya'!$E$78:$J$98,"emissions",'4.2_Resultats Espanya'!E$51:E140)-SUM(P$52:P139)</f>
        <v>0</v>
      </c>
      <c r="Q140" s="661">
        <f t="shared" si="4"/>
        <v>0</v>
      </c>
      <c r="R140" s="662"/>
      <c r="S140" s="662">
        <f t="shared" si="5"/>
        <v>0</v>
      </c>
      <c r="T140" s="662"/>
      <c r="U140" s="662"/>
      <c r="V140" s="49"/>
      <c r="W140" s="49"/>
    </row>
    <row r="141" spans="1:23" x14ac:dyDescent="0.3">
      <c r="A141" s="110"/>
      <c r="B141" s="108"/>
      <c r="C141" s="49"/>
      <c r="D141" s="49"/>
      <c r="E141" s="109" t="str">
        <f>IF(Dades!C880="","",Dades!C880)</f>
        <v/>
      </c>
      <c r="F141" s="574">
        <f>(DSUM('1.1_Instal·lacions fixes'!$E$14:$R$36,"emissions",'4.2_Resultats Espanya'!E$51:E141)+DSUM('1.1_Instal·lacions fixes'!$E$43:$L$58,"emissions",'4.2_Resultats Espanya'!E$51:E141))-SUM(F$52:F140)</f>
        <v>0</v>
      </c>
      <c r="G141" s="574">
        <f>(DSUM('1.2_Vehicles i maquinària'!$E$22:$S$44,"emissions",'4.2_Resultats Espanya'!E$51:E141)+DSUM('1.2_Vehicles i maquinària'!$E$50:$S$70,"emissions",'4.2_Resultats Espanya'!E$51:E141)+DSUM('1.2_Vehicles i maquinària'!$E$82:$S$92,"emissions",'4.2_Resultats Espanya'!E$51:E141)+DSUM('1.2_Vehicles i maquinària'!$E$99:$S$109,"emissions",'4.2_Resultats Espanya'!E$51:E141))-SUM(G$52:G140)</f>
        <v>0</v>
      </c>
      <c r="H141" s="574">
        <f>(DSUM('1.4_Emissions fugitives'!$E$14:$O$36,"emissions",'4.2_Resultats Espanya'!E$51:E141)+DSUM('1.4_Emissions fugitives'!$E$48:$N$58,"emissions",'4.2_Resultats Espanya'!E$51:E141))-SUM(H$52:H140)</f>
        <v>0</v>
      </c>
      <c r="I141" s="661">
        <f>DSUM('1.3_Emissions de procés'!$E$17:$M$32,"emissions",'4.2_Resultats Espanya'!E$51:E141)-SUM(I$52:I140)</f>
        <v>0</v>
      </c>
      <c r="J141" s="661"/>
      <c r="K141" s="662">
        <f t="shared" si="3"/>
        <v>0</v>
      </c>
      <c r="L141" s="662"/>
      <c r="M141" s="662"/>
      <c r="N141" s="563">
        <f>DSUM('2.2_Categoria 2 Espanya'!$E$18:$J$40,"emissions",'4.2_Resultats Espanya'!E$51:E141)-SUM(N$52:N140)</f>
        <v>0</v>
      </c>
      <c r="O141" s="563">
        <f>DSUM('2.2_Categoria 2 Espanya'!$E$49:$K$69,"emissions",'4.2_Resultats Espanya'!E$51:E141)-SUM(O$52:O140)</f>
        <v>0</v>
      </c>
      <c r="P141" s="563">
        <f>DSUM('2.2_Categoria 2 Espanya'!$E$78:$J$98,"emissions",'4.2_Resultats Espanya'!E$51:E141)-SUM(P$52:P140)</f>
        <v>0</v>
      </c>
      <c r="Q141" s="661">
        <f t="shared" si="4"/>
        <v>0</v>
      </c>
      <c r="R141" s="662"/>
      <c r="S141" s="662">
        <f t="shared" si="5"/>
        <v>0</v>
      </c>
      <c r="T141" s="662"/>
      <c r="U141" s="662"/>
      <c r="V141" s="49"/>
      <c r="W141" s="49"/>
    </row>
    <row r="142" spans="1:23" ht="16.5" customHeight="1" x14ac:dyDescent="0.3">
      <c r="A142" s="110"/>
      <c r="B142" s="108"/>
      <c r="C142" s="49"/>
      <c r="D142" s="49"/>
      <c r="E142" s="109" t="str">
        <f>IF(Dades!C881="","",Dades!C881)</f>
        <v/>
      </c>
      <c r="F142" s="574">
        <f>(DSUM('1.1_Instal·lacions fixes'!$E$14:$R$36,"emissions",'4.2_Resultats Espanya'!E$51:E142)+DSUM('1.1_Instal·lacions fixes'!$E$43:$L$58,"emissions",'4.2_Resultats Espanya'!E$51:E142))-SUM(F$52:F141)</f>
        <v>0</v>
      </c>
      <c r="G142" s="574">
        <f>(DSUM('1.2_Vehicles i maquinària'!$E$22:$S$44,"emissions",'4.2_Resultats Espanya'!E$51:E142)+DSUM('1.2_Vehicles i maquinària'!$E$50:$S$70,"emissions",'4.2_Resultats Espanya'!E$51:E142)+DSUM('1.2_Vehicles i maquinària'!$E$82:$S$92,"emissions",'4.2_Resultats Espanya'!E$51:E142)+DSUM('1.2_Vehicles i maquinària'!$E$99:$S$109,"emissions",'4.2_Resultats Espanya'!E$51:E142))-SUM(G$52:G141)</f>
        <v>0</v>
      </c>
      <c r="H142" s="574">
        <f>(DSUM('1.4_Emissions fugitives'!$E$14:$O$36,"emissions",'4.2_Resultats Espanya'!E$51:E142)+DSUM('1.4_Emissions fugitives'!$E$48:$N$58,"emissions",'4.2_Resultats Espanya'!E$51:E142))-SUM(H$52:H141)</f>
        <v>0</v>
      </c>
      <c r="I142" s="661">
        <f>DSUM('1.3_Emissions de procés'!$E$17:$M$32,"emissions",'4.2_Resultats Espanya'!E$51:E142)-SUM(I$52:I141)</f>
        <v>0</v>
      </c>
      <c r="J142" s="661"/>
      <c r="K142" s="662">
        <f t="shared" si="3"/>
        <v>0</v>
      </c>
      <c r="L142" s="662"/>
      <c r="M142" s="662"/>
      <c r="N142" s="563">
        <f>DSUM('2.2_Categoria 2 Espanya'!$E$18:$J$40,"emissions",'4.2_Resultats Espanya'!E$51:E142)-SUM(N$52:N141)</f>
        <v>0</v>
      </c>
      <c r="O142" s="563">
        <f>DSUM('2.2_Categoria 2 Espanya'!$E$49:$K$69,"emissions",'4.2_Resultats Espanya'!E$51:E142)-SUM(O$52:O141)</f>
        <v>0</v>
      </c>
      <c r="P142" s="563">
        <f>DSUM('2.2_Categoria 2 Espanya'!$E$78:$J$98,"emissions",'4.2_Resultats Espanya'!E$51:E142)-SUM(P$52:P141)</f>
        <v>0</v>
      </c>
      <c r="Q142" s="661">
        <f t="shared" si="4"/>
        <v>0</v>
      </c>
      <c r="R142" s="662"/>
      <c r="S142" s="662">
        <f t="shared" si="5"/>
        <v>0</v>
      </c>
      <c r="T142" s="662"/>
      <c r="U142" s="662"/>
      <c r="V142" s="49"/>
      <c r="W142" s="49"/>
    </row>
    <row r="143" spans="1:23" x14ac:dyDescent="0.3">
      <c r="A143" s="110"/>
      <c r="B143" s="108"/>
      <c r="C143" s="49"/>
      <c r="D143" s="49"/>
      <c r="E143" s="109" t="str">
        <f>IF(Dades!C882="","",Dades!C882)</f>
        <v/>
      </c>
      <c r="F143" s="574">
        <f>(DSUM('1.1_Instal·lacions fixes'!$E$14:$R$36,"emissions",'4.2_Resultats Espanya'!E$51:E143)+DSUM('1.1_Instal·lacions fixes'!$E$43:$L$58,"emissions",'4.2_Resultats Espanya'!E$51:E143))-SUM(F$52:F142)</f>
        <v>0</v>
      </c>
      <c r="G143" s="574">
        <f>(DSUM('1.2_Vehicles i maquinària'!$E$22:$S$44,"emissions",'4.2_Resultats Espanya'!E$51:E143)+DSUM('1.2_Vehicles i maquinària'!$E$50:$S$70,"emissions",'4.2_Resultats Espanya'!E$51:E143)+DSUM('1.2_Vehicles i maquinària'!$E$82:$S$92,"emissions",'4.2_Resultats Espanya'!E$51:E143)+DSUM('1.2_Vehicles i maquinària'!$E$99:$S$109,"emissions",'4.2_Resultats Espanya'!E$51:E143))-SUM(G$52:G142)</f>
        <v>0</v>
      </c>
      <c r="H143" s="574">
        <f>(DSUM('1.4_Emissions fugitives'!$E$14:$O$36,"emissions",'4.2_Resultats Espanya'!E$51:E143)+DSUM('1.4_Emissions fugitives'!$E$48:$N$58,"emissions",'4.2_Resultats Espanya'!E$51:E143))-SUM(H$52:H142)</f>
        <v>0</v>
      </c>
      <c r="I143" s="661">
        <f>DSUM('1.3_Emissions de procés'!$E$17:$M$32,"emissions",'4.2_Resultats Espanya'!E$51:E143)-SUM(I$52:I142)</f>
        <v>0</v>
      </c>
      <c r="J143" s="661"/>
      <c r="K143" s="662">
        <f t="shared" si="3"/>
        <v>0</v>
      </c>
      <c r="L143" s="662"/>
      <c r="M143" s="662"/>
      <c r="N143" s="563">
        <f>DSUM('2.2_Categoria 2 Espanya'!$E$18:$J$40,"emissions",'4.2_Resultats Espanya'!E$51:E143)-SUM(N$52:N142)</f>
        <v>0</v>
      </c>
      <c r="O143" s="563">
        <f>DSUM('2.2_Categoria 2 Espanya'!$E$49:$K$69,"emissions",'4.2_Resultats Espanya'!E$51:E143)-SUM(O$52:O142)</f>
        <v>0</v>
      </c>
      <c r="P143" s="563">
        <f>DSUM('2.2_Categoria 2 Espanya'!$E$78:$J$98,"emissions",'4.2_Resultats Espanya'!E$51:E143)-SUM(P$52:P142)</f>
        <v>0</v>
      </c>
      <c r="Q143" s="661">
        <f t="shared" si="4"/>
        <v>0</v>
      </c>
      <c r="R143" s="662"/>
      <c r="S143" s="662">
        <f t="shared" si="5"/>
        <v>0</v>
      </c>
      <c r="T143" s="662"/>
      <c r="U143" s="662"/>
      <c r="V143" s="49"/>
      <c r="W143" s="49"/>
    </row>
    <row r="144" spans="1:23" x14ac:dyDescent="0.3">
      <c r="A144" s="110"/>
      <c r="B144" s="108"/>
      <c r="C144" s="49"/>
      <c r="D144" s="49"/>
      <c r="E144" s="109" t="str">
        <f>IF(Dades!C883="","",Dades!C883)</f>
        <v/>
      </c>
      <c r="F144" s="574">
        <f>(DSUM('1.1_Instal·lacions fixes'!$E$14:$R$36,"emissions",'4.2_Resultats Espanya'!E$51:E144)+DSUM('1.1_Instal·lacions fixes'!$E$43:$L$58,"emissions",'4.2_Resultats Espanya'!E$51:E144))-SUM(F$52:F143)</f>
        <v>0</v>
      </c>
      <c r="G144" s="574">
        <f>(DSUM('1.2_Vehicles i maquinària'!$E$22:$S$44,"emissions",'4.2_Resultats Espanya'!E$51:E144)+DSUM('1.2_Vehicles i maquinària'!$E$50:$S$70,"emissions",'4.2_Resultats Espanya'!E$51:E144)+DSUM('1.2_Vehicles i maquinària'!$E$82:$S$92,"emissions",'4.2_Resultats Espanya'!E$51:E144)+DSUM('1.2_Vehicles i maquinària'!$E$99:$S$109,"emissions",'4.2_Resultats Espanya'!E$51:E144))-SUM(G$52:G143)</f>
        <v>0</v>
      </c>
      <c r="H144" s="574">
        <f>(DSUM('1.4_Emissions fugitives'!$E$14:$O$36,"emissions",'4.2_Resultats Espanya'!E$51:E144)+DSUM('1.4_Emissions fugitives'!$E$48:$N$58,"emissions",'4.2_Resultats Espanya'!E$51:E144))-SUM(H$52:H143)</f>
        <v>0</v>
      </c>
      <c r="I144" s="661">
        <f>DSUM('1.3_Emissions de procés'!$E$17:$M$32,"emissions",'4.2_Resultats Espanya'!E$51:E144)-SUM(I$52:I143)</f>
        <v>0</v>
      </c>
      <c r="J144" s="661"/>
      <c r="K144" s="662">
        <f t="shared" si="3"/>
        <v>0</v>
      </c>
      <c r="L144" s="662"/>
      <c r="M144" s="662"/>
      <c r="N144" s="563">
        <f>DSUM('2.2_Categoria 2 Espanya'!$E$18:$J$40,"emissions",'4.2_Resultats Espanya'!E$51:E144)-SUM(N$52:N143)</f>
        <v>0</v>
      </c>
      <c r="O144" s="563">
        <f>DSUM('2.2_Categoria 2 Espanya'!$E$49:$K$69,"emissions",'4.2_Resultats Espanya'!E$51:E144)-SUM(O$52:O143)</f>
        <v>0</v>
      </c>
      <c r="P144" s="563">
        <f>DSUM('2.2_Categoria 2 Espanya'!$E$78:$J$98,"emissions",'4.2_Resultats Espanya'!E$51:E144)-SUM(P$52:P143)</f>
        <v>0</v>
      </c>
      <c r="Q144" s="661">
        <f t="shared" si="4"/>
        <v>0</v>
      </c>
      <c r="R144" s="662"/>
      <c r="S144" s="662">
        <f t="shared" si="5"/>
        <v>0</v>
      </c>
      <c r="T144" s="662"/>
      <c r="U144" s="662"/>
      <c r="V144" s="49"/>
      <c r="W144" s="49"/>
    </row>
    <row r="145" spans="1:23" x14ac:dyDescent="0.3">
      <c r="A145" s="110"/>
      <c r="B145" s="108"/>
      <c r="C145" s="49"/>
      <c r="D145" s="49"/>
      <c r="E145" s="109" t="str">
        <f>IF(Dades!C884="","",Dades!C884)</f>
        <v/>
      </c>
      <c r="F145" s="574">
        <f>(DSUM('1.1_Instal·lacions fixes'!$E$14:$R$36,"emissions",'4.2_Resultats Espanya'!E$51:E145)+DSUM('1.1_Instal·lacions fixes'!$E$43:$L$58,"emissions",'4.2_Resultats Espanya'!E$51:E145))-SUM(F$52:F144)</f>
        <v>0</v>
      </c>
      <c r="G145" s="574">
        <f>(DSUM('1.2_Vehicles i maquinària'!$E$22:$S$44,"emissions",'4.2_Resultats Espanya'!E$51:E145)+DSUM('1.2_Vehicles i maquinària'!$E$50:$S$70,"emissions",'4.2_Resultats Espanya'!E$51:E145)+DSUM('1.2_Vehicles i maquinària'!$E$82:$S$92,"emissions",'4.2_Resultats Espanya'!E$51:E145)+DSUM('1.2_Vehicles i maquinària'!$E$99:$S$109,"emissions",'4.2_Resultats Espanya'!E$51:E145))-SUM(G$52:G144)</f>
        <v>0</v>
      </c>
      <c r="H145" s="574">
        <f>(DSUM('1.4_Emissions fugitives'!$E$14:$O$36,"emissions",'4.2_Resultats Espanya'!E$51:E145)+DSUM('1.4_Emissions fugitives'!$E$48:$N$58,"emissions",'4.2_Resultats Espanya'!E$51:E145))-SUM(H$52:H144)</f>
        <v>0</v>
      </c>
      <c r="I145" s="661">
        <f>DSUM('1.3_Emissions de procés'!$E$17:$M$32,"emissions",'4.2_Resultats Espanya'!E$51:E145)-SUM(I$52:I144)</f>
        <v>0</v>
      </c>
      <c r="J145" s="661"/>
      <c r="K145" s="662">
        <f t="shared" si="3"/>
        <v>0</v>
      </c>
      <c r="L145" s="662"/>
      <c r="M145" s="662"/>
      <c r="N145" s="563">
        <f>DSUM('2.2_Categoria 2 Espanya'!$E$18:$J$40,"emissions",'4.2_Resultats Espanya'!E$51:E145)-SUM(N$52:N144)</f>
        <v>0</v>
      </c>
      <c r="O145" s="563">
        <f>DSUM('2.2_Categoria 2 Espanya'!$E$49:$K$69,"emissions",'4.2_Resultats Espanya'!E$51:E145)-SUM(O$52:O144)</f>
        <v>0</v>
      </c>
      <c r="P145" s="563">
        <f>DSUM('2.2_Categoria 2 Espanya'!$E$78:$J$98,"emissions",'4.2_Resultats Espanya'!E$51:E145)-SUM(P$52:P144)</f>
        <v>0</v>
      </c>
      <c r="Q145" s="661">
        <f t="shared" si="4"/>
        <v>0</v>
      </c>
      <c r="R145" s="662"/>
      <c r="S145" s="662">
        <f t="shared" si="5"/>
        <v>0</v>
      </c>
      <c r="T145" s="662"/>
      <c r="U145" s="662"/>
      <c r="V145" s="49"/>
      <c r="W145" s="49"/>
    </row>
    <row r="146" spans="1:23" x14ac:dyDescent="0.3">
      <c r="A146" s="110"/>
      <c r="B146" s="108"/>
      <c r="C146" s="49"/>
      <c r="D146" s="49"/>
      <c r="E146" s="109" t="str">
        <f>IF(Dades!C885="","",Dades!C885)</f>
        <v/>
      </c>
      <c r="F146" s="574">
        <f>(DSUM('1.1_Instal·lacions fixes'!$E$14:$R$36,"emissions",'4.2_Resultats Espanya'!E$51:E146)+DSUM('1.1_Instal·lacions fixes'!$E$43:$L$58,"emissions",'4.2_Resultats Espanya'!E$51:E146))-SUM(F$52:F145)</f>
        <v>0</v>
      </c>
      <c r="G146" s="574">
        <f>(DSUM('1.2_Vehicles i maquinària'!$E$22:$S$44,"emissions",'4.2_Resultats Espanya'!E$51:E146)+DSUM('1.2_Vehicles i maquinària'!$E$50:$S$70,"emissions",'4.2_Resultats Espanya'!E$51:E146)+DSUM('1.2_Vehicles i maquinària'!$E$82:$S$92,"emissions",'4.2_Resultats Espanya'!E$51:E146)+DSUM('1.2_Vehicles i maquinària'!$E$99:$S$109,"emissions",'4.2_Resultats Espanya'!E$51:E146))-SUM(G$52:G145)</f>
        <v>0</v>
      </c>
      <c r="H146" s="574">
        <f>(DSUM('1.4_Emissions fugitives'!$E$14:$O$36,"emissions",'4.2_Resultats Espanya'!E$51:E146)+DSUM('1.4_Emissions fugitives'!$E$48:$N$58,"emissions",'4.2_Resultats Espanya'!E$51:E146))-SUM(H$52:H145)</f>
        <v>0</v>
      </c>
      <c r="I146" s="661">
        <f>DSUM('1.3_Emissions de procés'!$E$17:$M$32,"emissions",'4.2_Resultats Espanya'!E$51:E146)-SUM(I$52:I145)</f>
        <v>0</v>
      </c>
      <c r="J146" s="661"/>
      <c r="K146" s="662">
        <f t="shared" si="3"/>
        <v>0</v>
      </c>
      <c r="L146" s="662"/>
      <c r="M146" s="662"/>
      <c r="N146" s="563">
        <f>DSUM('2.2_Categoria 2 Espanya'!$E$18:$J$40,"emissions",'4.2_Resultats Espanya'!E$51:E146)-SUM(N$52:N145)</f>
        <v>0</v>
      </c>
      <c r="O146" s="563">
        <f>DSUM('2.2_Categoria 2 Espanya'!$E$49:$K$69,"emissions",'4.2_Resultats Espanya'!E$51:E146)-SUM(O$52:O145)</f>
        <v>0</v>
      </c>
      <c r="P146" s="563">
        <f>DSUM('2.2_Categoria 2 Espanya'!$E$78:$J$98,"emissions",'4.2_Resultats Espanya'!E$51:E146)-SUM(P$52:P145)</f>
        <v>0</v>
      </c>
      <c r="Q146" s="661">
        <f t="shared" si="4"/>
        <v>0</v>
      </c>
      <c r="R146" s="662"/>
      <c r="S146" s="662">
        <f t="shared" si="5"/>
        <v>0</v>
      </c>
      <c r="T146" s="662"/>
      <c r="U146" s="662"/>
      <c r="V146" s="49"/>
      <c r="W146" s="49"/>
    </row>
    <row r="147" spans="1:23" x14ac:dyDescent="0.3">
      <c r="A147" s="110"/>
      <c r="B147" s="108"/>
      <c r="C147" s="49"/>
      <c r="D147" s="49"/>
      <c r="E147" s="109" t="str">
        <f>IF(Dades!C886="","",Dades!C886)</f>
        <v/>
      </c>
      <c r="F147" s="574">
        <f>(DSUM('1.1_Instal·lacions fixes'!$E$14:$R$36,"emissions",'4.2_Resultats Espanya'!E$51:E147)+DSUM('1.1_Instal·lacions fixes'!$E$43:$L$58,"emissions",'4.2_Resultats Espanya'!E$51:E147))-SUM(F$52:F146)</f>
        <v>0</v>
      </c>
      <c r="G147" s="574">
        <f>(DSUM('1.2_Vehicles i maquinària'!$E$22:$S$44,"emissions",'4.2_Resultats Espanya'!E$51:E147)+DSUM('1.2_Vehicles i maquinària'!$E$50:$S$70,"emissions",'4.2_Resultats Espanya'!E$51:E147)+DSUM('1.2_Vehicles i maquinària'!$E$82:$S$92,"emissions",'4.2_Resultats Espanya'!E$51:E147)+DSUM('1.2_Vehicles i maquinària'!$E$99:$S$109,"emissions",'4.2_Resultats Espanya'!E$51:E147))-SUM(G$52:G146)</f>
        <v>0</v>
      </c>
      <c r="H147" s="574">
        <f>(DSUM('1.4_Emissions fugitives'!$E$14:$O$36,"emissions",'4.2_Resultats Espanya'!E$51:E147)+DSUM('1.4_Emissions fugitives'!$E$48:$N$58,"emissions",'4.2_Resultats Espanya'!E$51:E147))-SUM(H$52:H146)</f>
        <v>0</v>
      </c>
      <c r="I147" s="661">
        <f>DSUM('1.3_Emissions de procés'!$E$17:$M$32,"emissions",'4.2_Resultats Espanya'!E$51:E147)-SUM(I$52:I146)</f>
        <v>0</v>
      </c>
      <c r="J147" s="661"/>
      <c r="K147" s="662">
        <f t="shared" si="3"/>
        <v>0</v>
      </c>
      <c r="L147" s="662"/>
      <c r="M147" s="662"/>
      <c r="N147" s="563">
        <f>DSUM('2.2_Categoria 2 Espanya'!$E$18:$J$40,"emissions",'4.2_Resultats Espanya'!E$51:E147)-SUM(N$52:N146)</f>
        <v>0</v>
      </c>
      <c r="O147" s="563">
        <f>DSUM('2.2_Categoria 2 Espanya'!$E$49:$K$69,"emissions",'4.2_Resultats Espanya'!E$51:E147)-SUM(O$52:O146)</f>
        <v>0</v>
      </c>
      <c r="P147" s="563">
        <f>DSUM('2.2_Categoria 2 Espanya'!$E$78:$J$98,"emissions",'4.2_Resultats Espanya'!E$51:E147)-SUM(P$52:P146)</f>
        <v>0</v>
      </c>
      <c r="Q147" s="661">
        <f t="shared" si="4"/>
        <v>0</v>
      </c>
      <c r="R147" s="662"/>
      <c r="S147" s="662">
        <f t="shared" si="5"/>
        <v>0</v>
      </c>
      <c r="T147" s="662"/>
      <c r="U147" s="662"/>
      <c r="V147" s="49"/>
      <c r="W147" s="49"/>
    </row>
    <row r="148" spans="1:23" ht="16.5" customHeight="1" x14ac:dyDescent="0.3">
      <c r="A148" s="110"/>
      <c r="B148" s="108"/>
      <c r="C148" s="49"/>
      <c r="D148" s="49"/>
      <c r="E148" s="109" t="str">
        <f>IF(Dades!C887="","",Dades!C887)</f>
        <v/>
      </c>
      <c r="F148" s="574">
        <f>(DSUM('1.1_Instal·lacions fixes'!$E$14:$R$36,"emissions",'4.2_Resultats Espanya'!E$51:E148)+DSUM('1.1_Instal·lacions fixes'!$E$43:$L$58,"emissions",'4.2_Resultats Espanya'!E$51:E148))-SUM(F$52:F147)</f>
        <v>0</v>
      </c>
      <c r="G148" s="574">
        <f>(DSUM('1.2_Vehicles i maquinària'!$E$22:$S$44,"emissions",'4.2_Resultats Espanya'!E$51:E148)+DSUM('1.2_Vehicles i maquinària'!$E$50:$S$70,"emissions",'4.2_Resultats Espanya'!E$51:E148)+DSUM('1.2_Vehicles i maquinària'!$E$82:$S$92,"emissions",'4.2_Resultats Espanya'!E$51:E148)+DSUM('1.2_Vehicles i maquinària'!$E$99:$S$109,"emissions",'4.2_Resultats Espanya'!E$51:E148))-SUM(G$52:G147)</f>
        <v>0</v>
      </c>
      <c r="H148" s="574">
        <f>(DSUM('1.4_Emissions fugitives'!$E$14:$O$36,"emissions",'4.2_Resultats Espanya'!E$51:E148)+DSUM('1.4_Emissions fugitives'!$E$48:$N$58,"emissions",'4.2_Resultats Espanya'!E$51:E148))-SUM(H$52:H147)</f>
        <v>0</v>
      </c>
      <c r="I148" s="661">
        <f>DSUM('1.3_Emissions de procés'!$E$17:$M$32,"emissions",'4.2_Resultats Espanya'!E$51:E148)-SUM(I$52:I147)</f>
        <v>0</v>
      </c>
      <c r="J148" s="661"/>
      <c r="K148" s="662">
        <f t="shared" si="3"/>
        <v>0</v>
      </c>
      <c r="L148" s="662"/>
      <c r="M148" s="662"/>
      <c r="N148" s="563">
        <f>DSUM('2.2_Categoria 2 Espanya'!$E$18:$J$40,"emissions",'4.2_Resultats Espanya'!E$51:E148)-SUM(N$52:N147)</f>
        <v>0</v>
      </c>
      <c r="O148" s="563">
        <f>DSUM('2.2_Categoria 2 Espanya'!$E$49:$K$69,"emissions",'4.2_Resultats Espanya'!E$51:E148)-SUM(O$52:O147)</f>
        <v>0</v>
      </c>
      <c r="P148" s="563">
        <f>DSUM('2.2_Categoria 2 Espanya'!$E$78:$J$98,"emissions",'4.2_Resultats Espanya'!E$51:E148)-SUM(P$52:P147)</f>
        <v>0</v>
      </c>
      <c r="Q148" s="661">
        <f t="shared" si="4"/>
        <v>0</v>
      </c>
      <c r="R148" s="662"/>
      <c r="S148" s="662">
        <f t="shared" si="5"/>
        <v>0</v>
      </c>
      <c r="T148" s="662"/>
      <c r="U148" s="662"/>
      <c r="V148" s="49"/>
      <c r="W148" s="49"/>
    </row>
    <row r="149" spans="1:23" ht="16.5" customHeight="1" x14ac:dyDescent="0.3">
      <c r="A149" s="110"/>
      <c r="B149" s="108"/>
      <c r="C149" s="49"/>
      <c r="D149" s="49"/>
      <c r="E149" s="109" t="str">
        <f>IF(Dades!C888="","",Dades!C888)</f>
        <v/>
      </c>
      <c r="F149" s="574">
        <f>(DSUM('1.1_Instal·lacions fixes'!$E$14:$R$36,"emissions",'4.2_Resultats Espanya'!E$51:E149)+DSUM('1.1_Instal·lacions fixes'!$E$43:$L$58,"emissions",'4.2_Resultats Espanya'!E$51:E149))-SUM(F$52:F148)</f>
        <v>0</v>
      </c>
      <c r="G149" s="574">
        <f>(DSUM('1.2_Vehicles i maquinària'!$E$22:$S$44,"emissions",'4.2_Resultats Espanya'!E$51:E149)+DSUM('1.2_Vehicles i maquinària'!$E$50:$S$70,"emissions",'4.2_Resultats Espanya'!E$51:E149)+DSUM('1.2_Vehicles i maquinària'!$E$82:$S$92,"emissions",'4.2_Resultats Espanya'!E$51:E149)+DSUM('1.2_Vehicles i maquinària'!$E$99:$S$109,"emissions",'4.2_Resultats Espanya'!E$51:E149))-SUM(G$52:G148)</f>
        <v>0</v>
      </c>
      <c r="H149" s="574">
        <f>(DSUM('1.4_Emissions fugitives'!$E$14:$O$36,"emissions",'4.2_Resultats Espanya'!E$51:E149)+DSUM('1.4_Emissions fugitives'!$E$48:$N$58,"emissions",'4.2_Resultats Espanya'!E$51:E149))-SUM(H$52:H148)</f>
        <v>0</v>
      </c>
      <c r="I149" s="661">
        <f>DSUM('1.3_Emissions de procés'!$E$17:$M$32,"emissions",'4.2_Resultats Espanya'!E$51:E149)-SUM(I$52:I148)</f>
        <v>0</v>
      </c>
      <c r="J149" s="661"/>
      <c r="K149" s="662">
        <f t="shared" si="3"/>
        <v>0</v>
      </c>
      <c r="L149" s="662"/>
      <c r="M149" s="662"/>
      <c r="N149" s="563">
        <f>DSUM('2.2_Categoria 2 Espanya'!$E$18:$J$40,"emissions",'4.2_Resultats Espanya'!E$51:E149)-SUM(N$52:N148)</f>
        <v>0</v>
      </c>
      <c r="O149" s="563">
        <f>DSUM('2.2_Categoria 2 Espanya'!$E$49:$K$69,"emissions",'4.2_Resultats Espanya'!E$51:E149)-SUM(O$52:O148)</f>
        <v>0</v>
      </c>
      <c r="P149" s="563">
        <f>DSUM('2.2_Categoria 2 Espanya'!$E$78:$J$98,"emissions",'4.2_Resultats Espanya'!E$51:E149)-SUM(P$52:P148)</f>
        <v>0</v>
      </c>
      <c r="Q149" s="661">
        <f t="shared" si="4"/>
        <v>0</v>
      </c>
      <c r="R149" s="662"/>
      <c r="S149" s="662">
        <f t="shared" si="5"/>
        <v>0</v>
      </c>
      <c r="T149" s="662"/>
      <c r="U149" s="662"/>
      <c r="V149" s="49"/>
      <c r="W149" s="49"/>
    </row>
    <row r="150" spans="1:23" ht="16.5" customHeight="1" x14ac:dyDescent="0.3">
      <c r="A150" s="110"/>
      <c r="B150" s="108"/>
      <c r="C150" s="49"/>
      <c r="D150" s="49"/>
      <c r="E150" s="109" t="str">
        <f>IF(Dades!C889="","",Dades!C889)</f>
        <v/>
      </c>
      <c r="F150" s="574">
        <f>(DSUM('1.1_Instal·lacions fixes'!$E$14:$R$36,"emissions",'4.2_Resultats Espanya'!E$51:E150)+DSUM('1.1_Instal·lacions fixes'!$E$43:$L$58,"emissions",'4.2_Resultats Espanya'!E$51:E150))-SUM(F$52:F149)</f>
        <v>0</v>
      </c>
      <c r="G150" s="574">
        <f>(DSUM('1.2_Vehicles i maquinària'!$E$22:$S$44,"emissions",'4.2_Resultats Espanya'!E$51:E150)+DSUM('1.2_Vehicles i maquinària'!$E$50:$S$70,"emissions",'4.2_Resultats Espanya'!E$51:E150)+DSUM('1.2_Vehicles i maquinària'!$E$82:$S$92,"emissions",'4.2_Resultats Espanya'!E$51:E150)+DSUM('1.2_Vehicles i maquinària'!$E$99:$S$109,"emissions",'4.2_Resultats Espanya'!E$51:E150))-SUM(G$52:G149)</f>
        <v>0</v>
      </c>
      <c r="H150" s="574">
        <f>(DSUM('1.4_Emissions fugitives'!$E$14:$O$36,"emissions",'4.2_Resultats Espanya'!E$51:E150)+DSUM('1.4_Emissions fugitives'!$E$48:$N$58,"emissions",'4.2_Resultats Espanya'!E$51:E150))-SUM(H$52:H149)</f>
        <v>0</v>
      </c>
      <c r="I150" s="661">
        <f>DSUM('1.3_Emissions de procés'!$E$17:$M$32,"emissions",'4.2_Resultats Espanya'!E$51:E150)-SUM(I$52:I149)</f>
        <v>0</v>
      </c>
      <c r="J150" s="661"/>
      <c r="K150" s="662">
        <f t="shared" si="3"/>
        <v>0</v>
      </c>
      <c r="L150" s="662"/>
      <c r="M150" s="662"/>
      <c r="N150" s="563">
        <f>DSUM('2.2_Categoria 2 Espanya'!$E$18:$J$40,"emissions",'4.2_Resultats Espanya'!E$51:E150)-SUM(N$52:N149)</f>
        <v>0</v>
      </c>
      <c r="O150" s="563">
        <f>DSUM('2.2_Categoria 2 Espanya'!$E$49:$K$69,"emissions",'4.2_Resultats Espanya'!E$51:E150)-SUM(O$52:O149)</f>
        <v>0</v>
      </c>
      <c r="P150" s="563">
        <f>DSUM('2.2_Categoria 2 Espanya'!$E$78:$J$98,"emissions",'4.2_Resultats Espanya'!E$51:E150)-SUM(P$52:P149)</f>
        <v>0</v>
      </c>
      <c r="Q150" s="661">
        <f t="shared" si="4"/>
        <v>0</v>
      </c>
      <c r="R150" s="662"/>
      <c r="S150" s="662">
        <f t="shared" si="5"/>
        <v>0</v>
      </c>
      <c r="T150" s="662"/>
      <c r="U150" s="662"/>
      <c r="V150" s="49"/>
      <c r="W150" s="49"/>
    </row>
    <row r="151" spans="1:23" ht="16.5" customHeight="1" x14ac:dyDescent="0.3">
      <c r="A151" s="110"/>
      <c r="B151" s="108"/>
      <c r="C151" s="49"/>
      <c r="D151" s="49"/>
      <c r="E151" s="109" t="str">
        <f>IF(Dades!C890="","",Dades!C890)</f>
        <v/>
      </c>
      <c r="F151" s="574">
        <f>(DSUM('1.1_Instal·lacions fixes'!$E$14:$R$36,"emissions",'4.2_Resultats Espanya'!E$51:E151)+DSUM('1.1_Instal·lacions fixes'!$E$43:$L$58,"emissions",'4.2_Resultats Espanya'!E$51:E151))-SUM(F$52:F150)</f>
        <v>0</v>
      </c>
      <c r="G151" s="574">
        <f>(DSUM('1.2_Vehicles i maquinària'!$E$22:$S$44,"emissions",'4.2_Resultats Espanya'!E$51:E151)+DSUM('1.2_Vehicles i maquinària'!$E$50:$S$70,"emissions",'4.2_Resultats Espanya'!E$51:E151)+DSUM('1.2_Vehicles i maquinària'!$E$82:$S$92,"emissions",'4.2_Resultats Espanya'!E$51:E151)+DSUM('1.2_Vehicles i maquinària'!$E$99:$S$109,"emissions",'4.2_Resultats Espanya'!E$51:E151))-SUM(G$52:G150)</f>
        <v>0</v>
      </c>
      <c r="H151" s="574">
        <f>(DSUM('1.4_Emissions fugitives'!$E$14:$O$36,"emissions",'4.2_Resultats Espanya'!E$51:E151)+DSUM('1.4_Emissions fugitives'!$E$48:$N$58,"emissions",'4.2_Resultats Espanya'!E$51:E151))-SUM(H$52:H150)</f>
        <v>0</v>
      </c>
      <c r="I151" s="661">
        <f>DSUM('1.3_Emissions de procés'!$E$17:$M$32,"emissions",'4.2_Resultats Espanya'!E$51:E151)-SUM(I$52:I150)</f>
        <v>0</v>
      </c>
      <c r="J151" s="661"/>
      <c r="K151" s="662">
        <f t="shared" si="3"/>
        <v>0</v>
      </c>
      <c r="L151" s="662"/>
      <c r="M151" s="662"/>
      <c r="N151" s="563">
        <f>DSUM('2.2_Categoria 2 Espanya'!$E$18:$J$40,"emissions",'4.2_Resultats Espanya'!E$51:E151)-SUM(N$52:N150)</f>
        <v>0</v>
      </c>
      <c r="O151" s="563">
        <f>DSUM('2.2_Categoria 2 Espanya'!$E$49:$K$69,"emissions",'4.2_Resultats Espanya'!E$51:E151)-SUM(O$52:O150)</f>
        <v>0</v>
      </c>
      <c r="P151" s="563">
        <f>DSUM('2.2_Categoria 2 Espanya'!$E$78:$J$98,"emissions",'4.2_Resultats Espanya'!E$51:E151)-SUM(P$52:P150)</f>
        <v>0</v>
      </c>
      <c r="Q151" s="661">
        <f t="shared" si="4"/>
        <v>0</v>
      </c>
      <c r="R151" s="662"/>
      <c r="S151" s="662">
        <f t="shared" si="5"/>
        <v>0</v>
      </c>
      <c r="T151" s="662"/>
      <c r="U151" s="662"/>
      <c r="V151" s="49"/>
      <c r="W151" s="49"/>
    </row>
    <row r="152" spans="1:23" ht="16.5" customHeight="1" x14ac:dyDescent="0.3">
      <c r="A152" s="110"/>
      <c r="B152" s="108"/>
      <c r="C152" s="49"/>
      <c r="D152" s="49"/>
      <c r="E152" s="109" t="str">
        <f>IF(Dades!C891="","",Dades!C891)</f>
        <v/>
      </c>
      <c r="F152" s="574">
        <f>(DSUM('1.1_Instal·lacions fixes'!$E$14:$R$36,"emissions",'4.2_Resultats Espanya'!E$51:E152)+DSUM('1.1_Instal·lacions fixes'!$E$43:$L$58,"emissions",'4.2_Resultats Espanya'!E$51:E152))-SUM(F$52:F151)</f>
        <v>0</v>
      </c>
      <c r="G152" s="574">
        <f>(DSUM('1.2_Vehicles i maquinària'!$E$22:$S$44,"emissions",'4.2_Resultats Espanya'!E$51:E152)+DSUM('1.2_Vehicles i maquinària'!$E$50:$S$70,"emissions",'4.2_Resultats Espanya'!E$51:E152)+DSUM('1.2_Vehicles i maquinària'!$E$82:$S$92,"emissions",'4.2_Resultats Espanya'!E$51:E152)+DSUM('1.2_Vehicles i maquinària'!$E$99:$S$109,"emissions",'4.2_Resultats Espanya'!E$51:E152))-SUM(G$52:G151)</f>
        <v>0</v>
      </c>
      <c r="H152" s="574">
        <f>(DSUM('1.4_Emissions fugitives'!$E$14:$O$36,"emissions",'4.2_Resultats Espanya'!E$51:E152)+DSUM('1.4_Emissions fugitives'!$E$48:$N$58,"emissions",'4.2_Resultats Espanya'!E$51:E152))-SUM(H$52:H151)</f>
        <v>0</v>
      </c>
      <c r="I152" s="661">
        <f>DSUM('1.3_Emissions de procés'!$E$17:$M$32,"emissions",'4.2_Resultats Espanya'!E$51:E152)-SUM(I$52:I151)</f>
        <v>0</v>
      </c>
      <c r="J152" s="661"/>
      <c r="K152" s="662">
        <f t="shared" si="3"/>
        <v>0</v>
      </c>
      <c r="L152" s="662"/>
      <c r="M152" s="662"/>
      <c r="N152" s="563">
        <f>DSUM('2.2_Categoria 2 Espanya'!$E$18:$J$40,"emissions",'4.2_Resultats Espanya'!E$51:E152)-SUM(N$52:N151)</f>
        <v>0</v>
      </c>
      <c r="O152" s="563">
        <f>DSUM('2.2_Categoria 2 Espanya'!$E$49:$K$69,"emissions",'4.2_Resultats Espanya'!E$51:E152)-SUM(O$52:O151)</f>
        <v>0</v>
      </c>
      <c r="P152" s="563">
        <f>DSUM('2.2_Categoria 2 Espanya'!$E$78:$J$98,"emissions",'4.2_Resultats Espanya'!E$51:E152)-SUM(P$52:P151)</f>
        <v>0</v>
      </c>
      <c r="Q152" s="661">
        <f t="shared" si="4"/>
        <v>0</v>
      </c>
      <c r="R152" s="662"/>
      <c r="S152" s="662">
        <f t="shared" si="5"/>
        <v>0</v>
      </c>
      <c r="T152" s="662"/>
      <c r="U152" s="662"/>
      <c r="V152" s="49"/>
      <c r="W152" s="49"/>
    </row>
    <row r="153" spans="1:23" x14ac:dyDescent="0.3">
      <c r="A153" s="110"/>
      <c r="B153" s="108"/>
      <c r="C153" s="49"/>
      <c r="D153" s="49"/>
      <c r="E153" s="109" t="str">
        <f>IF(Dades!C892="","",Dades!C892)</f>
        <v/>
      </c>
      <c r="F153" s="574">
        <f>(DSUM('1.1_Instal·lacions fixes'!$E$14:$R$36,"emissions",'4.2_Resultats Espanya'!E$51:E153)+DSUM('1.1_Instal·lacions fixes'!$E$43:$L$58,"emissions",'4.2_Resultats Espanya'!E$51:E153))-SUM(F$52:F152)</f>
        <v>0</v>
      </c>
      <c r="G153" s="574">
        <f>(DSUM('1.2_Vehicles i maquinària'!$E$22:$S$44,"emissions",'4.2_Resultats Espanya'!E$51:E153)+DSUM('1.2_Vehicles i maquinària'!$E$50:$S$70,"emissions",'4.2_Resultats Espanya'!E$51:E153)+DSUM('1.2_Vehicles i maquinària'!$E$82:$S$92,"emissions",'4.2_Resultats Espanya'!E$51:E153)+DSUM('1.2_Vehicles i maquinària'!$E$99:$S$109,"emissions",'4.2_Resultats Espanya'!E$51:E153))-SUM(G$52:G152)</f>
        <v>0</v>
      </c>
      <c r="H153" s="574">
        <f>(DSUM('1.4_Emissions fugitives'!$E$14:$O$36,"emissions",'4.2_Resultats Espanya'!E$51:E153)+DSUM('1.4_Emissions fugitives'!$E$48:$N$58,"emissions",'4.2_Resultats Espanya'!E$51:E153))-SUM(H$52:H152)</f>
        <v>0</v>
      </c>
      <c r="I153" s="661">
        <f>DSUM('1.3_Emissions de procés'!$E$17:$M$32,"emissions",'4.2_Resultats Espanya'!E$51:E153)-SUM(I$52:I152)</f>
        <v>0</v>
      </c>
      <c r="J153" s="661"/>
      <c r="K153" s="662">
        <f t="shared" si="3"/>
        <v>0</v>
      </c>
      <c r="L153" s="662"/>
      <c r="M153" s="662"/>
      <c r="N153" s="563">
        <f>DSUM('2.2_Categoria 2 Espanya'!$E$18:$J$40,"emissions",'4.2_Resultats Espanya'!E$51:E153)-SUM(N$52:N152)</f>
        <v>0</v>
      </c>
      <c r="O153" s="563">
        <f>DSUM('2.2_Categoria 2 Espanya'!$E$49:$K$69,"emissions",'4.2_Resultats Espanya'!E$51:E153)-SUM(O$52:O152)</f>
        <v>0</v>
      </c>
      <c r="P153" s="563">
        <f>DSUM('2.2_Categoria 2 Espanya'!$E$78:$J$98,"emissions",'4.2_Resultats Espanya'!E$51:E153)-SUM(P$52:P152)</f>
        <v>0</v>
      </c>
      <c r="Q153" s="661">
        <f t="shared" si="4"/>
        <v>0</v>
      </c>
      <c r="R153" s="662"/>
      <c r="S153" s="662">
        <f t="shared" si="5"/>
        <v>0</v>
      </c>
      <c r="T153" s="662"/>
      <c r="U153" s="662"/>
      <c r="V153" s="49"/>
      <c r="W153" s="49"/>
    </row>
    <row r="154" spans="1:23" ht="16.5" customHeight="1" x14ac:dyDescent="0.3">
      <c r="A154" s="110"/>
      <c r="B154" s="108"/>
      <c r="C154" s="49"/>
      <c r="D154" s="49"/>
      <c r="E154" s="109" t="str">
        <f>IF(Dades!C893="","",Dades!C893)</f>
        <v/>
      </c>
      <c r="F154" s="574">
        <f>(DSUM('1.1_Instal·lacions fixes'!$E$14:$R$36,"emissions",'4.2_Resultats Espanya'!E$51:E154)+DSUM('1.1_Instal·lacions fixes'!$E$43:$L$58,"emissions",'4.2_Resultats Espanya'!E$51:E154))-SUM(F$52:F153)</f>
        <v>0</v>
      </c>
      <c r="G154" s="574">
        <f>(DSUM('1.2_Vehicles i maquinària'!$E$22:$S$44,"emissions",'4.2_Resultats Espanya'!E$51:E154)+DSUM('1.2_Vehicles i maquinària'!$E$50:$S$70,"emissions",'4.2_Resultats Espanya'!E$51:E154)+DSUM('1.2_Vehicles i maquinària'!$E$82:$S$92,"emissions",'4.2_Resultats Espanya'!E$51:E154)+DSUM('1.2_Vehicles i maquinària'!$E$99:$S$109,"emissions",'4.2_Resultats Espanya'!E$51:E154))-SUM(G$52:G153)</f>
        <v>0</v>
      </c>
      <c r="H154" s="574">
        <f>(DSUM('1.4_Emissions fugitives'!$E$14:$O$36,"emissions",'4.2_Resultats Espanya'!E$51:E154)+DSUM('1.4_Emissions fugitives'!$E$48:$N$58,"emissions",'4.2_Resultats Espanya'!E$51:E154))-SUM(H$52:H153)</f>
        <v>0</v>
      </c>
      <c r="I154" s="661">
        <f>DSUM('1.3_Emissions de procés'!$E$17:$M$32,"emissions",'4.2_Resultats Espanya'!E$51:E154)-SUM(I$52:I153)</f>
        <v>0</v>
      </c>
      <c r="J154" s="661"/>
      <c r="K154" s="662">
        <f t="shared" si="3"/>
        <v>0</v>
      </c>
      <c r="L154" s="662"/>
      <c r="M154" s="662"/>
      <c r="N154" s="563">
        <f>DSUM('2.2_Categoria 2 Espanya'!$E$18:$J$40,"emissions",'4.2_Resultats Espanya'!E$51:E154)-SUM(N$52:N153)</f>
        <v>0</v>
      </c>
      <c r="O154" s="563">
        <f>DSUM('2.2_Categoria 2 Espanya'!$E$49:$K$69,"emissions",'4.2_Resultats Espanya'!E$51:E154)-SUM(O$52:O153)</f>
        <v>0</v>
      </c>
      <c r="P154" s="563">
        <f>DSUM('2.2_Categoria 2 Espanya'!$E$78:$J$98,"emissions",'4.2_Resultats Espanya'!E$51:E154)-SUM(P$52:P153)</f>
        <v>0</v>
      </c>
      <c r="Q154" s="661">
        <f t="shared" si="4"/>
        <v>0</v>
      </c>
      <c r="R154" s="662"/>
      <c r="S154" s="662">
        <f t="shared" si="5"/>
        <v>0</v>
      </c>
      <c r="T154" s="662"/>
      <c r="U154" s="662"/>
      <c r="V154" s="49"/>
      <c r="W154" s="49"/>
    </row>
    <row r="155" spans="1:23" x14ac:dyDescent="0.3">
      <c r="A155" s="110"/>
      <c r="B155" s="108"/>
      <c r="C155" s="49"/>
      <c r="D155" s="49"/>
      <c r="E155" s="109" t="str">
        <f>IF(Dades!C894="","",Dades!C894)</f>
        <v/>
      </c>
      <c r="F155" s="574">
        <f>(DSUM('1.1_Instal·lacions fixes'!$E$14:$R$36,"emissions",'4.2_Resultats Espanya'!E$51:E155)+DSUM('1.1_Instal·lacions fixes'!$E$43:$L$58,"emissions",'4.2_Resultats Espanya'!E$51:E155))-SUM(F$52:F154)</f>
        <v>0</v>
      </c>
      <c r="G155" s="574">
        <f>(DSUM('1.2_Vehicles i maquinària'!$E$22:$S$44,"emissions",'4.2_Resultats Espanya'!E$51:E155)+DSUM('1.2_Vehicles i maquinària'!$E$50:$S$70,"emissions",'4.2_Resultats Espanya'!E$51:E155)+DSUM('1.2_Vehicles i maquinària'!$E$82:$S$92,"emissions",'4.2_Resultats Espanya'!E$51:E155)+DSUM('1.2_Vehicles i maquinària'!$E$99:$S$109,"emissions",'4.2_Resultats Espanya'!E$51:E155))-SUM(G$52:G154)</f>
        <v>0</v>
      </c>
      <c r="H155" s="574">
        <f>(DSUM('1.4_Emissions fugitives'!$E$14:$O$36,"emissions",'4.2_Resultats Espanya'!E$51:E155)+DSUM('1.4_Emissions fugitives'!$E$48:$N$58,"emissions",'4.2_Resultats Espanya'!E$51:E155))-SUM(H$52:H154)</f>
        <v>0</v>
      </c>
      <c r="I155" s="661">
        <f>DSUM('1.3_Emissions de procés'!$E$17:$M$32,"emissions",'4.2_Resultats Espanya'!E$51:E155)-SUM(I$52:I154)</f>
        <v>0</v>
      </c>
      <c r="J155" s="661"/>
      <c r="K155" s="662">
        <f t="shared" si="3"/>
        <v>0</v>
      </c>
      <c r="L155" s="662"/>
      <c r="M155" s="662"/>
      <c r="N155" s="563">
        <f>DSUM('2.2_Categoria 2 Espanya'!$E$18:$J$40,"emissions",'4.2_Resultats Espanya'!E$51:E155)-SUM(N$52:N154)</f>
        <v>0</v>
      </c>
      <c r="O155" s="563">
        <f>DSUM('2.2_Categoria 2 Espanya'!$E$49:$K$69,"emissions",'4.2_Resultats Espanya'!E$51:E155)-SUM(O$52:O154)</f>
        <v>0</v>
      </c>
      <c r="P155" s="563">
        <f>DSUM('2.2_Categoria 2 Espanya'!$E$78:$J$98,"emissions",'4.2_Resultats Espanya'!E$51:E155)-SUM(P$52:P154)</f>
        <v>0</v>
      </c>
      <c r="Q155" s="661">
        <f t="shared" si="4"/>
        <v>0</v>
      </c>
      <c r="R155" s="662"/>
      <c r="S155" s="662">
        <f t="shared" si="5"/>
        <v>0</v>
      </c>
      <c r="T155" s="662"/>
      <c r="U155" s="662"/>
      <c r="V155" s="49"/>
      <c r="W155" s="49"/>
    </row>
    <row r="156" spans="1:23" x14ac:dyDescent="0.3">
      <c r="A156" s="110"/>
      <c r="B156" s="108"/>
      <c r="C156" s="49"/>
      <c r="D156" s="49"/>
      <c r="E156" s="109" t="str">
        <f>IF(Dades!C895="","",Dades!C895)</f>
        <v/>
      </c>
      <c r="F156" s="574">
        <f>(DSUM('1.1_Instal·lacions fixes'!$E$14:$R$36,"emissions",'4.2_Resultats Espanya'!E$51:E156)+DSUM('1.1_Instal·lacions fixes'!$E$43:$L$58,"emissions",'4.2_Resultats Espanya'!E$51:E156))-SUM(F$52:F155)</f>
        <v>0</v>
      </c>
      <c r="G156" s="574">
        <f>(DSUM('1.2_Vehicles i maquinària'!$E$22:$S$44,"emissions",'4.2_Resultats Espanya'!E$51:E156)+DSUM('1.2_Vehicles i maquinària'!$E$50:$S$70,"emissions",'4.2_Resultats Espanya'!E$51:E156)+DSUM('1.2_Vehicles i maquinària'!$E$82:$S$92,"emissions",'4.2_Resultats Espanya'!E$51:E156)+DSUM('1.2_Vehicles i maquinària'!$E$99:$S$109,"emissions",'4.2_Resultats Espanya'!E$51:E156))-SUM(G$52:G155)</f>
        <v>0</v>
      </c>
      <c r="H156" s="574">
        <f>(DSUM('1.4_Emissions fugitives'!$E$14:$O$36,"emissions",'4.2_Resultats Espanya'!E$51:E156)+DSUM('1.4_Emissions fugitives'!$E$48:$N$58,"emissions",'4.2_Resultats Espanya'!E$51:E156))-SUM(H$52:H155)</f>
        <v>0</v>
      </c>
      <c r="I156" s="661">
        <f>DSUM('1.3_Emissions de procés'!$E$17:$M$32,"emissions",'4.2_Resultats Espanya'!E$51:E156)-SUM(I$52:I155)</f>
        <v>0</v>
      </c>
      <c r="J156" s="661"/>
      <c r="K156" s="662">
        <f t="shared" si="3"/>
        <v>0</v>
      </c>
      <c r="L156" s="662"/>
      <c r="M156" s="662"/>
      <c r="N156" s="563">
        <f>DSUM('2.2_Categoria 2 Espanya'!$E$18:$J$40,"emissions",'4.2_Resultats Espanya'!E$51:E156)-SUM(N$52:N155)</f>
        <v>0</v>
      </c>
      <c r="O156" s="563">
        <f>DSUM('2.2_Categoria 2 Espanya'!$E$49:$K$69,"emissions",'4.2_Resultats Espanya'!E$51:E156)-SUM(O$52:O155)</f>
        <v>0</v>
      </c>
      <c r="P156" s="563">
        <f>DSUM('2.2_Categoria 2 Espanya'!$E$78:$J$98,"emissions",'4.2_Resultats Espanya'!E$51:E156)-SUM(P$52:P155)</f>
        <v>0</v>
      </c>
      <c r="Q156" s="661">
        <f t="shared" si="4"/>
        <v>0</v>
      </c>
      <c r="R156" s="662"/>
      <c r="S156" s="662">
        <f t="shared" si="5"/>
        <v>0</v>
      </c>
      <c r="T156" s="662"/>
      <c r="U156" s="662"/>
      <c r="V156" s="49"/>
      <c r="W156" s="49"/>
    </row>
    <row r="157" spans="1:23" x14ac:dyDescent="0.3">
      <c r="A157" s="110"/>
      <c r="B157" s="108"/>
      <c r="C157" s="49"/>
      <c r="D157" s="49"/>
      <c r="E157" s="109" t="str">
        <f>IF(Dades!C896="","",Dades!C896)</f>
        <v/>
      </c>
      <c r="F157" s="574">
        <f>(DSUM('1.1_Instal·lacions fixes'!$E$14:$R$36,"emissions",'4.2_Resultats Espanya'!E$51:E157)+DSUM('1.1_Instal·lacions fixes'!$E$43:$L$58,"emissions",'4.2_Resultats Espanya'!E$51:E157))-SUM(F$52:F156)</f>
        <v>0</v>
      </c>
      <c r="G157" s="574">
        <f>(DSUM('1.2_Vehicles i maquinària'!$E$22:$S$44,"emissions",'4.2_Resultats Espanya'!E$51:E157)+DSUM('1.2_Vehicles i maquinària'!$E$50:$S$70,"emissions",'4.2_Resultats Espanya'!E$51:E157)+DSUM('1.2_Vehicles i maquinària'!$E$82:$S$92,"emissions",'4.2_Resultats Espanya'!E$51:E157)+DSUM('1.2_Vehicles i maquinària'!$E$99:$S$109,"emissions",'4.2_Resultats Espanya'!E$51:E157))-SUM(G$52:G156)</f>
        <v>0</v>
      </c>
      <c r="H157" s="574">
        <f>(DSUM('1.4_Emissions fugitives'!$E$14:$O$36,"emissions",'4.2_Resultats Espanya'!E$51:E157)+DSUM('1.4_Emissions fugitives'!$E$48:$N$58,"emissions",'4.2_Resultats Espanya'!E$51:E157))-SUM(H$52:H156)</f>
        <v>0</v>
      </c>
      <c r="I157" s="661">
        <f>DSUM('1.3_Emissions de procés'!$E$17:$M$32,"emissions",'4.2_Resultats Espanya'!E$51:E157)-SUM(I$52:I156)</f>
        <v>0</v>
      </c>
      <c r="J157" s="661"/>
      <c r="K157" s="662">
        <f t="shared" si="3"/>
        <v>0</v>
      </c>
      <c r="L157" s="662"/>
      <c r="M157" s="662"/>
      <c r="N157" s="563">
        <f>DSUM('2.2_Categoria 2 Espanya'!$E$18:$J$40,"emissions",'4.2_Resultats Espanya'!E$51:E157)-SUM(N$52:N156)</f>
        <v>0</v>
      </c>
      <c r="O157" s="563">
        <f>DSUM('2.2_Categoria 2 Espanya'!$E$49:$K$69,"emissions",'4.2_Resultats Espanya'!E$51:E157)-SUM(O$52:O156)</f>
        <v>0</v>
      </c>
      <c r="P157" s="563">
        <f>DSUM('2.2_Categoria 2 Espanya'!$E$78:$J$98,"emissions",'4.2_Resultats Espanya'!E$51:E157)-SUM(P$52:P156)</f>
        <v>0</v>
      </c>
      <c r="Q157" s="661">
        <f t="shared" si="4"/>
        <v>0</v>
      </c>
      <c r="R157" s="662"/>
      <c r="S157" s="662">
        <f t="shared" si="5"/>
        <v>0</v>
      </c>
      <c r="T157" s="662"/>
      <c r="U157" s="662"/>
      <c r="V157" s="49"/>
      <c r="W157" s="49"/>
    </row>
    <row r="158" spans="1:23" x14ac:dyDescent="0.3">
      <c r="A158" s="110"/>
      <c r="B158" s="108"/>
      <c r="C158" s="49"/>
      <c r="D158" s="49"/>
      <c r="E158" s="109" t="str">
        <f>IF(Dades!C897="","",Dades!C897)</f>
        <v/>
      </c>
      <c r="F158" s="574">
        <f>(DSUM('1.1_Instal·lacions fixes'!$E$14:$R$36,"emissions",'4.2_Resultats Espanya'!E$51:E158)+DSUM('1.1_Instal·lacions fixes'!$E$43:$L$58,"emissions",'4.2_Resultats Espanya'!E$51:E158))-SUM(F$52:F157)</f>
        <v>0</v>
      </c>
      <c r="G158" s="574">
        <f>(DSUM('1.2_Vehicles i maquinària'!$E$22:$S$44,"emissions",'4.2_Resultats Espanya'!E$51:E158)+DSUM('1.2_Vehicles i maquinària'!$E$50:$S$70,"emissions",'4.2_Resultats Espanya'!E$51:E158)+DSUM('1.2_Vehicles i maquinària'!$E$82:$S$92,"emissions",'4.2_Resultats Espanya'!E$51:E158)+DSUM('1.2_Vehicles i maquinària'!$E$99:$S$109,"emissions",'4.2_Resultats Espanya'!E$51:E158))-SUM(G$52:G157)</f>
        <v>0</v>
      </c>
      <c r="H158" s="574">
        <f>(DSUM('1.4_Emissions fugitives'!$E$14:$O$36,"emissions",'4.2_Resultats Espanya'!E$51:E158)+DSUM('1.4_Emissions fugitives'!$E$48:$N$58,"emissions",'4.2_Resultats Espanya'!E$51:E158))-SUM(H$52:H157)</f>
        <v>0</v>
      </c>
      <c r="I158" s="661">
        <f>DSUM('1.3_Emissions de procés'!$E$17:$M$32,"emissions",'4.2_Resultats Espanya'!E$51:E158)-SUM(I$52:I157)</f>
        <v>0</v>
      </c>
      <c r="J158" s="661"/>
      <c r="K158" s="662">
        <f t="shared" si="3"/>
        <v>0</v>
      </c>
      <c r="L158" s="662"/>
      <c r="M158" s="662"/>
      <c r="N158" s="563">
        <f>DSUM('2.2_Categoria 2 Espanya'!$E$18:$J$40,"emissions",'4.2_Resultats Espanya'!E$51:E158)-SUM(N$52:N157)</f>
        <v>0</v>
      </c>
      <c r="O158" s="563">
        <f>DSUM('2.2_Categoria 2 Espanya'!$E$49:$K$69,"emissions",'4.2_Resultats Espanya'!E$51:E158)-SUM(O$52:O157)</f>
        <v>0</v>
      </c>
      <c r="P158" s="563">
        <f>DSUM('2.2_Categoria 2 Espanya'!$E$78:$J$98,"emissions",'4.2_Resultats Espanya'!E$51:E158)-SUM(P$52:P157)</f>
        <v>0</v>
      </c>
      <c r="Q158" s="661">
        <f t="shared" si="4"/>
        <v>0</v>
      </c>
      <c r="R158" s="662"/>
      <c r="S158" s="662">
        <f t="shared" si="5"/>
        <v>0</v>
      </c>
      <c r="T158" s="662"/>
      <c r="U158" s="662"/>
      <c r="V158" s="49"/>
      <c r="W158" s="49"/>
    </row>
    <row r="159" spans="1:23" x14ac:dyDescent="0.3">
      <c r="A159" s="110"/>
      <c r="B159" s="108"/>
      <c r="C159" s="49"/>
      <c r="D159" s="49"/>
      <c r="E159" s="109" t="str">
        <f>IF(Dades!C898="","",Dades!C898)</f>
        <v/>
      </c>
      <c r="F159" s="574">
        <f>(DSUM('1.1_Instal·lacions fixes'!$E$14:$R$36,"emissions",'4.2_Resultats Espanya'!E$51:E159)+DSUM('1.1_Instal·lacions fixes'!$E$43:$L$58,"emissions",'4.2_Resultats Espanya'!E$51:E159))-SUM(F$52:F158)</f>
        <v>0</v>
      </c>
      <c r="G159" s="574">
        <f>(DSUM('1.2_Vehicles i maquinària'!$E$22:$S$44,"emissions",'4.2_Resultats Espanya'!E$51:E159)+DSUM('1.2_Vehicles i maquinària'!$E$50:$S$70,"emissions",'4.2_Resultats Espanya'!E$51:E159)+DSUM('1.2_Vehicles i maquinària'!$E$82:$S$92,"emissions",'4.2_Resultats Espanya'!E$51:E159)+DSUM('1.2_Vehicles i maquinària'!$E$99:$S$109,"emissions",'4.2_Resultats Espanya'!E$51:E159))-SUM(G$52:G158)</f>
        <v>0</v>
      </c>
      <c r="H159" s="574">
        <f>(DSUM('1.4_Emissions fugitives'!$E$14:$O$36,"emissions",'4.2_Resultats Espanya'!E$51:E159)+DSUM('1.4_Emissions fugitives'!$E$48:$N$58,"emissions",'4.2_Resultats Espanya'!E$51:E159))-SUM(H$52:H158)</f>
        <v>0</v>
      </c>
      <c r="I159" s="661">
        <f>DSUM('1.3_Emissions de procés'!$E$17:$M$32,"emissions",'4.2_Resultats Espanya'!E$51:E159)-SUM(I$52:I158)</f>
        <v>0</v>
      </c>
      <c r="J159" s="661"/>
      <c r="K159" s="662">
        <f t="shared" si="3"/>
        <v>0</v>
      </c>
      <c r="L159" s="662"/>
      <c r="M159" s="662"/>
      <c r="N159" s="563">
        <f>DSUM('2.2_Categoria 2 Espanya'!$E$18:$J$40,"emissions",'4.2_Resultats Espanya'!E$51:E159)-SUM(N$52:N158)</f>
        <v>0</v>
      </c>
      <c r="O159" s="563">
        <f>DSUM('2.2_Categoria 2 Espanya'!$E$49:$K$69,"emissions",'4.2_Resultats Espanya'!E$51:E159)-SUM(O$52:O158)</f>
        <v>0</v>
      </c>
      <c r="P159" s="563">
        <f>DSUM('2.2_Categoria 2 Espanya'!$E$78:$J$98,"emissions",'4.2_Resultats Espanya'!E$51:E159)-SUM(P$52:P158)</f>
        <v>0</v>
      </c>
      <c r="Q159" s="661">
        <f t="shared" si="4"/>
        <v>0</v>
      </c>
      <c r="R159" s="662"/>
      <c r="S159" s="662">
        <f t="shared" si="5"/>
        <v>0</v>
      </c>
      <c r="T159" s="662"/>
      <c r="U159" s="662"/>
      <c r="V159" s="49"/>
      <c r="W159" s="49"/>
    </row>
    <row r="160" spans="1:23" ht="16.5" customHeight="1" x14ac:dyDescent="0.3">
      <c r="A160" s="110"/>
      <c r="B160" s="108"/>
      <c r="C160" s="49"/>
      <c r="D160" s="49"/>
      <c r="E160" s="109" t="str">
        <f>IF(Dades!C899="","",Dades!C899)</f>
        <v/>
      </c>
      <c r="F160" s="574">
        <f>(DSUM('1.1_Instal·lacions fixes'!$E$14:$R$36,"emissions",'4.2_Resultats Espanya'!E$51:E160)+DSUM('1.1_Instal·lacions fixes'!$E$43:$L$58,"emissions",'4.2_Resultats Espanya'!E$51:E160))-SUM(F$52:F159)</f>
        <v>0</v>
      </c>
      <c r="G160" s="574">
        <f>(DSUM('1.2_Vehicles i maquinària'!$E$22:$S$44,"emissions",'4.2_Resultats Espanya'!E$51:E160)+DSUM('1.2_Vehicles i maquinària'!$E$50:$S$70,"emissions",'4.2_Resultats Espanya'!E$51:E160)+DSUM('1.2_Vehicles i maquinària'!$E$82:$S$92,"emissions",'4.2_Resultats Espanya'!E$51:E160)+DSUM('1.2_Vehicles i maquinària'!$E$99:$S$109,"emissions",'4.2_Resultats Espanya'!E$51:E160))-SUM(G$52:G159)</f>
        <v>0</v>
      </c>
      <c r="H160" s="574">
        <f>(DSUM('1.4_Emissions fugitives'!$E$14:$O$36,"emissions",'4.2_Resultats Espanya'!E$51:E160)+DSUM('1.4_Emissions fugitives'!$E$48:$N$58,"emissions",'4.2_Resultats Espanya'!E$51:E160))-SUM(H$52:H159)</f>
        <v>0</v>
      </c>
      <c r="I160" s="661">
        <f>DSUM('1.3_Emissions de procés'!$E$17:$M$32,"emissions",'4.2_Resultats Espanya'!E$51:E160)-SUM(I$52:I159)</f>
        <v>0</v>
      </c>
      <c r="J160" s="661"/>
      <c r="K160" s="662">
        <f t="shared" si="3"/>
        <v>0</v>
      </c>
      <c r="L160" s="662"/>
      <c r="M160" s="662"/>
      <c r="N160" s="563">
        <f>DSUM('2.2_Categoria 2 Espanya'!$E$18:$J$40,"emissions",'4.2_Resultats Espanya'!E$51:E160)-SUM(N$52:N159)</f>
        <v>0</v>
      </c>
      <c r="O160" s="563">
        <f>DSUM('2.2_Categoria 2 Espanya'!$E$49:$K$69,"emissions",'4.2_Resultats Espanya'!E$51:E160)-SUM(O$52:O159)</f>
        <v>0</v>
      </c>
      <c r="P160" s="563">
        <f>DSUM('2.2_Categoria 2 Espanya'!$E$78:$J$98,"emissions",'4.2_Resultats Espanya'!E$51:E160)-SUM(P$52:P159)</f>
        <v>0</v>
      </c>
      <c r="Q160" s="661">
        <f t="shared" si="4"/>
        <v>0</v>
      </c>
      <c r="R160" s="662"/>
      <c r="S160" s="662">
        <f t="shared" si="5"/>
        <v>0</v>
      </c>
      <c r="T160" s="662"/>
      <c r="U160" s="662"/>
      <c r="V160" s="49"/>
      <c r="W160" s="49"/>
    </row>
    <row r="161" spans="1:23" ht="16.5" customHeight="1" x14ac:dyDescent="0.3">
      <c r="A161" s="110"/>
      <c r="B161" s="108"/>
      <c r="C161" s="49"/>
      <c r="D161" s="49"/>
      <c r="E161" s="109" t="str">
        <f>IF(Dades!C900="","",Dades!C900)</f>
        <v/>
      </c>
      <c r="F161" s="574">
        <f>(DSUM('1.1_Instal·lacions fixes'!$E$14:$R$36,"emissions",'4.2_Resultats Espanya'!E$51:E161)+DSUM('1.1_Instal·lacions fixes'!$E$43:$L$58,"emissions",'4.2_Resultats Espanya'!E$51:E161))-SUM(F$52:F160)</f>
        <v>0</v>
      </c>
      <c r="G161" s="574">
        <f>(DSUM('1.2_Vehicles i maquinària'!$E$22:$S$44,"emissions",'4.2_Resultats Espanya'!E$51:E161)+DSUM('1.2_Vehicles i maquinària'!$E$50:$S$70,"emissions",'4.2_Resultats Espanya'!E$51:E161)+DSUM('1.2_Vehicles i maquinària'!$E$82:$S$92,"emissions",'4.2_Resultats Espanya'!E$51:E161)+DSUM('1.2_Vehicles i maquinària'!$E$99:$S$109,"emissions",'4.2_Resultats Espanya'!E$51:E161))-SUM(G$52:G160)</f>
        <v>0</v>
      </c>
      <c r="H161" s="574">
        <f>(DSUM('1.4_Emissions fugitives'!$E$14:$O$36,"emissions",'4.2_Resultats Espanya'!E$51:E161)+DSUM('1.4_Emissions fugitives'!$E$48:$N$58,"emissions",'4.2_Resultats Espanya'!E$51:E161))-SUM(H$52:H160)</f>
        <v>0</v>
      </c>
      <c r="I161" s="661">
        <f>DSUM('1.3_Emissions de procés'!$E$17:$M$32,"emissions",'4.2_Resultats Espanya'!E$51:E161)-SUM(I$52:I160)</f>
        <v>0</v>
      </c>
      <c r="J161" s="661"/>
      <c r="K161" s="662">
        <f t="shared" si="3"/>
        <v>0</v>
      </c>
      <c r="L161" s="662"/>
      <c r="M161" s="662"/>
      <c r="N161" s="563">
        <f>DSUM('2.2_Categoria 2 Espanya'!$E$18:$J$40,"emissions",'4.2_Resultats Espanya'!E$51:E161)-SUM(N$52:N160)</f>
        <v>0</v>
      </c>
      <c r="O161" s="563">
        <f>DSUM('2.2_Categoria 2 Espanya'!$E$49:$K$69,"emissions",'4.2_Resultats Espanya'!E$51:E161)-SUM(O$52:O160)</f>
        <v>0</v>
      </c>
      <c r="P161" s="563">
        <f>DSUM('2.2_Categoria 2 Espanya'!$E$78:$J$98,"emissions",'4.2_Resultats Espanya'!E$51:E161)-SUM(P$52:P160)</f>
        <v>0</v>
      </c>
      <c r="Q161" s="661">
        <f t="shared" si="4"/>
        <v>0</v>
      </c>
      <c r="R161" s="662"/>
      <c r="S161" s="662">
        <f t="shared" si="5"/>
        <v>0</v>
      </c>
      <c r="T161" s="662"/>
      <c r="U161" s="662"/>
      <c r="V161" s="49"/>
      <c r="W161" s="49"/>
    </row>
    <row r="162" spans="1:23" ht="16.5" customHeight="1" x14ac:dyDescent="0.3">
      <c r="A162" s="110"/>
      <c r="B162" s="108"/>
      <c r="C162" s="49"/>
      <c r="D162" s="49"/>
      <c r="E162" s="109" t="str">
        <f>IF(Dades!C901="","",Dades!C901)</f>
        <v/>
      </c>
      <c r="F162" s="574">
        <f>(DSUM('1.1_Instal·lacions fixes'!$E$14:$R$36,"emissions",'4.2_Resultats Espanya'!E$51:E162)+DSUM('1.1_Instal·lacions fixes'!$E$43:$L$58,"emissions",'4.2_Resultats Espanya'!E$51:E162))-SUM(F$52:F161)</f>
        <v>0</v>
      </c>
      <c r="G162" s="574">
        <f>(DSUM('1.2_Vehicles i maquinària'!$E$22:$S$44,"emissions",'4.2_Resultats Espanya'!E$51:E162)+DSUM('1.2_Vehicles i maquinària'!$E$50:$S$70,"emissions",'4.2_Resultats Espanya'!E$51:E162)+DSUM('1.2_Vehicles i maquinària'!$E$82:$S$92,"emissions",'4.2_Resultats Espanya'!E$51:E162)+DSUM('1.2_Vehicles i maquinària'!$E$99:$S$109,"emissions",'4.2_Resultats Espanya'!E$51:E162))-SUM(G$52:G161)</f>
        <v>0</v>
      </c>
      <c r="H162" s="574">
        <f>(DSUM('1.4_Emissions fugitives'!$E$14:$O$36,"emissions",'4.2_Resultats Espanya'!E$51:E162)+DSUM('1.4_Emissions fugitives'!$E$48:$N$58,"emissions",'4.2_Resultats Espanya'!E$51:E162))-SUM(H$52:H161)</f>
        <v>0</v>
      </c>
      <c r="I162" s="661">
        <f>DSUM('1.3_Emissions de procés'!$E$17:$M$32,"emissions",'4.2_Resultats Espanya'!E$51:E162)-SUM(I$52:I161)</f>
        <v>0</v>
      </c>
      <c r="J162" s="661"/>
      <c r="K162" s="662">
        <f t="shared" si="3"/>
        <v>0</v>
      </c>
      <c r="L162" s="662"/>
      <c r="M162" s="662"/>
      <c r="N162" s="563">
        <f>DSUM('2.2_Categoria 2 Espanya'!$E$18:$J$40,"emissions",'4.2_Resultats Espanya'!E$51:E162)-SUM(N$52:N161)</f>
        <v>0</v>
      </c>
      <c r="O162" s="563">
        <f>DSUM('2.2_Categoria 2 Espanya'!$E$49:$K$69,"emissions",'4.2_Resultats Espanya'!E$51:E162)-SUM(O$52:O161)</f>
        <v>0</v>
      </c>
      <c r="P162" s="563">
        <f>DSUM('2.2_Categoria 2 Espanya'!$E$78:$J$98,"emissions",'4.2_Resultats Espanya'!E$51:E162)-SUM(P$52:P161)</f>
        <v>0</v>
      </c>
      <c r="Q162" s="661">
        <f t="shared" si="4"/>
        <v>0</v>
      </c>
      <c r="R162" s="662"/>
      <c r="S162" s="662">
        <f t="shared" si="5"/>
        <v>0</v>
      </c>
      <c r="T162" s="662"/>
      <c r="U162" s="662"/>
      <c r="V162" s="49"/>
      <c r="W162" s="49"/>
    </row>
    <row r="163" spans="1:23" ht="16.5" customHeight="1" x14ac:dyDescent="0.3">
      <c r="A163" s="110"/>
      <c r="B163" s="108"/>
      <c r="C163" s="49"/>
      <c r="D163" s="49"/>
      <c r="E163" s="109" t="str">
        <f>IF(Dades!C902="","",Dades!C902)</f>
        <v/>
      </c>
      <c r="F163" s="574">
        <f>(DSUM('1.1_Instal·lacions fixes'!$E$14:$R$36,"emissions",'4.2_Resultats Espanya'!E$51:E163)+DSUM('1.1_Instal·lacions fixes'!$E$43:$L$58,"emissions",'4.2_Resultats Espanya'!E$51:E163))-SUM(F$52:F162)</f>
        <v>0</v>
      </c>
      <c r="G163" s="574">
        <f>(DSUM('1.2_Vehicles i maquinària'!$E$22:$S$44,"emissions",'4.2_Resultats Espanya'!E$51:E163)+DSUM('1.2_Vehicles i maquinària'!$E$50:$S$70,"emissions",'4.2_Resultats Espanya'!E$51:E163)+DSUM('1.2_Vehicles i maquinària'!$E$82:$S$92,"emissions",'4.2_Resultats Espanya'!E$51:E163)+DSUM('1.2_Vehicles i maquinària'!$E$99:$S$109,"emissions",'4.2_Resultats Espanya'!E$51:E163))-SUM(G$52:G162)</f>
        <v>0</v>
      </c>
      <c r="H163" s="574">
        <f>(DSUM('1.4_Emissions fugitives'!$E$14:$O$36,"emissions",'4.2_Resultats Espanya'!E$51:E163)+DSUM('1.4_Emissions fugitives'!$E$48:$N$58,"emissions",'4.2_Resultats Espanya'!E$51:E163))-SUM(H$52:H162)</f>
        <v>0</v>
      </c>
      <c r="I163" s="661">
        <f>DSUM('1.3_Emissions de procés'!$E$17:$M$32,"emissions",'4.2_Resultats Espanya'!E$51:E163)-SUM(I$52:I162)</f>
        <v>0</v>
      </c>
      <c r="J163" s="661"/>
      <c r="K163" s="662">
        <f t="shared" si="3"/>
        <v>0</v>
      </c>
      <c r="L163" s="662"/>
      <c r="M163" s="662"/>
      <c r="N163" s="563">
        <f>DSUM('2.2_Categoria 2 Espanya'!$E$18:$J$40,"emissions",'4.2_Resultats Espanya'!E$51:E163)-SUM(N$52:N162)</f>
        <v>0</v>
      </c>
      <c r="O163" s="563">
        <f>DSUM('2.2_Categoria 2 Espanya'!$E$49:$K$69,"emissions",'4.2_Resultats Espanya'!E$51:E163)-SUM(O$52:O162)</f>
        <v>0</v>
      </c>
      <c r="P163" s="563">
        <f>DSUM('2.2_Categoria 2 Espanya'!$E$78:$J$98,"emissions",'4.2_Resultats Espanya'!E$51:E163)-SUM(P$52:P162)</f>
        <v>0</v>
      </c>
      <c r="Q163" s="661">
        <f t="shared" si="4"/>
        <v>0</v>
      </c>
      <c r="R163" s="662"/>
      <c r="S163" s="662">
        <f t="shared" si="5"/>
        <v>0</v>
      </c>
      <c r="T163" s="662"/>
      <c r="U163" s="662"/>
      <c r="V163" s="49"/>
      <c r="W163" s="49"/>
    </row>
    <row r="164" spans="1:23" ht="16.5" customHeight="1" x14ac:dyDescent="0.3">
      <c r="A164" s="110"/>
      <c r="B164" s="108"/>
      <c r="C164" s="49"/>
      <c r="D164" s="49"/>
      <c r="E164" s="109" t="str">
        <f>IF(Dades!C903="","",Dades!C903)</f>
        <v/>
      </c>
      <c r="F164" s="574">
        <f>(DSUM('1.1_Instal·lacions fixes'!$E$14:$R$36,"emissions",'4.2_Resultats Espanya'!E$51:E164)+DSUM('1.1_Instal·lacions fixes'!$E$43:$L$58,"emissions",'4.2_Resultats Espanya'!E$51:E164))-SUM(F$52:F163)</f>
        <v>0</v>
      </c>
      <c r="G164" s="574">
        <f>(DSUM('1.2_Vehicles i maquinària'!$E$22:$S$44,"emissions",'4.2_Resultats Espanya'!E$51:E164)+DSUM('1.2_Vehicles i maquinària'!$E$50:$S$70,"emissions",'4.2_Resultats Espanya'!E$51:E164)+DSUM('1.2_Vehicles i maquinària'!$E$82:$S$92,"emissions",'4.2_Resultats Espanya'!E$51:E164)+DSUM('1.2_Vehicles i maquinària'!$E$99:$S$109,"emissions",'4.2_Resultats Espanya'!E$51:E164))-SUM(G$52:G163)</f>
        <v>0</v>
      </c>
      <c r="H164" s="574">
        <f>(DSUM('1.4_Emissions fugitives'!$E$14:$O$36,"emissions",'4.2_Resultats Espanya'!E$51:E164)+DSUM('1.4_Emissions fugitives'!$E$48:$N$58,"emissions",'4.2_Resultats Espanya'!E$51:E164))-SUM(H$52:H163)</f>
        <v>0</v>
      </c>
      <c r="I164" s="661">
        <f>DSUM('1.3_Emissions de procés'!$E$17:$M$32,"emissions",'4.2_Resultats Espanya'!E$51:E164)-SUM(I$52:I163)</f>
        <v>0</v>
      </c>
      <c r="J164" s="661"/>
      <c r="K164" s="662">
        <f t="shared" si="3"/>
        <v>0</v>
      </c>
      <c r="L164" s="662"/>
      <c r="M164" s="662"/>
      <c r="N164" s="563">
        <f>DSUM('2.2_Categoria 2 Espanya'!$E$18:$J$40,"emissions",'4.2_Resultats Espanya'!E$51:E164)-SUM(N$52:N163)</f>
        <v>0</v>
      </c>
      <c r="O164" s="563">
        <f>DSUM('2.2_Categoria 2 Espanya'!$E$49:$K$69,"emissions",'4.2_Resultats Espanya'!E$51:E164)-SUM(O$52:O163)</f>
        <v>0</v>
      </c>
      <c r="P164" s="563">
        <f>DSUM('2.2_Categoria 2 Espanya'!$E$78:$J$98,"emissions",'4.2_Resultats Espanya'!E$51:E164)-SUM(P$52:P163)</f>
        <v>0</v>
      </c>
      <c r="Q164" s="661">
        <f t="shared" si="4"/>
        <v>0</v>
      </c>
      <c r="R164" s="662"/>
      <c r="S164" s="662">
        <f t="shared" si="5"/>
        <v>0</v>
      </c>
      <c r="T164" s="662"/>
      <c r="U164" s="662"/>
      <c r="V164" s="49"/>
      <c r="W164" s="49"/>
    </row>
    <row r="165" spans="1:23" x14ac:dyDescent="0.3">
      <c r="A165" s="110"/>
      <c r="B165" s="108"/>
      <c r="C165" s="49"/>
      <c r="D165" s="49"/>
      <c r="E165" s="109" t="str">
        <f>IF(Dades!C904="","",Dades!C904)</f>
        <v/>
      </c>
      <c r="F165" s="574">
        <f>(DSUM('1.1_Instal·lacions fixes'!$E$14:$R$36,"emissions",'4.2_Resultats Espanya'!E$51:E165)+DSUM('1.1_Instal·lacions fixes'!$E$43:$L$58,"emissions",'4.2_Resultats Espanya'!E$51:E165))-SUM(F$52:F164)</f>
        <v>0</v>
      </c>
      <c r="G165" s="574">
        <f>(DSUM('1.2_Vehicles i maquinària'!$E$22:$S$44,"emissions",'4.2_Resultats Espanya'!E$51:E165)+DSUM('1.2_Vehicles i maquinària'!$E$50:$S$70,"emissions",'4.2_Resultats Espanya'!E$51:E165)+DSUM('1.2_Vehicles i maquinària'!$E$82:$S$92,"emissions",'4.2_Resultats Espanya'!E$51:E165)+DSUM('1.2_Vehicles i maquinària'!$E$99:$S$109,"emissions",'4.2_Resultats Espanya'!E$51:E165))-SUM(G$52:G164)</f>
        <v>0</v>
      </c>
      <c r="H165" s="574">
        <f>(DSUM('1.4_Emissions fugitives'!$E$14:$O$36,"emissions",'4.2_Resultats Espanya'!E$51:E165)+DSUM('1.4_Emissions fugitives'!$E$48:$N$58,"emissions",'4.2_Resultats Espanya'!E$51:E165))-SUM(H$52:H164)</f>
        <v>0</v>
      </c>
      <c r="I165" s="661">
        <f>DSUM('1.3_Emissions de procés'!$E$17:$M$32,"emissions",'4.2_Resultats Espanya'!E$51:E165)-SUM(I$52:I164)</f>
        <v>0</v>
      </c>
      <c r="J165" s="661"/>
      <c r="K165" s="662">
        <f t="shared" si="3"/>
        <v>0</v>
      </c>
      <c r="L165" s="662"/>
      <c r="M165" s="662"/>
      <c r="N165" s="563">
        <f>DSUM('2.2_Categoria 2 Espanya'!$E$18:$J$40,"emissions",'4.2_Resultats Espanya'!E$51:E165)-SUM(N$52:N164)</f>
        <v>0</v>
      </c>
      <c r="O165" s="563">
        <f>DSUM('2.2_Categoria 2 Espanya'!$E$49:$K$69,"emissions",'4.2_Resultats Espanya'!E$51:E165)-SUM(O$52:O164)</f>
        <v>0</v>
      </c>
      <c r="P165" s="563">
        <f>DSUM('2.2_Categoria 2 Espanya'!$E$78:$J$98,"emissions",'4.2_Resultats Espanya'!E$51:E165)-SUM(P$52:P164)</f>
        <v>0</v>
      </c>
      <c r="Q165" s="661">
        <f t="shared" si="4"/>
        <v>0</v>
      </c>
      <c r="R165" s="662"/>
      <c r="S165" s="662">
        <f t="shared" si="5"/>
        <v>0</v>
      </c>
      <c r="T165" s="662"/>
      <c r="U165" s="662"/>
      <c r="V165" s="49"/>
      <c r="W165" s="49"/>
    </row>
    <row r="166" spans="1:23" ht="16.5" customHeight="1" x14ac:dyDescent="0.3">
      <c r="A166" s="110"/>
      <c r="B166" s="108"/>
      <c r="C166" s="49"/>
      <c r="D166" s="49"/>
      <c r="E166" s="109" t="str">
        <f>IF(Dades!C905="","",Dades!C905)</f>
        <v/>
      </c>
      <c r="F166" s="574">
        <f>(DSUM('1.1_Instal·lacions fixes'!$E$14:$R$36,"emissions",'4.2_Resultats Espanya'!E$51:E166)+DSUM('1.1_Instal·lacions fixes'!$E$43:$L$58,"emissions",'4.2_Resultats Espanya'!E$51:E166))-SUM(F$52:F165)</f>
        <v>0</v>
      </c>
      <c r="G166" s="574">
        <f>(DSUM('1.2_Vehicles i maquinària'!$E$22:$S$44,"emissions",'4.2_Resultats Espanya'!E$51:E166)+DSUM('1.2_Vehicles i maquinària'!$E$50:$S$70,"emissions",'4.2_Resultats Espanya'!E$51:E166)+DSUM('1.2_Vehicles i maquinària'!$E$82:$S$92,"emissions",'4.2_Resultats Espanya'!E$51:E166)+DSUM('1.2_Vehicles i maquinària'!$E$99:$S$109,"emissions",'4.2_Resultats Espanya'!E$51:E166))-SUM(G$52:G165)</f>
        <v>0</v>
      </c>
      <c r="H166" s="574">
        <f>(DSUM('1.4_Emissions fugitives'!$E$14:$O$36,"emissions",'4.2_Resultats Espanya'!E$51:E166)+DSUM('1.4_Emissions fugitives'!$E$48:$N$58,"emissions",'4.2_Resultats Espanya'!E$51:E166))-SUM(H$52:H165)</f>
        <v>0</v>
      </c>
      <c r="I166" s="661">
        <f>DSUM('1.3_Emissions de procés'!$E$17:$M$32,"emissions",'4.2_Resultats Espanya'!E$51:E166)-SUM(I$52:I165)</f>
        <v>0</v>
      </c>
      <c r="J166" s="661"/>
      <c r="K166" s="662">
        <f t="shared" si="3"/>
        <v>0</v>
      </c>
      <c r="L166" s="662"/>
      <c r="M166" s="662"/>
      <c r="N166" s="563">
        <f>DSUM('2.2_Categoria 2 Espanya'!$E$18:$J$40,"emissions",'4.2_Resultats Espanya'!E$51:E166)-SUM(N$52:N165)</f>
        <v>0</v>
      </c>
      <c r="O166" s="563">
        <f>DSUM('2.2_Categoria 2 Espanya'!$E$49:$K$69,"emissions",'4.2_Resultats Espanya'!E$51:E166)-SUM(O$52:O165)</f>
        <v>0</v>
      </c>
      <c r="P166" s="563">
        <f>DSUM('2.2_Categoria 2 Espanya'!$E$78:$J$98,"emissions",'4.2_Resultats Espanya'!E$51:E166)-SUM(P$52:P165)</f>
        <v>0</v>
      </c>
      <c r="Q166" s="661">
        <f t="shared" si="4"/>
        <v>0</v>
      </c>
      <c r="R166" s="662"/>
      <c r="S166" s="662">
        <f t="shared" si="5"/>
        <v>0</v>
      </c>
      <c r="T166" s="662"/>
      <c r="U166" s="662"/>
      <c r="V166" s="49"/>
      <c r="W166" s="49"/>
    </row>
    <row r="167" spans="1:23" x14ac:dyDescent="0.3">
      <c r="A167" s="110"/>
      <c r="B167" s="108"/>
      <c r="C167" s="49"/>
      <c r="D167" s="49"/>
      <c r="E167" s="109" t="str">
        <f>IF(Dades!C906="","",Dades!C906)</f>
        <v/>
      </c>
      <c r="F167" s="574">
        <f>(DSUM('1.1_Instal·lacions fixes'!$E$14:$R$36,"emissions",'4.2_Resultats Espanya'!E$51:E167)+DSUM('1.1_Instal·lacions fixes'!$E$43:$L$58,"emissions",'4.2_Resultats Espanya'!E$51:E167))-SUM(F$52:F166)</f>
        <v>0</v>
      </c>
      <c r="G167" s="574">
        <f>(DSUM('1.2_Vehicles i maquinària'!$E$22:$S$44,"emissions",'4.2_Resultats Espanya'!E$51:E167)+DSUM('1.2_Vehicles i maquinària'!$E$50:$S$70,"emissions",'4.2_Resultats Espanya'!E$51:E167)+DSUM('1.2_Vehicles i maquinària'!$E$82:$S$92,"emissions",'4.2_Resultats Espanya'!E$51:E167)+DSUM('1.2_Vehicles i maquinària'!$E$99:$S$109,"emissions",'4.2_Resultats Espanya'!E$51:E167))-SUM(G$52:G166)</f>
        <v>0</v>
      </c>
      <c r="H167" s="574">
        <f>(DSUM('1.4_Emissions fugitives'!$E$14:$O$36,"emissions",'4.2_Resultats Espanya'!E$51:E167)+DSUM('1.4_Emissions fugitives'!$E$48:$N$58,"emissions",'4.2_Resultats Espanya'!E$51:E167))-SUM(H$52:H166)</f>
        <v>0</v>
      </c>
      <c r="I167" s="661">
        <f>DSUM('1.3_Emissions de procés'!$E$17:$M$32,"emissions",'4.2_Resultats Espanya'!E$51:E167)-SUM(I$52:I166)</f>
        <v>0</v>
      </c>
      <c r="J167" s="661"/>
      <c r="K167" s="662">
        <f t="shared" si="3"/>
        <v>0</v>
      </c>
      <c r="L167" s="662"/>
      <c r="M167" s="662"/>
      <c r="N167" s="563">
        <f>DSUM('2.2_Categoria 2 Espanya'!$E$18:$J$40,"emissions",'4.2_Resultats Espanya'!E$51:E167)-SUM(N$52:N166)</f>
        <v>0</v>
      </c>
      <c r="O167" s="563">
        <f>DSUM('2.2_Categoria 2 Espanya'!$E$49:$K$69,"emissions",'4.2_Resultats Espanya'!E$51:E167)-SUM(O$52:O166)</f>
        <v>0</v>
      </c>
      <c r="P167" s="563">
        <f>DSUM('2.2_Categoria 2 Espanya'!$E$78:$J$98,"emissions",'4.2_Resultats Espanya'!E$51:E167)-SUM(P$52:P166)</f>
        <v>0</v>
      </c>
      <c r="Q167" s="661">
        <f t="shared" si="4"/>
        <v>0</v>
      </c>
      <c r="R167" s="662"/>
      <c r="S167" s="662">
        <f t="shared" si="5"/>
        <v>0</v>
      </c>
      <c r="T167" s="662"/>
      <c r="U167" s="662"/>
      <c r="V167" s="49"/>
      <c r="W167" s="49"/>
    </row>
    <row r="168" spans="1:23" x14ac:dyDescent="0.3">
      <c r="A168" s="110"/>
      <c r="B168" s="108"/>
      <c r="C168" s="49"/>
      <c r="D168" s="49"/>
      <c r="E168" s="109" t="str">
        <f>IF(Dades!C907="","",Dades!C907)</f>
        <v/>
      </c>
      <c r="F168" s="574">
        <f>(DSUM('1.1_Instal·lacions fixes'!$E$14:$R$36,"emissions",'4.2_Resultats Espanya'!E$51:E168)+DSUM('1.1_Instal·lacions fixes'!$E$43:$L$58,"emissions",'4.2_Resultats Espanya'!E$51:E168))-SUM(F$52:F167)</f>
        <v>0</v>
      </c>
      <c r="G168" s="574">
        <f>(DSUM('1.2_Vehicles i maquinària'!$E$22:$S$44,"emissions",'4.2_Resultats Espanya'!E$51:E168)+DSUM('1.2_Vehicles i maquinària'!$E$50:$S$70,"emissions",'4.2_Resultats Espanya'!E$51:E168)+DSUM('1.2_Vehicles i maquinària'!$E$82:$S$92,"emissions",'4.2_Resultats Espanya'!E$51:E168)+DSUM('1.2_Vehicles i maquinària'!$E$99:$S$109,"emissions",'4.2_Resultats Espanya'!E$51:E168))-SUM(G$52:G167)</f>
        <v>0</v>
      </c>
      <c r="H168" s="574">
        <f>(DSUM('1.4_Emissions fugitives'!$E$14:$O$36,"emissions",'4.2_Resultats Espanya'!E$51:E168)+DSUM('1.4_Emissions fugitives'!$E$48:$N$58,"emissions",'4.2_Resultats Espanya'!E$51:E168))-SUM(H$52:H167)</f>
        <v>0</v>
      </c>
      <c r="I168" s="661">
        <f>DSUM('1.3_Emissions de procés'!$E$17:$M$32,"emissions",'4.2_Resultats Espanya'!E$51:E168)-SUM(I$52:I167)</f>
        <v>0</v>
      </c>
      <c r="J168" s="661"/>
      <c r="K168" s="662">
        <f t="shared" si="3"/>
        <v>0</v>
      </c>
      <c r="L168" s="662"/>
      <c r="M168" s="662"/>
      <c r="N168" s="563">
        <f>DSUM('2.2_Categoria 2 Espanya'!$E$18:$J$40,"emissions",'4.2_Resultats Espanya'!E$51:E168)-SUM(N$52:N167)</f>
        <v>0</v>
      </c>
      <c r="O168" s="563">
        <f>DSUM('2.2_Categoria 2 Espanya'!$E$49:$K$69,"emissions",'4.2_Resultats Espanya'!E$51:E168)-SUM(O$52:O167)</f>
        <v>0</v>
      </c>
      <c r="P168" s="563">
        <f>DSUM('2.2_Categoria 2 Espanya'!$E$78:$J$98,"emissions",'4.2_Resultats Espanya'!E$51:E168)-SUM(P$52:P167)</f>
        <v>0</v>
      </c>
      <c r="Q168" s="661">
        <f t="shared" si="4"/>
        <v>0</v>
      </c>
      <c r="R168" s="662"/>
      <c r="S168" s="662">
        <f t="shared" si="5"/>
        <v>0</v>
      </c>
      <c r="T168" s="662"/>
      <c r="U168" s="662"/>
      <c r="V168" s="49"/>
      <c r="W168" s="49"/>
    </row>
    <row r="169" spans="1:23" x14ac:dyDescent="0.3">
      <c r="A169" s="110"/>
      <c r="B169" s="108"/>
      <c r="C169" s="49"/>
      <c r="D169" s="49"/>
      <c r="E169" s="109" t="str">
        <f>IF(Dades!C908="","",Dades!C908)</f>
        <v/>
      </c>
      <c r="F169" s="574">
        <f>(DSUM('1.1_Instal·lacions fixes'!$E$14:$R$36,"emissions",'4.2_Resultats Espanya'!E$51:E169)+DSUM('1.1_Instal·lacions fixes'!$E$43:$L$58,"emissions",'4.2_Resultats Espanya'!E$51:E169))-SUM(F$52:F168)</f>
        <v>0</v>
      </c>
      <c r="G169" s="574">
        <f>(DSUM('1.2_Vehicles i maquinària'!$E$22:$S$44,"emissions",'4.2_Resultats Espanya'!E$51:E169)+DSUM('1.2_Vehicles i maquinària'!$E$50:$S$70,"emissions",'4.2_Resultats Espanya'!E$51:E169)+DSUM('1.2_Vehicles i maquinària'!$E$82:$S$92,"emissions",'4.2_Resultats Espanya'!E$51:E169)+DSUM('1.2_Vehicles i maquinària'!$E$99:$S$109,"emissions",'4.2_Resultats Espanya'!E$51:E169))-SUM(G$52:G168)</f>
        <v>0</v>
      </c>
      <c r="H169" s="574">
        <f>(DSUM('1.4_Emissions fugitives'!$E$14:$O$36,"emissions",'4.2_Resultats Espanya'!E$51:E169)+DSUM('1.4_Emissions fugitives'!$E$48:$N$58,"emissions",'4.2_Resultats Espanya'!E$51:E169))-SUM(H$52:H168)</f>
        <v>0</v>
      </c>
      <c r="I169" s="661">
        <f>DSUM('1.3_Emissions de procés'!$E$17:$M$32,"emissions",'4.2_Resultats Espanya'!E$51:E169)-SUM(I$52:I168)</f>
        <v>0</v>
      </c>
      <c r="J169" s="661"/>
      <c r="K169" s="662">
        <f t="shared" si="3"/>
        <v>0</v>
      </c>
      <c r="L169" s="662"/>
      <c r="M169" s="662"/>
      <c r="N169" s="563">
        <f>DSUM('2.2_Categoria 2 Espanya'!$E$18:$J$40,"emissions",'4.2_Resultats Espanya'!E$51:E169)-SUM(N$52:N168)</f>
        <v>0</v>
      </c>
      <c r="O169" s="563">
        <f>DSUM('2.2_Categoria 2 Espanya'!$E$49:$K$69,"emissions",'4.2_Resultats Espanya'!E$51:E169)-SUM(O$52:O168)</f>
        <v>0</v>
      </c>
      <c r="P169" s="563">
        <f>DSUM('2.2_Categoria 2 Espanya'!$E$78:$J$98,"emissions",'4.2_Resultats Espanya'!E$51:E169)-SUM(P$52:P168)</f>
        <v>0</v>
      </c>
      <c r="Q169" s="661">
        <f t="shared" si="4"/>
        <v>0</v>
      </c>
      <c r="R169" s="662"/>
      <c r="S169" s="662">
        <f t="shared" si="5"/>
        <v>0</v>
      </c>
      <c r="T169" s="662"/>
      <c r="U169" s="662"/>
      <c r="V169" s="49"/>
      <c r="W169" s="49"/>
    </row>
    <row r="170" spans="1:23" x14ac:dyDescent="0.3">
      <c r="A170" s="110"/>
      <c r="B170" s="108"/>
      <c r="C170" s="49"/>
      <c r="D170" s="49"/>
      <c r="E170" s="109" t="str">
        <f>IF(Dades!C909="","",Dades!C909)</f>
        <v/>
      </c>
      <c r="F170" s="574">
        <f>(DSUM('1.1_Instal·lacions fixes'!$E$14:$R$36,"emissions",'4.2_Resultats Espanya'!E$51:E170)+DSUM('1.1_Instal·lacions fixes'!$E$43:$L$58,"emissions",'4.2_Resultats Espanya'!E$51:E170))-SUM(F$52:F169)</f>
        <v>0</v>
      </c>
      <c r="G170" s="574">
        <f>(DSUM('1.2_Vehicles i maquinària'!$E$22:$S$44,"emissions",'4.2_Resultats Espanya'!E$51:E170)+DSUM('1.2_Vehicles i maquinària'!$E$50:$S$70,"emissions",'4.2_Resultats Espanya'!E$51:E170)+DSUM('1.2_Vehicles i maquinària'!$E$82:$S$92,"emissions",'4.2_Resultats Espanya'!E$51:E170)+DSUM('1.2_Vehicles i maquinària'!$E$99:$S$109,"emissions",'4.2_Resultats Espanya'!E$51:E170))-SUM(G$52:G169)</f>
        <v>0</v>
      </c>
      <c r="H170" s="574">
        <f>(DSUM('1.4_Emissions fugitives'!$E$14:$O$36,"emissions",'4.2_Resultats Espanya'!E$51:E170)+DSUM('1.4_Emissions fugitives'!$E$48:$N$58,"emissions",'4.2_Resultats Espanya'!E$51:E170))-SUM(H$52:H169)</f>
        <v>0</v>
      </c>
      <c r="I170" s="661">
        <f>DSUM('1.3_Emissions de procés'!$E$17:$M$32,"emissions",'4.2_Resultats Espanya'!E$51:E170)-SUM(I$52:I169)</f>
        <v>0</v>
      </c>
      <c r="J170" s="661"/>
      <c r="K170" s="662">
        <f t="shared" si="3"/>
        <v>0</v>
      </c>
      <c r="L170" s="662"/>
      <c r="M170" s="662"/>
      <c r="N170" s="563">
        <f>DSUM('2.2_Categoria 2 Espanya'!$E$18:$J$40,"emissions",'4.2_Resultats Espanya'!E$51:E170)-SUM(N$52:N169)</f>
        <v>0</v>
      </c>
      <c r="O170" s="563">
        <f>DSUM('2.2_Categoria 2 Espanya'!$E$49:$K$69,"emissions",'4.2_Resultats Espanya'!E$51:E170)-SUM(O$52:O169)</f>
        <v>0</v>
      </c>
      <c r="P170" s="563">
        <f>DSUM('2.2_Categoria 2 Espanya'!$E$78:$J$98,"emissions",'4.2_Resultats Espanya'!E$51:E170)-SUM(P$52:P169)</f>
        <v>0</v>
      </c>
      <c r="Q170" s="661">
        <f t="shared" si="4"/>
        <v>0</v>
      </c>
      <c r="R170" s="662"/>
      <c r="S170" s="662">
        <f t="shared" si="5"/>
        <v>0</v>
      </c>
      <c r="T170" s="662"/>
      <c r="U170" s="662"/>
      <c r="V170" s="49"/>
      <c r="W170" s="49"/>
    </row>
    <row r="171" spans="1:23" x14ac:dyDescent="0.3">
      <c r="A171" s="110"/>
      <c r="C171" s="49"/>
      <c r="D171" s="49"/>
      <c r="E171" s="109" t="str">
        <f>IF(Dades!C910="","",Dades!C910)</f>
        <v/>
      </c>
      <c r="F171" s="574">
        <f>(DSUM('1.1_Instal·lacions fixes'!$E$14:$R$36,"emissions",'4.2_Resultats Espanya'!E$51:E171)+DSUM('1.1_Instal·lacions fixes'!$E$43:$L$58,"emissions",'4.2_Resultats Espanya'!E$51:E171))-SUM(F$52:F170)</f>
        <v>0</v>
      </c>
      <c r="G171" s="574">
        <f>(DSUM('1.2_Vehicles i maquinària'!$E$22:$S$44,"emissions",'4.2_Resultats Espanya'!E$51:E171)+DSUM('1.2_Vehicles i maquinària'!$E$50:$S$70,"emissions",'4.2_Resultats Espanya'!E$51:E171)+DSUM('1.2_Vehicles i maquinària'!$E$82:$S$92,"emissions",'4.2_Resultats Espanya'!E$51:E171)+DSUM('1.2_Vehicles i maquinària'!$E$99:$S$109,"emissions",'4.2_Resultats Espanya'!E$51:E171))-SUM(G$52:G170)</f>
        <v>0</v>
      </c>
      <c r="H171" s="574">
        <f>(DSUM('1.4_Emissions fugitives'!$E$14:$O$36,"emissions",'4.2_Resultats Espanya'!E$51:E171)+DSUM('1.4_Emissions fugitives'!$E$48:$N$58,"emissions",'4.2_Resultats Espanya'!E$51:E171))-SUM(H$52:H170)</f>
        <v>0</v>
      </c>
      <c r="I171" s="661">
        <f>DSUM('1.3_Emissions de procés'!$E$17:$M$32,"emissions",'4.2_Resultats Espanya'!E$51:E171)-SUM(I$52:I170)</f>
        <v>0</v>
      </c>
      <c r="J171" s="661"/>
      <c r="K171" s="662">
        <f t="shared" si="3"/>
        <v>0</v>
      </c>
      <c r="L171" s="662"/>
      <c r="M171" s="662"/>
      <c r="N171" s="563">
        <f>DSUM('2.2_Categoria 2 Espanya'!$E$18:$J$40,"emissions",'4.2_Resultats Espanya'!E$51:E171)-SUM(N$52:N170)</f>
        <v>0</v>
      </c>
      <c r="O171" s="563">
        <f>DSUM('2.2_Categoria 2 Espanya'!$E$49:$K$69,"emissions",'4.2_Resultats Espanya'!E$51:E171)-SUM(O$52:O170)</f>
        <v>0</v>
      </c>
      <c r="P171" s="563">
        <f>DSUM('2.2_Categoria 2 Espanya'!$E$78:$J$98,"emissions",'4.2_Resultats Espanya'!E$51:E171)-SUM(P$52:P170)</f>
        <v>0</v>
      </c>
      <c r="Q171" s="661">
        <f t="shared" si="4"/>
        <v>0</v>
      </c>
      <c r="R171" s="662"/>
      <c r="S171" s="662">
        <f t="shared" si="5"/>
        <v>0</v>
      </c>
      <c r="T171" s="662"/>
      <c r="U171" s="662"/>
      <c r="V171" s="49"/>
      <c r="W171" s="49"/>
    </row>
    <row r="172" spans="1:23" x14ac:dyDescent="0.3">
      <c r="A172" s="110"/>
      <c r="C172" s="49"/>
      <c r="D172" s="49"/>
      <c r="E172" s="109" t="str">
        <f>IF(Dades!C911="","",Dades!C911)</f>
        <v/>
      </c>
      <c r="F172" s="574">
        <f>(DSUM('1.1_Instal·lacions fixes'!$E$14:$R$36,"emissions",'4.2_Resultats Espanya'!E$51:E172)+DSUM('1.1_Instal·lacions fixes'!$E$43:$L$58,"emissions",'4.2_Resultats Espanya'!E$51:E172))-SUM(F$52:F171)</f>
        <v>0</v>
      </c>
      <c r="G172" s="574">
        <f>(DSUM('1.2_Vehicles i maquinària'!$E$22:$S$44,"emissions",'4.2_Resultats Espanya'!E$51:E172)+DSUM('1.2_Vehicles i maquinària'!$E$50:$S$70,"emissions",'4.2_Resultats Espanya'!E$51:E172)+DSUM('1.2_Vehicles i maquinària'!$E$82:$S$92,"emissions",'4.2_Resultats Espanya'!E$51:E172)+DSUM('1.2_Vehicles i maquinària'!$E$99:$S$109,"emissions",'4.2_Resultats Espanya'!E$51:E172))-SUM(G$52:G171)</f>
        <v>0</v>
      </c>
      <c r="H172" s="574">
        <f>(DSUM('1.4_Emissions fugitives'!$E$14:$O$36,"emissions",'4.2_Resultats Espanya'!E$51:E172)+DSUM('1.4_Emissions fugitives'!$E$48:$N$58,"emissions",'4.2_Resultats Espanya'!E$51:E172))-SUM(H$52:H171)</f>
        <v>0</v>
      </c>
      <c r="I172" s="661">
        <f>DSUM('1.3_Emissions de procés'!$E$17:$M$32,"emissions",'4.2_Resultats Espanya'!E$51:E172)-SUM(I$52:I171)</f>
        <v>0</v>
      </c>
      <c r="J172" s="661"/>
      <c r="K172" s="662">
        <f t="shared" si="3"/>
        <v>0</v>
      </c>
      <c r="L172" s="662"/>
      <c r="M172" s="662"/>
      <c r="N172" s="563">
        <f>DSUM('2.2_Categoria 2 Espanya'!$E$18:$J$40,"emissions",'4.2_Resultats Espanya'!E$51:E172)-SUM(N$52:N171)</f>
        <v>0</v>
      </c>
      <c r="O172" s="563">
        <f>DSUM('2.2_Categoria 2 Espanya'!$E$49:$K$69,"emissions",'4.2_Resultats Espanya'!E$51:E172)-SUM(O$52:O171)</f>
        <v>0</v>
      </c>
      <c r="P172" s="563">
        <f>DSUM('2.2_Categoria 2 Espanya'!$E$78:$J$98,"emissions",'4.2_Resultats Espanya'!E$51:E172)-SUM(P$52:P171)</f>
        <v>0</v>
      </c>
      <c r="Q172" s="661">
        <f t="shared" si="4"/>
        <v>0</v>
      </c>
      <c r="R172" s="662"/>
      <c r="S172" s="662">
        <f t="shared" si="5"/>
        <v>0</v>
      </c>
      <c r="T172" s="662"/>
      <c r="U172" s="662"/>
      <c r="V172" s="49"/>
      <c r="W172" s="49"/>
    </row>
    <row r="173" spans="1:23" x14ac:dyDescent="0.3">
      <c r="A173" s="110"/>
      <c r="E173" s="109" t="str">
        <f>IF(Dades!C912="","",Dades!C912)</f>
        <v/>
      </c>
      <c r="F173" s="574">
        <f>(DSUM('1.1_Instal·lacions fixes'!$E$14:$R$36,"emissions",'4.2_Resultats Espanya'!E$51:E173)+DSUM('1.1_Instal·lacions fixes'!$E$43:$L$58,"emissions",'4.2_Resultats Espanya'!E$51:E173))-SUM(F$52:F172)</f>
        <v>0</v>
      </c>
      <c r="G173" s="574">
        <f>(DSUM('1.2_Vehicles i maquinària'!$E$22:$S$44,"emissions",'4.2_Resultats Espanya'!E$51:E173)+DSUM('1.2_Vehicles i maquinària'!$E$50:$S$70,"emissions",'4.2_Resultats Espanya'!E$51:E173)+DSUM('1.2_Vehicles i maquinària'!$E$82:$S$92,"emissions",'4.2_Resultats Espanya'!E$51:E173)+DSUM('1.2_Vehicles i maquinària'!$E$99:$S$109,"emissions",'4.2_Resultats Espanya'!E$51:E173))-SUM(G$52:G172)</f>
        <v>0</v>
      </c>
      <c r="H173" s="574">
        <f>(DSUM('1.4_Emissions fugitives'!$E$14:$O$36,"emissions",'4.2_Resultats Espanya'!E$51:E173)+DSUM('1.4_Emissions fugitives'!$E$48:$N$58,"emissions",'4.2_Resultats Espanya'!E$51:E173))-SUM(H$52:H172)</f>
        <v>0</v>
      </c>
      <c r="I173" s="661">
        <f>DSUM('1.3_Emissions de procés'!$E$17:$M$32,"emissions",'4.2_Resultats Espanya'!E$51:E173)-SUM(I$52:I172)</f>
        <v>0</v>
      </c>
      <c r="J173" s="661"/>
      <c r="K173" s="662">
        <f t="shared" si="3"/>
        <v>0</v>
      </c>
      <c r="L173" s="662"/>
      <c r="M173" s="662"/>
      <c r="N173" s="563">
        <f>DSUM('2.2_Categoria 2 Espanya'!$E$18:$J$40,"emissions",'4.2_Resultats Espanya'!E$51:E173)-SUM(N$52:N172)</f>
        <v>0</v>
      </c>
      <c r="O173" s="563">
        <f>DSUM('2.2_Categoria 2 Espanya'!$E$49:$K$69,"emissions",'4.2_Resultats Espanya'!E$51:E173)-SUM(O$52:O172)</f>
        <v>0</v>
      </c>
      <c r="P173" s="563">
        <f>DSUM('2.2_Categoria 2 Espanya'!$E$78:$J$98,"emissions",'4.2_Resultats Espanya'!E$51:E173)-SUM(P$52:P172)</f>
        <v>0</v>
      </c>
      <c r="Q173" s="661">
        <f t="shared" si="4"/>
        <v>0</v>
      </c>
      <c r="R173" s="662"/>
      <c r="S173" s="662">
        <f t="shared" si="5"/>
        <v>0</v>
      </c>
      <c r="T173" s="662"/>
      <c r="U173" s="662"/>
    </row>
    <row r="174" spans="1:23" x14ac:dyDescent="0.3">
      <c r="A174" s="110"/>
      <c r="E174" s="109" t="str">
        <f>IF(Dades!C913="","",Dades!C913)</f>
        <v/>
      </c>
      <c r="F174" s="574">
        <f>(DSUM('1.1_Instal·lacions fixes'!$E$14:$R$36,"emissions",'4.2_Resultats Espanya'!E$51:E174)+DSUM('1.1_Instal·lacions fixes'!$E$43:$L$58,"emissions",'4.2_Resultats Espanya'!E$51:E174))-SUM(F$52:F173)</f>
        <v>0</v>
      </c>
      <c r="G174" s="574">
        <f>(DSUM('1.2_Vehicles i maquinària'!$E$22:$S$44,"emissions",'4.2_Resultats Espanya'!E$51:E174)+DSUM('1.2_Vehicles i maquinària'!$E$50:$S$70,"emissions",'4.2_Resultats Espanya'!E$51:E174)+DSUM('1.2_Vehicles i maquinària'!$E$82:$S$92,"emissions",'4.2_Resultats Espanya'!E$51:E174)+DSUM('1.2_Vehicles i maquinària'!$E$99:$S$109,"emissions",'4.2_Resultats Espanya'!E$51:E174))-SUM(G$52:G173)</f>
        <v>0</v>
      </c>
      <c r="H174" s="574">
        <f>(DSUM('1.4_Emissions fugitives'!$E$14:$O$36,"emissions",'4.2_Resultats Espanya'!E$51:E174)+DSUM('1.4_Emissions fugitives'!$E$48:$N$58,"emissions",'4.2_Resultats Espanya'!E$51:E174))-SUM(H$52:H173)</f>
        <v>0</v>
      </c>
      <c r="I174" s="661">
        <f>DSUM('1.3_Emissions de procés'!$E$17:$M$32,"emissions",'4.2_Resultats Espanya'!E$51:E174)-SUM(I$52:I173)</f>
        <v>0</v>
      </c>
      <c r="J174" s="661"/>
      <c r="K174" s="662">
        <f t="shared" si="3"/>
        <v>0</v>
      </c>
      <c r="L174" s="662"/>
      <c r="M174" s="662"/>
      <c r="N174" s="563">
        <f>DSUM('2.2_Categoria 2 Espanya'!$E$18:$J$40,"emissions",'4.2_Resultats Espanya'!E$51:E174)-SUM(N$52:N173)</f>
        <v>0</v>
      </c>
      <c r="O174" s="563">
        <f>DSUM('2.2_Categoria 2 Espanya'!$E$49:$K$69,"emissions",'4.2_Resultats Espanya'!E$51:E174)-SUM(O$52:O173)</f>
        <v>0</v>
      </c>
      <c r="P174" s="563">
        <f>DSUM('2.2_Categoria 2 Espanya'!$E$78:$J$98,"emissions",'4.2_Resultats Espanya'!E$51:E174)-SUM(P$52:P173)</f>
        <v>0</v>
      </c>
      <c r="Q174" s="661">
        <f t="shared" si="4"/>
        <v>0</v>
      </c>
      <c r="R174" s="662"/>
      <c r="S174" s="662">
        <f t="shared" si="5"/>
        <v>0</v>
      </c>
      <c r="T174" s="662"/>
      <c r="U174" s="662"/>
    </row>
    <row r="175" spans="1:23" x14ac:dyDescent="0.3">
      <c r="A175" s="110"/>
      <c r="E175" s="109" t="str">
        <f>IF(Dades!C914="","",Dades!C914)</f>
        <v/>
      </c>
      <c r="F175" s="574">
        <f>(DSUM('1.1_Instal·lacions fixes'!$E$14:$R$36,"emissions",'4.2_Resultats Espanya'!E$51:E175)+DSUM('1.1_Instal·lacions fixes'!$E$43:$L$58,"emissions",'4.2_Resultats Espanya'!E$51:E175))-SUM(F$52:F174)</f>
        <v>0</v>
      </c>
      <c r="G175" s="574">
        <f>(DSUM('1.2_Vehicles i maquinària'!$E$22:$S$44,"emissions",'4.2_Resultats Espanya'!E$51:E175)+DSUM('1.2_Vehicles i maquinària'!$E$50:$S$70,"emissions",'4.2_Resultats Espanya'!E$51:E175)+DSUM('1.2_Vehicles i maquinària'!$E$82:$S$92,"emissions",'4.2_Resultats Espanya'!E$51:E175)+DSUM('1.2_Vehicles i maquinària'!$E$99:$S$109,"emissions",'4.2_Resultats Espanya'!E$51:E175))-SUM(G$52:G174)</f>
        <v>0</v>
      </c>
      <c r="H175" s="574">
        <f>(DSUM('1.4_Emissions fugitives'!$E$14:$O$36,"emissions",'4.2_Resultats Espanya'!E$51:E175)+DSUM('1.4_Emissions fugitives'!$E$48:$N$58,"emissions",'4.2_Resultats Espanya'!E$51:E175))-SUM(H$52:H174)</f>
        <v>0</v>
      </c>
      <c r="I175" s="661">
        <f>DSUM('1.3_Emissions de procés'!$E$17:$M$32,"emissions",'4.2_Resultats Espanya'!E$51:E175)-SUM(I$52:I174)</f>
        <v>0</v>
      </c>
      <c r="J175" s="661"/>
      <c r="K175" s="662">
        <f t="shared" si="3"/>
        <v>0</v>
      </c>
      <c r="L175" s="662"/>
      <c r="M175" s="662"/>
      <c r="N175" s="563">
        <f>DSUM('2.2_Categoria 2 Espanya'!$E$18:$J$40,"emissions",'4.2_Resultats Espanya'!E$51:E175)-SUM(N$52:N174)</f>
        <v>0</v>
      </c>
      <c r="O175" s="563">
        <f>DSUM('2.2_Categoria 2 Espanya'!$E$49:$K$69,"emissions",'4.2_Resultats Espanya'!E$51:E175)-SUM(O$52:O174)</f>
        <v>0</v>
      </c>
      <c r="P175" s="563">
        <f>DSUM('2.2_Categoria 2 Espanya'!$E$78:$J$98,"emissions",'4.2_Resultats Espanya'!E$51:E175)-SUM(P$52:P174)</f>
        <v>0</v>
      </c>
      <c r="Q175" s="661">
        <f t="shared" si="4"/>
        <v>0</v>
      </c>
      <c r="R175" s="662"/>
      <c r="S175" s="662">
        <f t="shared" si="5"/>
        <v>0</v>
      </c>
      <c r="T175" s="662"/>
      <c r="U175" s="662"/>
    </row>
    <row r="176" spans="1:23" x14ac:dyDescent="0.3">
      <c r="A176" s="110"/>
      <c r="E176" s="109" t="str">
        <f>IF(Dades!C915="","",Dades!C915)</f>
        <v/>
      </c>
      <c r="F176" s="574">
        <f>(DSUM('1.1_Instal·lacions fixes'!$E$14:$R$36,"emissions",'4.2_Resultats Espanya'!E$51:E176)+DSUM('1.1_Instal·lacions fixes'!$E$43:$L$58,"emissions",'4.2_Resultats Espanya'!E$51:E176))-SUM(F$52:F175)</f>
        <v>0</v>
      </c>
      <c r="G176" s="574">
        <f>(DSUM('1.2_Vehicles i maquinària'!$E$22:$S$44,"emissions",'4.2_Resultats Espanya'!E$51:E176)+DSUM('1.2_Vehicles i maquinària'!$E$50:$S$70,"emissions",'4.2_Resultats Espanya'!E$51:E176)+DSUM('1.2_Vehicles i maquinària'!$E$82:$S$92,"emissions",'4.2_Resultats Espanya'!E$51:E176)+DSUM('1.2_Vehicles i maquinària'!$E$99:$S$109,"emissions",'4.2_Resultats Espanya'!E$51:E176))-SUM(G$52:G175)</f>
        <v>0</v>
      </c>
      <c r="H176" s="574">
        <f>(DSUM('1.4_Emissions fugitives'!$E$14:$O$36,"emissions",'4.2_Resultats Espanya'!E$51:E176)+DSUM('1.4_Emissions fugitives'!$E$48:$N$58,"emissions",'4.2_Resultats Espanya'!E$51:E176))-SUM(H$52:H175)</f>
        <v>0</v>
      </c>
      <c r="I176" s="661">
        <f>DSUM('1.3_Emissions de procés'!$E$17:$M$32,"emissions",'4.2_Resultats Espanya'!E$51:E176)-SUM(I$52:I175)</f>
        <v>0</v>
      </c>
      <c r="J176" s="661"/>
      <c r="K176" s="662">
        <f t="shared" si="3"/>
        <v>0</v>
      </c>
      <c r="L176" s="662"/>
      <c r="M176" s="662"/>
      <c r="N176" s="563">
        <f>DSUM('2.2_Categoria 2 Espanya'!$E$18:$J$40,"emissions",'4.2_Resultats Espanya'!E$51:E176)-SUM(N$52:N175)</f>
        <v>0</v>
      </c>
      <c r="O176" s="563">
        <f>DSUM('2.2_Categoria 2 Espanya'!$E$49:$K$69,"emissions",'4.2_Resultats Espanya'!E$51:E176)-SUM(O$52:O175)</f>
        <v>0</v>
      </c>
      <c r="P176" s="563">
        <f>DSUM('2.2_Categoria 2 Espanya'!$E$78:$J$98,"emissions",'4.2_Resultats Espanya'!E$51:E176)-SUM(P$52:P175)</f>
        <v>0</v>
      </c>
      <c r="Q176" s="661">
        <f t="shared" si="4"/>
        <v>0</v>
      </c>
      <c r="R176" s="662"/>
      <c r="S176" s="662">
        <f t="shared" si="5"/>
        <v>0</v>
      </c>
      <c r="T176" s="662"/>
      <c r="U176" s="662"/>
    </row>
    <row r="177" spans="1:21" x14ac:dyDescent="0.3">
      <c r="A177" s="110"/>
      <c r="E177" s="109" t="str">
        <f>IF(Dades!C916="","",Dades!C916)</f>
        <v/>
      </c>
      <c r="F177" s="574">
        <f>(DSUM('1.1_Instal·lacions fixes'!$E$14:$R$36,"emissions",'4.2_Resultats Espanya'!E$51:E177)+DSUM('1.1_Instal·lacions fixes'!$E$43:$L$58,"emissions",'4.2_Resultats Espanya'!E$51:E177))-SUM(F$52:F176)</f>
        <v>0</v>
      </c>
      <c r="G177" s="574">
        <f>(DSUM('1.2_Vehicles i maquinària'!$E$22:$S$44,"emissions",'4.2_Resultats Espanya'!E$51:E177)+DSUM('1.2_Vehicles i maquinària'!$E$50:$S$70,"emissions",'4.2_Resultats Espanya'!E$51:E177)+DSUM('1.2_Vehicles i maquinària'!$E$82:$S$92,"emissions",'4.2_Resultats Espanya'!E$51:E177)+DSUM('1.2_Vehicles i maquinària'!$E$99:$S$109,"emissions",'4.2_Resultats Espanya'!E$51:E177))-SUM(G$52:G176)</f>
        <v>0</v>
      </c>
      <c r="H177" s="574">
        <f>(DSUM('1.4_Emissions fugitives'!$E$14:$O$36,"emissions",'4.2_Resultats Espanya'!E$51:E177)+DSUM('1.4_Emissions fugitives'!$E$48:$N$58,"emissions",'4.2_Resultats Espanya'!E$51:E177))-SUM(H$52:H176)</f>
        <v>0</v>
      </c>
      <c r="I177" s="661">
        <f>DSUM('1.3_Emissions de procés'!$E$17:$M$32,"emissions",'4.2_Resultats Espanya'!E$51:E177)-SUM(I$52:I176)</f>
        <v>0</v>
      </c>
      <c r="J177" s="661"/>
      <c r="K177" s="662">
        <f t="shared" si="3"/>
        <v>0</v>
      </c>
      <c r="L177" s="662"/>
      <c r="M177" s="662"/>
      <c r="N177" s="563">
        <f>DSUM('2.2_Categoria 2 Espanya'!$E$18:$J$40,"emissions",'4.2_Resultats Espanya'!E$51:E177)-SUM(N$52:N176)</f>
        <v>0</v>
      </c>
      <c r="O177" s="563">
        <f>DSUM('2.2_Categoria 2 Espanya'!$E$49:$K$69,"emissions",'4.2_Resultats Espanya'!E$51:E177)-SUM(O$52:O176)</f>
        <v>0</v>
      </c>
      <c r="P177" s="563">
        <f>DSUM('2.2_Categoria 2 Espanya'!$E$78:$J$98,"emissions",'4.2_Resultats Espanya'!E$51:E177)-SUM(P$52:P176)</f>
        <v>0</v>
      </c>
      <c r="Q177" s="661">
        <f t="shared" si="4"/>
        <v>0</v>
      </c>
      <c r="R177" s="662"/>
      <c r="S177" s="662">
        <f t="shared" si="5"/>
        <v>0</v>
      </c>
      <c r="T177" s="662"/>
      <c r="U177" s="662"/>
    </row>
    <row r="178" spans="1:21" x14ac:dyDescent="0.3">
      <c r="A178" s="110"/>
      <c r="E178" s="109" t="str">
        <f>IF(Dades!C917="","",Dades!C917)</f>
        <v/>
      </c>
      <c r="F178" s="574">
        <f>(DSUM('1.1_Instal·lacions fixes'!$E$14:$R$36,"emissions",'4.2_Resultats Espanya'!E$51:E178)+DSUM('1.1_Instal·lacions fixes'!$E$43:$L$58,"emissions",'4.2_Resultats Espanya'!E$51:E178))-SUM(F$52:F177)</f>
        <v>0</v>
      </c>
      <c r="G178" s="574">
        <f>(DSUM('1.2_Vehicles i maquinària'!$E$22:$S$44,"emissions",'4.2_Resultats Espanya'!E$51:E178)+DSUM('1.2_Vehicles i maquinària'!$E$50:$S$70,"emissions",'4.2_Resultats Espanya'!E$51:E178)+DSUM('1.2_Vehicles i maquinària'!$E$82:$S$92,"emissions",'4.2_Resultats Espanya'!E$51:E178)+DSUM('1.2_Vehicles i maquinària'!$E$99:$S$109,"emissions",'4.2_Resultats Espanya'!E$51:E178))-SUM(G$52:G177)</f>
        <v>0</v>
      </c>
      <c r="H178" s="574">
        <f>(DSUM('1.4_Emissions fugitives'!$E$14:$O$36,"emissions",'4.2_Resultats Espanya'!E$51:E178)+DSUM('1.4_Emissions fugitives'!$E$48:$N$58,"emissions",'4.2_Resultats Espanya'!E$51:E178))-SUM(H$52:H177)</f>
        <v>0</v>
      </c>
      <c r="I178" s="661">
        <f>DSUM('1.3_Emissions de procés'!$E$17:$M$32,"emissions",'4.2_Resultats Espanya'!E$51:E178)-SUM(I$52:I177)</f>
        <v>0</v>
      </c>
      <c r="J178" s="661"/>
      <c r="K178" s="662">
        <f t="shared" si="3"/>
        <v>0</v>
      </c>
      <c r="L178" s="662"/>
      <c r="M178" s="662"/>
      <c r="N178" s="563">
        <f>DSUM('2.2_Categoria 2 Espanya'!$E$18:$J$40,"emissions",'4.2_Resultats Espanya'!E$51:E178)-SUM(N$52:N177)</f>
        <v>0</v>
      </c>
      <c r="O178" s="563">
        <f>DSUM('2.2_Categoria 2 Espanya'!$E$49:$K$69,"emissions",'4.2_Resultats Espanya'!E$51:E178)-SUM(O$52:O177)</f>
        <v>0</v>
      </c>
      <c r="P178" s="563">
        <f>DSUM('2.2_Categoria 2 Espanya'!$E$78:$J$98,"emissions",'4.2_Resultats Espanya'!E$51:E178)-SUM(P$52:P177)</f>
        <v>0</v>
      </c>
      <c r="Q178" s="661">
        <f t="shared" si="4"/>
        <v>0</v>
      </c>
      <c r="R178" s="662"/>
      <c r="S178" s="662">
        <f t="shared" si="5"/>
        <v>0</v>
      </c>
      <c r="T178" s="662"/>
      <c r="U178" s="662"/>
    </row>
    <row r="179" spans="1:21" x14ac:dyDescent="0.3">
      <c r="A179" s="110"/>
      <c r="E179" s="109" t="str">
        <f>IF(Dades!C918="","",Dades!C918)</f>
        <v/>
      </c>
      <c r="F179" s="574">
        <f>(DSUM('1.1_Instal·lacions fixes'!$E$14:$R$36,"emissions",'4.2_Resultats Espanya'!E$51:E179)+DSUM('1.1_Instal·lacions fixes'!$E$43:$L$58,"emissions",'4.2_Resultats Espanya'!E$51:E179))-SUM(F$52:F178)</f>
        <v>0</v>
      </c>
      <c r="G179" s="574">
        <f>(DSUM('1.2_Vehicles i maquinària'!$E$22:$S$44,"emissions",'4.2_Resultats Espanya'!E$51:E179)+DSUM('1.2_Vehicles i maquinària'!$E$50:$S$70,"emissions",'4.2_Resultats Espanya'!E$51:E179)+DSUM('1.2_Vehicles i maquinària'!$E$82:$S$92,"emissions",'4.2_Resultats Espanya'!E$51:E179)+DSUM('1.2_Vehicles i maquinària'!$E$99:$S$109,"emissions",'4.2_Resultats Espanya'!E$51:E179))-SUM(G$52:G178)</f>
        <v>0</v>
      </c>
      <c r="H179" s="574">
        <f>(DSUM('1.4_Emissions fugitives'!$E$14:$O$36,"emissions",'4.2_Resultats Espanya'!E$51:E179)+DSUM('1.4_Emissions fugitives'!$E$48:$N$58,"emissions",'4.2_Resultats Espanya'!E$51:E179))-SUM(H$52:H178)</f>
        <v>0</v>
      </c>
      <c r="I179" s="661">
        <f>DSUM('1.3_Emissions de procés'!$E$17:$M$32,"emissions",'4.2_Resultats Espanya'!E$51:E179)-SUM(I$52:I178)</f>
        <v>0</v>
      </c>
      <c r="J179" s="661"/>
      <c r="K179" s="662">
        <f t="shared" si="3"/>
        <v>0</v>
      </c>
      <c r="L179" s="662"/>
      <c r="M179" s="662"/>
      <c r="N179" s="563">
        <f>DSUM('2.2_Categoria 2 Espanya'!$E$18:$J$40,"emissions",'4.2_Resultats Espanya'!E$51:E179)-SUM(N$52:N178)</f>
        <v>0</v>
      </c>
      <c r="O179" s="563">
        <f>DSUM('2.2_Categoria 2 Espanya'!$E$49:$K$69,"emissions",'4.2_Resultats Espanya'!E$51:E179)-SUM(O$52:O178)</f>
        <v>0</v>
      </c>
      <c r="P179" s="563">
        <f>DSUM('2.2_Categoria 2 Espanya'!$E$78:$J$98,"emissions",'4.2_Resultats Espanya'!E$51:E179)-SUM(P$52:P178)</f>
        <v>0</v>
      </c>
      <c r="Q179" s="661">
        <f t="shared" si="4"/>
        <v>0</v>
      </c>
      <c r="R179" s="662"/>
      <c r="S179" s="662">
        <f t="shared" si="5"/>
        <v>0</v>
      </c>
      <c r="T179" s="662"/>
      <c r="U179" s="662"/>
    </row>
    <row r="180" spans="1:21" x14ac:dyDescent="0.3">
      <c r="A180" s="110"/>
      <c r="E180" s="109" t="str">
        <f>IF(Dades!C919="","",Dades!C919)</f>
        <v/>
      </c>
      <c r="F180" s="574">
        <f>(DSUM('1.1_Instal·lacions fixes'!$E$14:$R$36,"emissions",'4.2_Resultats Espanya'!E$51:E180)+DSUM('1.1_Instal·lacions fixes'!$E$43:$L$58,"emissions",'4.2_Resultats Espanya'!E$51:E180))-SUM(F$52:F179)</f>
        <v>0</v>
      </c>
      <c r="G180" s="574">
        <f>(DSUM('1.2_Vehicles i maquinària'!$E$22:$S$44,"emissions",'4.2_Resultats Espanya'!E$51:E180)+DSUM('1.2_Vehicles i maquinària'!$E$50:$S$70,"emissions",'4.2_Resultats Espanya'!E$51:E180)+DSUM('1.2_Vehicles i maquinària'!$E$82:$S$92,"emissions",'4.2_Resultats Espanya'!E$51:E180)+DSUM('1.2_Vehicles i maquinària'!$E$99:$S$109,"emissions",'4.2_Resultats Espanya'!E$51:E180))-SUM(G$52:G179)</f>
        <v>0</v>
      </c>
      <c r="H180" s="574">
        <f>(DSUM('1.4_Emissions fugitives'!$E$14:$O$36,"emissions",'4.2_Resultats Espanya'!E$51:E180)+DSUM('1.4_Emissions fugitives'!$E$48:$N$58,"emissions",'4.2_Resultats Espanya'!E$51:E180))-SUM(H$52:H179)</f>
        <v>0</v>
      </c>
      <c r="I180" s="661">
        <f>DSUM('1.3_Emissions de procés'!$E$17:$M$32,"emissions",'4.2_Resultats Espanya'!E$51:E180)-SUM(I$52:I179)</f>
        <v>0</v>
      </c>
      <c r="J180" s="661"/>
      <c r="K180" s="662">
        <f t="shared" si="3"/>
        <v>0</v>
      </c>
      <c r="L180" s="662"/>
      <c r="M180" s="662"/>
      <c r="N180" s="563">
        <f>DSUM('2.2_Categoria 2 Espanya'!$E$18:$J$40,"emissions",'4.2_Resultats Espanya'!E$51:E180)-SUM(N$52:N179)</f>
        <v>0</v>
      </c>
      <c r="O180" s="563">
        <f>DSUM('2.2_Categoria 2 Espanya'!$E$49:$K$69,"emissions",'4.2_Resultats Espanya'!E$51:E180)-SUM(O$52:O179)</f>
        <v>0</v>
      </c>
      <c r="P180" s="563">
        <f>DSUM('2.2_Categoria 2 Espanya'!$E$78:$J$98,"emissions",'4.2_Resultats Espanya'!E$51:E180)-SUM(P$52:P179)</f>
        <v>0</v>
      </c>
      <c r="Q180" s="661">
        <f t="shared" si="4"/>
        <v>0</v>
      </c>
      <c r="R180" s="662"/>
      <c r="S180" s="662">
        <f t="shared" si="5"/>
        <v>0</v>
      </c>
      <c r="T180" s="662"/>
      <c r="U180" s="662"/>
    </row>
    <row r="181" spans="1:21" x14ac:dyDescent="0.3">
      <c r="A181" s="110"/>
      <c r="E181" s="109" t="str">
        <f>IF(Dades!C920="","",Dades!C920)</f>
        <v/>
      </c>
      <c r="F181" s="574">
        <f>(DSUM('1.1_Instal·lacions fixes'!$E$14:$R$36,"emissions",'4.2_Resultats Espanya'!E$51:E181)+DSUM('1.1_Instal·lacions fixes'!$E$43:$L$58,"emissions",'4.2_Resultats Espanya'!E$51:E181))-SUM(F$52:F180)</f>
        <v>0</v>
      </c>
      <c r="G181" s="574">
        <f>(DSUM('1.2_Vehicles i maquinària'!$E$22:$S$44,"emissions",'4.2_Resultats Espanya'!E$51:E181)+DSUM('1.2_Vehicles i maquinària'!$E$50:$S$70,"emissions",'4.2_Resultats Espanya'!E$51:E181)+DSUM('1.2_Vehicles i maquinària'!$E$82:$S$92,"emissions",'4.2_Resultats Espanya'!E$51:E181)+DSUM('1.2_Vehicles i maquinària'!$E$99:$S$109,"emissions",'4.2_Resultats Espanya'!E$51:E181))-SUM(G$52:G180)</f>
        <v>0</v>
      </c>
      <c r="H181" s="574">
        <f>(DSUM('1.4_Emissions fugitives'!$E$14:$O$36,"emissions",'4.2_Resultats Espanya'!E$51:E181)+DSUM('1.4_Emissions fugitives'!$E$48:$N$58,"emissions",'4.2_Resultats Espanya'!E$51:E181))-SUM(H$52:H180)</f>
        <v>0</v>
      </c>
      <c r="I181" s="661">
        <f>DSUM('1.3_Emissions de procés'!$E$17:$M$32,"emissions",'4.2_Resultats Espanya'!E$51:E181)-SUM(I$52:I180)</f>
        <v>0</v>
      </c>
      <c r="J181" s="661"/>
      <c r="K181" s="662">
        <f t="shared" si="3"/>
        <v>0</v>
      </c>
      <c r="L181" s="662"/>
      <c r="M181" s="662"/>
      <c r="N181" s="563">
        <f>DSUM('2.2_Categoria 2 Espanya'!$E$18:$J$40,"emissions",'4.2_Resultats Espanya'!E$51:E181)-SUM(N$52:N180)</f>
        <v>0</v>
      </c>
      <c r="O181" s="563">
        <f>DSUM('2.2_Categoria 2 Espanya'!$E$49:$K$69,"emissions",'4.2_Resultats Espanya'!E$51:E181)-SUM(O$52:O180)</f>
        <v>0</v>
      </c>
      <c r="P181" s="563">
        <f>DSUM('2.2_Categoria 2 Espanya'!$E$78:$J$98,"emissions",'4.2_Resultats Espanya'!E$51:E181)-SUM(P$52:P180)</f>
        <v>0</v>
      </c>
      <c r="Q181" s="661">
        <f t="shared" si="4"/>
        <v>0</v>
      </c>
      <c r="R181" s="662"/>
      <c r="S181" s="662">
        <f t="shared" si="5"/>
        <v>0</v>
      </c>
      <c r="T181" s="662"/>
      <c r="U181" s="662"/>
    </row>
    <row r="182" spans="1:21" x14ac:dyDescent="0.3">
      <c r="A182" s="110"/>
      <c r="E182" s="109" t="str">
        <f>IF(Dades!C921="","",Dades!C921)</f>
        <v/>
      </c>
      <c r="F182" s="574">
        <f>(DSUM('1.1_Instal·lacions fixes'!$E$14:$R$36,"emissions",'4.2_Resultats Espanya'!E$51:E182)+DSUM('1.1_Instal·lacions fixes'!$E$43:$L$58,"emissions",'4.2_Resultats Espanya'!E$51:E182))-SUM(F$52:F181)</f>
        <v>0</v>
      </c>
      <c r="G182" s="574">
        <f>(DSUM('1.2_Vehicles i maquinària'!$E$22:$S$44,"emissions",'4.2_Resultats Espanya'!E$51:E182)+DSUM('1.2_Vehicles i maquinària'!$E$50:$S$70,"emissions",'4.2_Resultats Espanya'!E$51:E182)+DSUM('1.2_Vehicles i maquinària'!$E$82:$S$92,"emissions",'4.2_Resultats Espanya'!E$51:E182)+DSUM('1.2_Vehicles i maquinària'!$E$99:$S$109,"emissions",'4.2_Resultats Espanya'!E$51:E182))-SUM(G$52:G181)</f>
        <v>0</v>
      </c>
      <c r="H182" s="574">
        <f>(DSUM('1.4_Emissions fugitives'!$E$14:$O$36,"emissions",'4.2_Resultats Espanya'!E$51:E182)+DSUM('1.4_Emissions fugitives'!$E$48:$N$58,"emissions",'4.2_Resultats Espanya'!E$51:E182))-SUM(H$52:H181)</f>
        <v>0</v>
      </c>
      <c r="I182" s="661">
        <f>DSUM('1.3_Emissions de procés'!$E$17:$M$32,"emissions",'4.2_Resultats Espanya'!E$51:E182)-SUM(I$52:I181)</f>
        <v>0</v>
      </c>
      <c r="J182" s="661"/>
      <c r="K182" s="662">
        <f t="shared" ref="K182:K245" si="6">SUM(F182:J182)</f>
        <v>0</v>
      </c>
      <c r="L182" s="662"/>
      <c r="M182" s="662"/>
      <c r="N182" s="563">
        <f>DSUM('2.2_Categoria 2 Espanya'!$E$18:$J$40,"emissions",'4.2_Resultats Espanya'!E$51:E182)-SUM(N$52:N181)</f>
        <v>0</v>
      </c>
      <c r="O182" s="563">
        <f>DSUM('2.2_Categoria 2 Espanya'!$E$49:$K$69,"emissions",'4.2_Resultats Espanya'!E$51:E182)-SUM(O$52:O181)</f>
        <v>0</v>
      </c>
      <c r="P182" s="563">
        <f>DSUM('2.2_Categoria 2 Espanya'!$E$78:$J$98,"emissions",'4.2_Resultats Espanya'!E$51:E182)-SUM(P$52:P181)</f>
        <v>0</v>
      </c>
      <c r="Q182" s="661">
        <f t="shared" ref="Q182:Q245" si="7">SUM(N182:P182)</f>
        <v>0</v>
      </c>
      <c r="R182" s="662"/>
      <c r="S182" s="662">
        <f t="shared" ref="S182:S245" si="8">K182+Q182</f>
        <v>0</v>
      </c>
      <c r="T182" s="662"/>
      <c r="U182" s="662"/>
    </row>
    <row r="183" spans="1:21" x14ac:dyDescent="0.3">
      <c r="A183" s="110"/>
      <c r="E183" s="109" t="str">
        <f>IF(Dades!C922="","",Dades!C922)</f>
        <v/>
      </c>
      <c r="F183" s="574">
        <f>(DSUM('1.1_Instal·lacions fixes'!$E$14:$R$36,"emissions",'4.2_Resultats Espanya'!E$51:E183)+DSUM('1.1_Instal·lacions fixes'!$E$43:$L$58,"emissions",'4.2_Resultats Espanya'!E$51:E183))-SUM(F$52:F182)</f>
        <v>0</v>
      </c>
      <c r="G183" s="574">
        <f>(DSUM('1.2_Vehicles i maquinària'!$E$22:$S$44,"emissions",'4.2_Resultats Espanya'!E$51:E183)+DSUM('1.2_Vehicles i maquinària'!$E$50:$S$70,"emissions",'4.2_Resultats Espanya'!E$51:E183)+DSUM('1.2_Vehicles i maquinària'!$E$82:$S$92,"emissions",'4.2_Resultats Espanya'!E$51:E183)+DSUM('1.2_Vehicles i maquinària'!$E$99:$S$109,"emissions",'4.2_Resultats Espanya'!E$51:E183))-SUM(G$52:G182)</f>
        <v>0</v>
      </c>
      <c r="H183" s="574">
        <f>(DSUM('1.4_Emissions fugitives'!$E$14:$O$36,"emissions",'4.2_Resultats Espanya'!E$51:E183)+DSUM('1.4_Emissions fugitives'!$E$48:$N$58,"emissions",'4.2_Resultats Espanya'!E$51:E183))-SUM(H$52:H182)</f>
        <v>0</v>
      </c>
      <c r="I183" s="661">
        <f>DSUM('1.3_Emissions de procés'!$E$17:$M$32,"emissions",'4.2_Resultats Espanya'!E$51:E183)-SUM(I$52:I182)</f>
        <v>0</v>
      </c>
      <c r="J183" s="661"/>
      <c r="K183" s="662">
        <f t="shared" si="6"/>
        <v>0</v>
      </c>
      <c r="L183" s="662"/>
      <c r="M183" s="662"/>
      <c r="N183" s="563">
        <f>DSUM('2.2_Categoria 2 Espanya'!$E$18:$J$40,"emissions",'4.2_Resultats Espanya'!E$51:E183)-SUM(N$52:N182)</f>
        <v>0</v>
      </c>
      <c r="O183" s="563">
        <f>DSUM('2.2_Categoria 2 Espanya'!$E$49:$K$69,"emissions",'4.2_Resultats Espanya'!E$51:E183)-SUM(O$52:O182)</f>
        <v>0</v>
      </c>
      <c r="P183" s="563">
        <f>DSUM('2.2_Categoria 2 Espanya'!$E$78:$J$98,"emissions",'4.2_Resultats Espanya'!E$51:E183)-SUM(P$52:P182)</f>
        <v>0</v>
      </c>
      <c r="Q183" s="661">
        <f t="shared" si="7"/>
        <v>0</v>
      </c>
      <c r="R183" s="662"/>
      <c r="S183" s="662">
        <f t="shared" si="8"/>
        <v>0</v>
      </c>
      <c r="T183" s="662"/>
      <c r="U183" s="662"/>
    </row>
    <row r="184" spans="1:21" x14ac:dyDescent="0.3">
      <c r="A184" s="110"/>
      <c r="E184" s="109" t="str">
        <f>IF(Dades!C923="","",Dades!C923)</f>
        <v/>
      </c>
      <c r="F184" s="574">
        <f>(DSUM('1.1_Instal·lacions fixes'!$E$14:$R$36,"emissions",'4.2_Resultats Espanya'!E$51:E184)+DSUM('1.1_Instal·lacions fixes'!$E$43:$L$58,"emissions",'4.2_Resultats Espanya'!E$51:E184))-SUM(F$52:F183)</f>
        <v>0</v>
      </c>
      <c r="G184" s="574">
        <f>(DSUM('1.2_Vehicles i maquinària'!$E$22:$S$44,"emissions",'4.2_Resultats Espanya'!E$51:E184)+DSUM('1.2_Vehicles i maquinària'!$E$50:$S$70,"emissions",'4.2_Resultats Espanya'!E$51:E184)+DSUM('1.2_Vehicles i maquinària'!$E$82:$S$92,"emissions",'4.2_Resultats Espanya'!E$51:E184)+DSUM('1.2_Vehicles i maquinària'!$E$99:$S$109,"emissions",'4.2_Resultats Espanya'!E$51:E184))-SUM(G$52:G183)</f>
        <v>0</v>
      </c>
      <c r="H184" s="574">
        <f>(DSUM('1.4_Emissions fugitives'!$E$14:$O$36,"emissions",'4.2_Resultats Espanya'!E$51:E184)+DSUM('1.4_Emissions fugitives'!$E$48:$N$58,"emissions",'4.2_Resultats Espanya'!E$51:E184))-SUM(H$52:H183)</f>
        <v>0</v>
      </c>
      <c r="I184" s="661">
        <f>DSUM('1.3_Emissions de procés'!$E$17:$M$32,"emissions",'4.2_Resultats Espanya'!E$51:E184)-SUM(I$52:I183)</f>
        <v>0</v>
      </c>
      <c r="J184" s="661"/>
      <c r="K184" s="662">
        <f t="shared" si="6"/>
        <v>0</v>
      </c>
      <c r="L184" s="662"/>
      <c r="M184" s="662"/>
      <c r="N184" s="563">
        <f>DSUM('2.2_Categoria 2 Espanya'!$E$18:$J$40,"emissions",'4.2_Resultats Espanya'!E$51:E184)-SUM(N$52:N183)</f>
        <v>0</v>
      </c>
      <c r="O184" s="563">
        <f>DSUM('2.2_Categoria 2 Espanya'!$E$49:$K$69,"emissions",'4.2_Resultats Espanya'!E$51:E184)-SUM(O$52:O183)</f>
        <v>0</v>
      </c>
      <c r="P184" s="563">
        <f>DSUM('2.2_Categoria 2 Espanya'!$E$78:$J$98,"emissions",'4.2_Resultats Espanya'!E$51:E184)-SUM(P$52:P183)</f>
        <v>0</v>
      </c>
      <c r="Q184" s="661">
        <f t="shared" si="7"/>
        <v>0</v>
      </c>
      <c r="R184" s="662"/>
      <c r="S184" s="662">
        <f t="shared" si="8"/>
        <v>0</v>
      </c>
      <c r="T184" s="662"/>
      <c r="U184" s="662"/>
    </row>
    <row r="185" spans="1:21" x14ac:dyDescent="0.3">
      <c r="A185" s="110"/>
      <c r="E185" s="109" t="str">
        <f>IF(Dades!C924="","",Dades!C924)</f>
        <v/>
      </c>
      <c r="F185" s="574">
        <f>(DSUM('1.1_Instal·lacions fixes'!$E$14:$R$36,"emissions",'4.2_Resultats Espanya'!E$51:E185)+DSUM('1.1_Instal·lacions fixes'!$E$43:$L$58,"emissions",'4.2_Resultats Espanya'!E$51:E185))-SUM(F$52:F184)</f>
        <v>0</v>
      </c>
      <c r="G185" s="574">
        <f>(DSUM('1.2_Vehicles i maquinària'!$E$22:$S$44,"emissions",'4.2_Resultats Espanya'!E$51:E185)+DSUM('1.2_Vehicles i maquinària'!$E$50:$S$70,"emissions",'4.2_Resultats Espanya'!E$51:E185)+DSUM('1.2_Vehicles i maquinària'!$E$82:$S$92,"emissions",'4.2_Resultats Espanya'!E$51:E185)+DSUM('1.2_Vehicles i maquinària'!$E$99:$S$109,"emissions",'4.2_Resultats Espanya'!E$51:E185))-SUM(G$52:G184)</f>
        <v>0</v>
      </c>
      <c r="H185" s="574">
        <f>(DSUM('1.4_Emissions fugitives'!$E$14:$O$36,"emissions",'4.2_Resultats Espanya'!E$51:E185)+DSUM('1.4_Emissions fugitives'!$E$48:$N$58,"emissions",'4.2_Resultats Espanya'!E$51:E185))-SUM(H$52:H184)</f>
        <v>0</v>
      </c>
      <c r="I185" s="661">
        <f>DSUM('1.3_Emissions de procés'!$E$17:$M$32,"emissions",'4.2_Resultats Espanya'!E$51:E185)-SUM(I$52:I184)</f>
        <v>0</v>
      </c>
      <c r="J185" s="661"/>
      <c r="K185" s="662">
        <f t="shared" si="6"/>
        <v>0</v>
      </c>
      <c r="L185" s="662"/>
      <c r="M185" s="662"/>
      <c r="N185" s="563">
        <f>DSUM('2.2_Categoria 2 Espanya'!$E$18:$J$40,"emissions",'4.2_Resultats Espanya'!E$51:E185)-SUM(N$52:N184)</f>
        <v>0</v>
      </c>
      <c r="O185" s="563">
        <f>DSUM('2.2_Categoria 2 Espanya'!$E$49:$K$69,"emissions",'4.2_Resultats Espanya'!E$51:E185)-SUM(O$52:O184)</f>
        <v>0</v>
      </c>
      <c r="P185" s="563">
        <f>DSUM('2.2_Categoria 2 Espanya'!$E$78:$J$98,"emissions",'4.2_Resultats Espanya'!E$51:E185)-SUM(P$52:P184)</f>
        <v>0</v>
      </c>
      <c r="Q185" s="661">
        <f t="shared" si="7"/>
        <v>0</v>
      </c>
      <c r="R185" s="662"/>
      <c r="S185" s="662">
        <f t="shared" si="8"/>
        <v>0</v>
      </c>
      <c r="T185" s="662"/>
      <c r="U185" s="662"/>
    </row>
    <row r="186" spans="1:21" x14ac:dyDescent="0.3">
      <c r="A186" s="110"/>
      <c r="E186" s="109" t="str">
        <f>IF(Dades!C925="","",Dades!C925)</f>
        <v/>
      </c>
      <c r="F186" s="574">
        <f>(DSUM('1.1_Instal·lacions fixes'!$E$14:$R$36,"emissions",'4.2_Resultats Espanya'!E$51:E186)+DSUM('1.1_Instal·lacions fixes'!$E$43:$L$58,"emissions",'4.2_Resultats Espanya'!E$51:E186))-SUM(F$52:F185)</f>
        <v>0</v>
      </c>
      <c r="G186" s="574">
        <f>(DSUM('1.2_Vehicles i maquinària'!$E$22:$S$44,"emissions",'4.2_Resultats Espanya'!E$51:E186)+DSUM('1.2_Vehicles i maquinària'!$E$50:$S$70,"emissions",'4.2_Resultats Espanya'!E$51:E186)+DSUM('1.2_Vehicles i maquinària'!$E$82:$S$92,"emissions",'4.2_Resultats Espanya'!E$51:E186)+DSUM('1.2_Vehicles i maquinària'!$E$99:$S$109,"emissions",'4.2_Resultats Espanya'!E$51:E186))-SUM(G$52:G185)</f>
        <v>0</v>
      </c>
      <c r="H186" s="574">
        <f>(DSUM('1.4_Emissions fugitives'!$E$14:$O$36,"emissions",'4.2_Resultats Espanya'!E$51:E186)+DSUM('1.4_Emissions fugitives'!$E$48:$N$58,"emissions",'4.2_Resultats Espanya'!E$51:E186))-SUM(H$52:H185)</f>
        <v>0</v>
      </c>
      <c r="I186" s="661">
        <f>DSUM('1.3_Emissions de procés'!$E$17:$M$32,"emissions",'4.2_Resultats Espanya'!E$51:E186)-SUM(I$52:I185)</f>
        <v>0</v>
      </c>
      <c r="J186" s="661"/>
      <c r="K186" s="662">
        <f t="shared" si="6"/>
        <v>0</v>
      </c>
      <c r="L186" s="662"/>
      <c r="M186" s="662"/>
      <c r="N186" s="563">
        <f>DSUM('2.2_Categoria 2 Espanya'!$E$18:$J$40,"emissions",'4.2_Resultats Espanya'!E$51:E186)-SUM(N$52:N185)</f>
        <v>0</v>
      </c>
      <c r="O186" s="563">
        <f>DSUM('2.2_Categoria 2 Espanya'!$E$49:$K$69,"emissions",'4.2_Resultats Espanya'!E$51:E186)-SUM(O$52:O185)</f>
        <v>0</v>
      </c>
      <c r="P186" s="563">
        <f>DSUM('2.2_Categoria 2 Espanya'!$E$78:$J$98,"emissions",'4.2_Resultats Espanya'!E$51:E186)-SUM(P$52:P185)</f>
        <v>0</v>
      </c>
      <c r="Q186" s="661">
        <f t="shared" si="7"/>
        <v>0</v>
      </c>
      <c r="R186" s="662"/>
      <c r="S186" s="662">
        <f t="shared" si="8"/>
        <v>0</v>
      </c>
      <c r="T186" s="662"/>
      <c r="U186" s="662"/>
    </row>
    <row r="187" spans="1:21" x14ac:dyDescent="0.3">
      <c r="A187" s="110"/>
      <c r="E187" s="109" t="str">
        <f>IF(Dades!C926="","",Dades!C926)</f>
        <v/>
      </c>
      <c r="F187" s="574">
        <f>(DSUM('1.1_Instal·lacions fixes'!$E$14:$R$36,"emissions",'4.2_Resultats Espanya'!E$51:E187)+DSUM('1.1_Instal·lacions fixes'!$E$43:$L$58,"emissions",'4.2_Resultats Espanya'!E$51:E187))-SUM(F$52:F186)</f>
        <v>0</v>
      </c>
      <c r="G187" s="574">
        <f>(DSUM('1.2_Vehicles i maquinària'!$E$22:$S$44,"emissions",'4.2_Resultats Espanya'!E$51:E187)+DSUM('1.2_Vehicles i maquinària'!$E$50:$S$70,"emissions",'4.2_Resultats Espanya'!E$51:E187)+DSUM('1.2_Vehicles i maquinària'!$E$82:$S$92,"emissions",'4.2_Resultats Espanya'!E$51:E187)+DSUM('1.2_Vehicles i maquinària'!$E$99:$S$109,"emissions",'4.2_Resultats Espanya'!E$51:E187))-SUM(G$52:G186)</f>
        <v>0</v>
      </c>
      <c r="H187" s="574">
        <f>(DSUM('1.4_Emissions fugitives'!$E$14:$O$36,"emissions",'4.2_Resultats Espanya'!E$51:E187)+DSUM('1.4_Emissions fugitives'!$E$48:$N$58,"emissions",'4.2_Resultats Espanya'!E$51:E187))-SUM(H$52:H186)</f>
        <v>0</v>
      </c>
      <c r="I187" s="661">
        <f>DSUM('1.3_Emissions de procés'!$E$17:$M$32,"emissions",'4.2_Resultats Espanya'!E$51:E187)-SUM(I$52:I186)</f>
        <v>0</v>
      </c>
      <c r="J187" s="661"/>
      <c r="K187" s="662">
        <f t="shared" si="6"/>
        <v>0</v>
      </c>
      <c r="L187" s="662"/>
      <c r="M187" s="662"/>
      <c r="N187" s="563">
        <f>DSUM('2.2_Categoria 2 Espanya'!$E$18:$J$40,"emissions",'4.2_Resultats Espanya'!E$51:E187)-SUM(N$52:N186)</f>
        <v>0</v>
      </c>
      <c r="O187" s="563">
        <f>DSUM('2.2_Categoria 2 Espanya'!$E$49:$K$69,"emissions",'4.2_Resultats Espanya'!E$51:E187)-SUM(O$52:O186)</f>
        <v>0</v>
      </c>
      <c r="P187" s="563">
        <f>DSUM('2.2_Categoria 2 Espanya'!$E$78:$J$98,"emissions",'4.2_Resultats Espanya'!E$51:E187)-SUM(P$52:P186)</f>
        <v>0</v>
      </c>
      <c r="Q187" s="661">
        <f t="shared" si="7"/>
        <v>0</v>
      </c>
      <c r="R187" s="662"/>
      <c r="S187" s="662">
        <f t="shared" si="8"/>
        <v>0</v>
      </c>
      <c r="T187" s="662"/>
      <c r="U187" s="662"/>
    </row>
    <row r="188" spans="1:21" x14ac:dyDescent="0.3">
      <c r="A188" s="110"/>
      <c r="E188" s="109" t="str">
        <f>IF(Dades!C927="","",Dades!C927)</f>
        <v/>
      </c>
      <c r="F188" s="574">
        <f>(DSUM('1.1_Instal·lacions fixes'!$E$14:$R$36,"emissions",'4.2_Resultats Espanya'!E$51:E188)+DSUM('1.1_Instal·lacions fixes'!$E$43:$L$58,"emissions",'4.2_Resultats Espanya'!E$51:E188))-SUM(F$52:F187)</f>
        <v>0</v>
      </c>
      <c r="G188" s="574">
        <f>(DSUM('1.2_Vehicles i maquinària'!$E$22:$S$44,"emissions",'4.2_Resultats Espanya'!E$51:E188)+DSUM('1.2_Vehicles i maquinària'!$E$50:$S$70,"emissions",'4.2_Resultats Espanya'!E$51:E188)+DSUM('1.2_Vehicles i maquinària'!$E$82:$S$92,"emissions",'4.2_Resultats Espanya'!E$51:E188)+DSUM('1.2_Vehicles i maquinària'!$E$99:$S$109,"emissions",'4.2_Resultats Espanya'!E$51:E188))-SUM(G$52:G187)</f>
        <v>0</v>
      </c>
      <c r="H188" s="574">
        <f>(DSUM('1.4_Emissions fugitives'!$E$14:$O$36,"emissions",'4.2_Resultats Espanya'!E$51:E188)+DSUM('1.4_Emissions fugitives'!$E$48:$N$58,"emissions",'4.2_Resultats Espanya'!E$51:E188))-SUM(H$52:H187)</f>
        <v>0</v>
      </c>
      <c r="I188" s="661">
        <f>DSUM('1.3_Emissions de procés'!$E$17:$M$32,"emissions",'4.2_Resultats Espanya'!E$51:E188)-SUM(I$52:I187)</f>
        <v>0</v>
      </c>
      <c r="J188" s="661"/>
      <c r="K188" s="662">
        <f t="shared" si="6"/>
        <v>0</v>
      </c>
      <c r="L188" s="662"/>
      <c r="M188" s="662"/>
      <c r="N188" s="563">
        <f>DSUM('2.2_Categoria 2 Espanya'!$E$18:$J$40,"emissions",'4.2_Resultats Espanya'!E$51:E188)-SUM(N$52:N187)</f>
        <v>0</v>
      </c>
      <c r="O188" s="563">
        <f>DSUM('2.2_Categoria 2 Espanya'!$E$49:$K$69,"emissions",'4.2_Resultats Espanya'!E$51:E188)-SUM(O$52:O187)</f>
        <v>0</v>
      </c>
      <c r="P188" s="563">
        <f>DSUM('2.2_Categoria 2 Espanya'!$E$78:$J$98,"emissions",'4.2_Resultats Espanya'!E$51:E188)-SUM(P$52:P187)</f>
        <v>0</v>
      </c>
      <c r="Q188" s="661">
        <f t="shared" si="7"/>
        <v>0</v>
      </c>
      <c r="R188" s="662"/>
      <c r="S188" s="662">
        <f t="shared" si="8"/>
        <v>0</v>
      </c>
      <c r="T188" s="662"/>
      <c r="U188" s="662"/>
    </row>
    <row r="189" spans="1:21" x14ac:dyDescent="0.3">
      <c r="A189" s="110"/>
      <c r="E189" s="109" t="str">
        <f>IF(Dades!C928="","",Dades!C928)</f>
        <v/>
      </c>
      <c r="F189" s="574">
        <f>(DSUM('1.1_Instal·lacions fixes'!$E$14:$R$36,"emissions",'4.2_Resultats Espanya'!E$51:E189)+DSUM('1.1_Instal·lacions fixes'!$E$43:$L$58,"emissions",'4.2_Resultats Espanya'!E$51:E189))-SUM(F$52:F188)</f>
        <v>0</v>
      </c>
      <c r="G189" s="574">
        <f>(DSUM('1.2_Vehicles i maquinària'!$E$22:$S$44,"emissions",'4.2_Resultats Espanya'!E$51:E189)+DSUM('1.2_Vehicles i maquinària'!$E$50:$S$70,"emissions",'4.2_Resultats Espanya'!E$51:E189)+DSUM('1.2_Vehicles i maquinària'!$E$82:$S$92,"emissions",'4.2_Resultats Espanya'!E$51:E189)+DSUM('1.2_Vehicles i maquinària'!$E$99:$S$109,"emissions",'4.2_Resultats Espanya'!E$51:E189))-SUM(G$52:G188)</f>
        <v>0</v>
      </c>
      <c r="H189" s="574">
        <f>(DSUM('1.4_Emissions fugitives'!$E$14:$O$36,"emissions",'4.2_Resultats Espanya'!E$51:E189)+DSUM('1.4_Emissions fugitives'!$E$48:$N$58,"emissions",'4.2_Resultats Espanya'!E$51:E189))-SUM(H$52:H188)</f>
        <v>0</v>
      </c>
      <c r="I189" s="661">
        <f>DSUM('1.3_Emissions de procés'!$E$17:$M$32,"emissions",'4.2_Resultats Espanya'!E$51:E189)-SUM(I$52:I188)</f>
        <v>0</v>
      </c>
      <c r="J189" s="661"/>
      <c r="K189" s="662">
        <f t="shared" si="6"/>
        <v>0</v>
      </c>
      <c r="L189" s="662"/>
      <c r="M189" s="662"/>
      <c r="N189" s="563">
        <f>DSUM('2.2_Categoria 2 Espanya'!$E$18:$J$40,"emissions",'4.2_Resultats Espanya'!E$51:E189)-SUM(N$52:N188)</f>
        <v>0</v>
      </c>
      <c r="O189" s="563">
        <f>DSUM('2.2_Categoria 2 Espanya'!$E$49:$K$69,"emissions",'4.2_Resultats Espanya'!E$51:E189)-SUM(O$52:O188)</f>
        <v>0</v>
      </c>
      <c r="P189" s="563">
        <f>DSUM('2.2_Categoria 2 Espanya'!$E$78:$J$98,"emissions",'4.2_Resultats Espanya'!E$51:E189)-SUM(P$52:P188)</f>
        <v>0</v>
      </c>
      <c r="Q189" s="661">
        <f t="shared" si="7"/>
        <v>0</v>
      </c>
      <c r="R189" s="662"/>
      <c r="S189" s="662">
        <f t="shared" si="8"/>
        <v>0</v>
      </c>
      <c r="T189" s="662"/>
      <c r="U189" s="662"/>
    </row>
    <row r="190" spans="1:21" x14ac:dyDescent="0.3">
      <c r="A190" s="110"/>
      <c r="E190" s="109" t="str">
        <f>IF(Dades!C929="","",Dades!C929)</f>
        <v/>
      </c>
      <c r="F190" s="574">
        <f>(DSUM('1.1_Instal·lacions fixes'!$E$14:$R$36,"emissions",'4.2_Resultats Espanya'!E$51:E190)+DSUM('1.1_Instal·lacions fixes'!$E$43:$L$58,"emissions",'4.2_Resultats Espanya'!E$51:E190))-SUM(F$52:F189)</f>
        <v>0</v>
      </c>
      <c r="G190" s="574">
        <f>(DSUM('1.2_Vehicles i maquinària'!$E$22:$S$44,"emissions",'4.2_Resultats Espanya'!E$51:E190)+DSUM('1.2_Vehicles i maquinària'!$E$50:$S$70,"emissions",'4.2_Resultats Espanya'!E$51:E190)+DSUM('1.2_Vehicles i maquinària'!$E$82:$S$92,"emissions",'4.2_Resultats Espanya'!E$51:E190)+DSUM('1.2_Vehicles i maquinària'!$E$99:$S$109,"emissions",'4.2_Resultats Espanya'!E$51:E190))-SUM(G$52:G189)</f>
        <v>0</v>
      </c>
      <c r="H190" s="574">
        <f>(DSUM('1.4_Emissions fugitives'!$E$14:$O$36,"emissions",'4.2_Resultats Espanya'!E$51:E190)+DSUM('1.4_Emissions fugitives'!$E$48:$N$58,"emissions",'4.2_Resultats Espanya'!E$51:E190))-SUM(H$52:H189)</f>
        <v>0</v>
      </c>
      <c r="I190" s="661">
        <f>DSUM('1.3_Emissions de procés'!$E$17:$M$32,"emissions",'4.2_Resultats Espanya'!E$51:E190)-SUM(I$52:I189)</f>
        <v>0</v>
      </c>
      <c r="J190" s="661"/>
      <c r="K190" s="662">
        <f t="shared" si="6"/>
        <v>0</v>
      </c>
      <c r="L190" s="662"/>
      <c r="M190" s="662"/>
      <c r="N190" s="563">
        <f>DSUM('2.2_Categoria 2 Espanya'!$E$18:$J$40,"emissions",'4.2_Resultats Espanya'!E$51:E190)-SUM(N$52:N189)</f>
        <v>0</v>
      </c>
      <c r="O190" s="563">
        <f>DSUM('2.2_Categoria 2 Espanya'!$E$49:$K$69,"emissions",'4.2_Resultats Espanya'!E$51:E190)-SUM(O$52:O189)</f>
        <v>0</v>
      </c>
      <c r="P190" s="563">
        <f>DSUM('2.2_Categoria 2 Espanya'!$E$78:$J$98,"emissions",'4.2_Resultats Espanya'!E$51:E190)-SUM(P$52:P189)</f>
        <v>0</v>
      </c>
      <c r="Q190" s="661">
        <f t="shared" si="7"/>
        <v>0</v>
      </c>
      <c r="R190" s="662"/>
      <c r="S190" s="662">
        <f t="shared" si="8"/>
        <v>0</v>
      </c>
      <c r="T190" s="662"/>
      <c r="U190" s="662"/>
    </row>
    <row r="191" spans="1:21" x14ac:dyDescent="0.3">
      <c r="A191" s="110"/>
      <c r="E191" s="109" t="str">
        <f>IF(Dades!C930="","",Dades!C930)</f>
        <v/>
      </c>
      <c r="F191" s="574">
        <f>(DSUM('1.1_Instal·lacions fixes'!$E$14:$R$36,"emissions",'4.2_Resultats Espanya'!E$51:E191)+DSUM('1.1_Instal·lacions fixes'!$E$43:$L$58,"emissions",'4.2_Resultats Espanya'!E$51:E191))-SUM(F$52:F190)</f>
        <v>0</v>
      </c>
      <c r="G191" s="574">
        <f>(DSUM('1.2_Vehicles i maquinària'!$E$22:$S$44,"emissions",'4.2_Resultats Espanya'!E$51:E191)+DSUM('1.2_Vehicles i maquinària'!$E$50:$S$70,"emissions",'4.2_Resultats Espanya'!E$51:E191)+DSUM('1.2_Vehicles i maquinària'!$E$82:$S$92,"emissions",'4.2_Resultats Espanya'!E$51:E191)+DSUM('1.2_Vehicles i maquinària'!$E$99:$S$109,"emissions",'4.2_Resultats Espanya'!E$51:E191))-SUM(G$52:G190)</f>
        <v>0</v>
      </c>
      <c r="H191" s="574">
        <f>(DSUM('1.4_Emissions fugitives'!$E$14:$O$36,"emissions",'4.2_Resultats Espanya'!E$51:E191)+DSUM('1.4_Emissions fugitives'!$E$48:$N$58,"emissions",'4.2_Resultats Espanya'!E$51:E191))-SUM(H$52:H190)</f>
        <v>0</v>
      </c>
      <c r="I191" s="661">
        <f>DSUM('1.3_Emissions de procés'!$E$17:$M$32,"emissions",'4.2_Resultats Espanya'!E$51:E191)-SUM(I$52:I190)</f>
        <v>0</v>
      </c>
      <c r="J191" s="661"/>
      <c r="K191" s="662">
        <f t="shared" si="6"/>
        <v>0</v>
      </c>
      <c r="L191" s="662"/>
      <c r="M191" s="662"/>
      <c r="N191" s="563">
        <f>DSUM('2.2_Categoria 2 Espanya'!$E$18:$J$40,"emissions",'4.2_Resultats Espanya'!E$51:E191)-SUM(N$52:N190)</f>
        <v>0</v>
      </c>
      <c r="O191" s="563">
        <f>DSUM('2.2_Categoria 2 Espanya'!$E$49:$K$69,"emissions",'4.2_Resultats Espanya'!E$51:E191)-SUM(O$52:O190)</f>
        <v>0</v>
      </c>
      <c r="P191" s="563">
        <f>DSUM('2.2_Categoria 2 Espanya'!$E$78:$J$98,"emissions",'4.2_Resultats Espanya'!E$51:E191)-SUM(P$52:P190)</f>
        <v>0</v>
      </c>
      <c r="Q191" s="661">
        <f t="shared" si="7"/>
        <v>0</v>
      </c>
      <c r="R191" s="662"/>
      <c r="S191" s="662">
        <f t="shared" si="8"/>
        <v>0</v>
      </c>
      <c r="T191" s="662"/>
      <c r="U191" s="662"/>
    </row>
    <row r="192" spans="1:21" x14ac:dyDescent="0.3">
      <c r="A192" s="110"/>
      <c r="E192" s="109" t="str">
        <f>IF(Dades!C931="","",Dades!C931)</f>
        <v/>
      </c>
      <c r="F192" s="574">
        <f>(DSUM('1.1_Instal·lacions fixes'!$E$14:$R$36,"emissions",'4.2_Resultats Espanya'!E$51:E192)+DSUM('1.1_Instal·lacions fixes'!$E$43:$L$58,"emissions",'4.2_Resultats Espanya'!E$51:E192))-SUM(F$52:F191)</f>
        <v>0</v>
      </c>
      <c r="G192" s="574">
        <f>(DSUM('1.2_Vehicles i maquinària'!$E$22:$S$44,"emissions",'4.2_Resultats Espanya'!E$51:E192)+DSUM('1.2_Vehicles i maquinària'!$E$50:$S$70,"emissions",'4.2_Resultats Espanya'!E$51:E192)+DSUM('1.2_Vehicles i maquinària'!$E$82:$S$92,"emissions",'4.2_Resultats Espanya'!E$51:E192)+DSUM('1.2_Vehicles i maquinària'!$E$99:$S$109,"emissions",'4.2_Resultats Espanya'!E$51:E192))-SUM(G$52:G191)</f>
        <v>0</v>
      </c>
      <c r="H192" s="574">
        <f>(DSUM('1.4_Emissions fugitives'!$E$14:$O$36,"emissions",'4.2_Resultats Espanya'!E$51:E192)+DSUM('1.4_Emissions fugitives'!$E$48:$N$58,"emissions",'4.2_Resultats Espanya'!E$51:E192))-SUM(H$52:H191)</f>
        <v>0</v>
      </c>
      <c r="I192" s="661">
        <f>DSUM('1.3_Emissions de procés'!$E$17:$M$32,"emissions",'4.2_Resultats Espanya'!E$51:E192)-SUM(I$52:I191)</f>
        <v>0</v>
      </c>
      <c r="J192" s="661"/>
      <c r="K192" s="662">
        <f t="shared" si="6"/>
        <v>0</v>
      </c>
      <c r="L192" s="662"/>
      <c r="M192" s="662"/>
      <c r="N192" s="563">
        <f>DSUM('2.2_Categoria 2 Espanya'!$E$18:$J$40,"emissions",'4.2_Resultats Espanya'!E$51:E192)-SUM(N$52:N191)</f>
        <v>0</v>
      </c>
      <c r="O192" s="563">
        <f>DSUM('2.2_Categoria 2 Espanya'!$E$49:$K$69,"emissions",'4.2_Resultats Espanya'!E$51:E192)-SUM(O$52:O191)</f>
        <v>0</v>
      </c>
      <c r="P192" s="563">
        <f>DSUM('2.2_Categoria 2 Espanya'!$E$78:$J$98,"emissions",'4.2_Resultats Espanya'!E$51:E192)-SUM(P$52:P191)</f>
        <v>0</v>
      </c>
      <c r="Q192" s="661">
        <f t="shared" si="7"/>
        <v>0</v>
      </c>
      <c r="R192" s="662"/>
      <c r="S192" s="662">
        <f t="shared" si="8"/>
        <v>0</v>
      </c>
      <c r="T192" s="662"/>
      <c r="U192" s="662"/>
    </row>
    <row r="193" spans="1:21" x14ac:dyDescent="0.3">
      <c r="A193" s="110"/>
      <c r="E193" s="109" t="str">
        <f>IF(Dades!C932="","",Dades!C932)</f>
        <v/>
      </c>
      <c r="F193" s="574">
        <f>(DSUM('1.1_Instal·lacions fixes'!$E$14:$R$36,"emissions",'4.2_Resultats Espanya'!E$51:E193)+DSUM('1.1_Instal·lacions fixes'!$E$43:$L$58,"emissions",'4.2_Resultats Espanya'!E$51:E193))-SUM(F$52:F192)</f>
        <v>0</v>
      </c>
      <c r="G193" s="574">
        <f>(DSUM('1.2_Vehicles i maquinària'!$E$22:$S$44,"emissions",'4.2_Resultats Espanya'!E$51:E193)+DSUM('1.2_Vehicles i maquinària'!$E$50:$S$70,"emissions",'4.2_Resultats Espanya'!E$51:E193)+DSUM('1.2_Vehicles i maquinària'!$E$82:$S$92,"emissions",'4.2_Resultats Espanya'!E$51:E193)+DSUM('1.2_Vehicles i maquinària'!$E$99:$S$109,"emissions",'4.2_Resultats Espanya'!E$51:E193))-SUM(G$52:G192)</f>
        <v>0</v>
      </c>
      <c r="H193" s="574">
        <f>(DSUM('1.4_Emissions fugitives'!$E$14:$O$36,"emissions",'4.2_Resultats Espanya'!E$51:E193)+DSUM('1.4_Emissions fugitives'!$E$48:$N$58,"emissions",'4.2_Resultats Espanya'!E$51:E193))-SUM(H$52:H192)</f>
        <v>0</v>
      </c>
      <c r="I193" s="661">
        <f>DSUM('1.3_Emissions de procés'!$E$17:$M$32,"emissions",'4.2_Resultats Espanya'!E$51:E193)-SUM(I$52:I192)</f>
        <v>0</v>
      </c>
      <c r="J193" s="661"/>
      <c r="K193" s="662">
        <f t="shared" si="6"/>
        <v>0</v>
      </c>
      <c r="L193" s="662"/>
      <c r="M193" s="662"/>
      <c r="N193" s="563">
        <f>DSUM('2.2_Categoria 2 Espanya'!$E$18:$J$40,"emissions",'4.2_Resultats Espanya'!E$51:E193)-SUM(N$52:N192)</f>
        <v>0</v>
      </c>
      <c r="O193" s="563">
        <f>DSUM('2.2_Categoria 2 Espanya'!$E$49:$K$69,"emissions",'4.2_Resultats Espanya'!E$51:E193)-SUM(O$52:O192)</f>
        <v>0</v>
      </c>
      <c r="P193" s="563">
        <f>DSUM('2.2_Categoria 2 Espanya'!$E$78:$J$98,"emissions",'4.2_Resultats Espanya'!E$51:E193)-SUM(P$52:P192)</f>
        <v>0</v>
      </c>
      <c r="Q193" s="661">
        <f t="shared" si="7"/>
        <v>0</v>
      </c>
      <c r="R193" s="662"/>
      <c r="S193" s="662">
        <f t="shared" si="8"/>
        <v>0</v>
      </c>
      <c r="T193" s="662"/>
      <c r="U193" s="662"/>
    </row>
    <row r="194" spans="1:21" x14ac:dyDescent="0.3">
      <c r="A194" s="110"/>
      <c r="E194" s="109" t="str">
        <f>IF(Dades!C933="","",Dades!C933)</f>
        <v/>
      </c>
      <c r="F194" s="574">
        <f>(DSUM('1.1_Instal·lacions fixes'!$E$14:$R$36,"emissions",'4.2_Resultats Espanya'!E$51:E194)+DSUM('1.1_Instal·lacions fixes'!$E$43:$L$58,"emissions",'4.2_Resultats Espanya'!E$51:E194))-SUM(F$52:F193)</f>
        <v>0</v>
      </c>
      <c r="G194" s="574">
        <f>(DSUM('1.2_Vehicles i maquinària'!$E$22:$S$44,"emissions",'4.2_Resultats Espanya'!E$51:E194)+DSUM('1.2_Vehicles i maquinària'!$E$50:$S$70,"emissions",'4.2_Resultats Espanya'!E$51:E194)+DSUM('1.2_Vehicles i maquinària'!$E$82:$S$92,"emissions",'4.2_Resultats Espanya'!E$51:E194)+DSUM('1.2_Vehicles i maquinària'!$E$99:$S$109,"emissions",'4.2_Resultats Espanya'!E$51:E194))-SUM(G$52:G193)</f>
        <v>0</v>
      </c>
      <c r="H194" s="574">
        <f>(DSUM('1.4_Emissions fugitives'!$E$14:$O$36,"emissions",'4.2_Resultats Espanya'!E$51:E194)+DSUM('1.4_Emissions fugitives'!$E$48:$N$58,"emissions",'4.2_Resultats Espanya'!E$51:E194))-SUM(H$52:H193)</f>
        <v>0</v>
      </c>
      <c r="I194" s="661">
        <f>DSUM('1.3_Emissions de procés'!$E$17:$M$32,"emissions",'4.2_Resultats Espanya'!E$51:E194)-SUM(I$52:I193)</f>
        <v>0</v>
      </c>
      <c r="J194" s="661"/>
      <c r="K194" s="662">
        <f t="shared" si="6"/>
        <v>0</v>
      </c>
      <c r="L194" s="662"/>
      <c r="M194" s="662"/>
      <c r="N194" s="563">
        <f>DSUM('2.2_Categoria 2 Espanya'!$E$18:$J$40,"emissions",'4.2_Resultats Espanya'!E$51:E194)-SUM(N$52:N193)</f>
        <v>0</v>
      </c>
      <c r="O194" s="563">
        <f>DSUM('2.2_Categoria 2 Espanya'!$E$49:$K$69,"emissions",'4.2_Resultats Espanya'!E$51:E194)-SUM(O$52:O193)</f>
        <v>0</v>
      </c>
      <c r="P194" s="563">
        <f>DSUM('2.2_Categoria 2 Espanya'!$E$78:$J$98,"emissions",'4.2_Resultats Espanya'!E$51:E194)-SUM(P$52:P193)</f>
        <v>0</v>
      </c>
      <c r="Q194" s="661">
        <f t="shared" si="7"/>
        <v>0</v>
      </c>
      <c r="R194" s="662"/>
      <c r="S194" s="662">
        <f t="shared" si="8"/>
        <v>0</v>
      </c>
      <c r="T194" s="662"/>
      <c r="U194" s="662"/>
    </row>
    <row r="195" spans="1:21" x14ac:dyDescent="0.3">
      <c r="A195" s="110"/>
      <c r="E195" s="109" t="str">
        <f>IF(Dades!C934="","",Dades!C934)</f>
        <v/>
      </c>
      <c r="F195" s="574">
        <f>(DSUM('1.1_Instal·lacions fixes'!$E$14:$R$36,"emissions",'4.2_Resultats Espanya'!E$51:E195)+DSUM('1.1_Instal·lacions fixes'!$E$43:$L$58,"emissions",'4.2_Resultats Espanya'!E$51:E195))-SUM(F$52:F194)</f>
        <v>0</v>
      </c>
      <c r="G195" s="574">
        <f>(DSUM('1.2_Vehicles i maquinària'!$E$22:$S$44,"emissions",'4.2_Resultats Espanya'!E$51:E195)+DSUM('1.2_Vehicles i maquinària'!$E$50:$S$70,"emissions",'4.2_Resultats Espanya'!E$51:E195)+DSUM('1.2_Vehicles i maquinària'!$E$82:$S$92,"emissions",'4.2_Resultats Espanya'!E$51:E195)+DSUM('1.2_Vehicles i maquinària'!$E$99:$S$109,"emissions",'4.2_Resultats Espanya'!E$51:E195))-SUM(G$52:G194)</f>
        <v>0</v>
      </c>
      <c r="H195" s="574">
        <f>(DSUM('1.4_Emissions fugitives'!$E$14:$O$36,"emissions",'4.2_Resultats Espanya'!E$51:E195)+DSUM('1.4_Emissions fugitives'!$E$48:$N$58,"emissions",'4.2_Resultats Espanya'!E$51:E195))-SUM(H$52:H194)</f>
        <v>0</v>
      </c>
      <c r="I195" s="661">
        <f>DSUM('1.3_Emissions de procés'!$E$17:$M$32,"emissions",'4.2_Resultats Espanya'!E$51:E195)-SUM(I$52:I194)</f>
        <v>0</v>
      </c>
      <c r="J195" s="661"/>
      <c r="K195" s="662">
        <f t="shared" si="6"/>
        <v>0</v>
      </c>
      <c r="L195" s="662"/>
      <c r="M195" s="662"/>
      <c r="N195" s="563">
        <f>DSUM('2.2_Categoria 2 Espanya'!$E$18:$J$40,"emissions",'4.2_Resultats Espanya'!E$51:E195)-SUM(N$52:N194)</f>
        <v>0</v>
      </c>
      <c r="O195" s="563">
        <f>DSUM('2.2_Categoria 2 Espanya'!$E$49:$K$69,"emissions",'4.2_Resultats Espanya'!E$51:E195)-SUM(O$52:O194)</f>
        <v>0</v>
      </c>
      <c r="P195" s="563">
        <f>DSUM('2.2_Categoria 2 Espanya'!$E$78:$J$98,"emissions",'4.2_Resultats Espanya'!E$51:E195)-SUM(P$52:P194)</f>
        <v>0</v>
      </c>
      <c r="Q195" s="661">
        <f t="shared" si="7"/>
        <v>0</v>
      </c>
      <c r="R195" s="662"/>
      <c r="S195" s="662">
        <f t="shared" si="8"/>
        <v>0</v>
      </c>
      <c r="T195" s="662"/>
      <c r="U195" s="662"/>
    </row>
    <row r="196" spans="1:21" x14ac:dyDescent="0.3">
      <c r="A196" s="110"/>
      <c r="E196" s="109" t="str">
        <f>IF(Dades!C935="","",Dades!C935)</f>
        <v/>
      </c>
      <c r="F196" s="574">
        <f>(DSUM('1.1_Instal·lacions fixes'!$E$14:$R$36,"emissions",'4.2_Resultats Espanya'!E$51:E196)+DSUM('1.1_Instal·lacions fixes'!$E$43:$L$58,"emissions",'4.2_Resultats Espanya'!E$51:E196))-SUM(F$52:F195)</f>
        <v>0</v>
      </c>
      <c r="G196" s="574">
        <f>(DSUM('1.2_Vehicles i maquinària'!$E$22:$S$44,"emissions",'4.2_Resultats Espanya'!E$51:E196)+DSUM('1.2_Vehicles i maquinària'!$E$50:$S$70,"emissions",'4.2_Resultats Espanya'!E$51:E196)+DSUM('1.2_Vehicles i maquinària'!$E$82:$S$92,"emissions",'4.2_Resultats Espanya'!E$51:E196)+DSUM('1.2_Vehicles i maquinària'!$E$99:$S$109,"emissions",'4.2_Resultats Espanya'!E$51:E196))-SUM(G$52:G195)</f>
        <v>0</v>
      </c>
      <c r="H196" s="574">
        <f>(DSUM('1.4_Emissions fugitives'!$E$14:$O$36,"emissions",'4.2_Resultats Espanya'!E$51:E196)+DSUM('1.4_Emissions fugitives'!$E$48:$N$58,"emissions",'4.2_Resultats Espanya'!E$51:E196))-SUM(H$52:H195)</f>
        <v>0</v>
      </c>
      <c r="I196" s="661">
        <f>DSUM('1.3_Emissions de procés'!$E$17:$M$32,"emissions",'4.2_Resultats Espanya'!E$51:E196)-SUM(I$52:I195)</f>
        <v>0</v>
      </c>
      <c r="J196" s="661"/>
      <c r="K196" s="662">
        <f t="shared" si="6"/>
        <v>0</v>
      </c>
      <c r="L196" s="662"/>
      <c r="M196" s="662"/>
      <c r="N196" s="563">
        <f>DSUM('2.2_Categoria 2 Espanya'!$E$18:$J$40,"emissions",'4.2_Resultats Espanya'!E$51:E196)-SUM(N$52:N195)</f>
        <v>0</v>
      </c>
      <c r="O196" s="563">
        <f>DSUM('2.2_Categoria 2 Espanya'!$E$49:$K$69,"emissions",'4.2_Resultats Espanya'!E$51:E196)-SUM(O$52:O195)</f>
        <v>0</v>
      </c>
      <c r="P196" s="563">
        <f>DSUM('2.2_Categoria 2 Espanya'!$E$78:$J$98,"emissions",'4.2_Resultats Espanya'!E$51:E196)-SUM(P$52:P195)</f>
        <v>0</v>
      </c>
      <c r="Q196" s="661">
        <f t="shared" si="7"/>
        <v>0</v>
      </c>
      <c r="R196" s="662"/>
      <c r="S196" s="662">
        <f t="shared" si="8"/>
        <v>0</v>
      </c>
      <c r="T196" s="662"/>
      <c r="U196" s="662"/>
    </row>
    <row r="197" spans="1:21" x14ac:dyDescent="0.3">
      <c r="A197" s="110"/>
      <c r="E197" s="109" t="str">
        <f>IF(Dades!C936="","",Dades!C936)</f>
        <v/>
      </c>
      <c r="F197" s="574">
        <f>(DSUM('1.1_Instal·lacions fixes'!$E$14:$R$36,"emissions",'4.2_Resultats Espanya'!E$51:E197)+DSUM('1.1_Instal·lacions fixes'!$E$43:$L$58,"emissions",'4.2_Resultats Espanya'!E$51:E197))-SUM(F$52:F196)</f>
        <v>0</v>
      </c>
      <c r="G197" s="574">
        <f>(DSUM('1.2_Vehicles i maquinària'!$E$22:$S$44,"emissions",'4.2_Resultats Espanya'!E$51:E197)+DSUM('1.2_Vehicles i maquinària'!$E$50:$S$70,"emissions",'4.2_Resultats Espanya'!E$51:E197)+DSUM('1.2_Vehicles i maquinària'!$E$82:$S$92,"emissions",'4.2_Resultats Espanya'!E$51:E197)+DSUM('1.2_Vehicles i maquinària'!$E$99:$S$109,"emissions",'4.2_Resultats Espanya'!E$51:E197))-SUM(G$52:G196)</f>
        <v>0</v>
      </c>
      <c r="H197" s="574">
        <f>(DSUM('1.4_Emissions fugitives'!$E$14:$O$36,"emissions",'4.2_Resultats Espanya'!E$51:E197)+DSUM('1.4_Emissions fugitives'!$E$48:$N$58,"emissions",'4.2_Resultats Espanya'!E$51:E197))-SUM(H$52:H196)</f>
        <v>0</v>
      </c>
      <c r="I197" s="661">
        <f>DSUM('1.3_Emissions de procés'!$E$17:$M$32,"emissions",'4.2_Resultats Espanya'!E$51:E197)-SUM(I$52:I196)</f>
        <v>0</v>
      </c>
      <c r="J197" s="661"/>
      <c r="K197" s="662">
        <f t="shared" si="6"/>
        <v>0</v>
      </c>
      <c r="L197" s="662"/>
      <c r="M197" s="662"/>
      <c r="N197" s="563">
        <f>DSUM('2.2_Categoria 2 Espanya'!$E$18:$J$40,"emissions",'4.2_Resultats Espanya'!E$51:E197)-SUM(N$52:N196)</f>
        <v>0</v>
      </c>
      <c r="O197" s="563">
        <f>DSUM('2.2_Categoria 2 Espanya'!$E$49:$K$69,"emissions",'4.2_Resultats Espanya'!E$51:E197)-SUM(O$52:O196)</f>
        <v>0</v>
      </c>
      <c r="P197" s="563">
        <f>DSUM('2.2_Categoria 2 Espanya'!$E$78:$J$98,"emissions",'4.2_Resultats Espanya'!E$51:E197)-SUM(P$52:P196)</f>
        <v>0</v>
      </c>
      <c r="Q197" s="661">
        <f t="shared" si="7"/>
        <v>0</v>
      </c>
      <c r="R197" s="662"/>
      <c r="S197" s="662">
        <f t="shared" si="8"/>
        <v>0</v>
      </c>
      <c r="T197" s="662"/>
      <c r="U197" s="662"/>
    </row>
    <row r="198" spans="1:21" x14ac:dyDescent="0.3">
      <c r="A198" s="110"/>
      <c r="E198" s="109" t="str">
        <f>IF(Dades!C937="","",Dades!C937)</f>
        <v/>
      </c>
      <c r="F198" s="574">
        <f>(DSUM('1.1_Instal·lacions fixes'!$E$14:$R$36,"emissions",'4.2_Resultats Espanya'!E$51:E198)+DSUM('1.1_Instal·lacions fixes'!$E$43:$L$58,"emissions",'4.2_Resultats Espanya'!E$51:E198))-SUM(F$52:F197)</f>
        <v>0</v>
      </c>
      <c r="G198" s="574">
        <f>(DSUM('1.2_Vehicles i maquinària'!$E$22:$S$44,"emissions",'4.2_Resultats Espanya'!E$51:E198)+DSUM('1.2_Vehicles i maquinària'!$E$50:$S$70,"emissions",'4.2_Resultats Espanya'!E$51:E198)+DSUM('1.2_Vehicles i maquinària'!$E$82:$S$92,"emissions",'4.2_Resultats Espanya'!E$51:E198)+DSUM('1.2_Vehicles i maquinària'!$E$99:$S$109,"emissions",'4.2_Resultats Espanya'!E$51:E198))-SUM(G$52:G197)</f>
        <v>0</v>
      </c>
      <c r="H198" s="574">
        <f>(DSUM('1.4_Emissions fugitives'!$E$14:$O$36,"emissions",'4.2_Resultats Espanya'!E$51:E198)+DSUM('1.4_Emissions fugitives'!$E$48:$N$58,"emissions",'4.2_Resultats Espanya'!E$51:E198))-SUM(H$52:H197)</f>
        <v>0</v>
      </c>
      <c r="I198" s="661">
        <f>DSUM('1.3_Emissions de procés'!$E$17:$M$32,"emissions",'4.2_Resultats Espanya'!E$51:E198)-SUM(I$52:I197)</f>
        <v>0</v>
      </c>
      <c r="J198" s="661"/>
      <c r="K198" s="662">
        <f t="shared" si="6"/>
        <v>0</v>
      </c>
      <c r="L198" s="662"/>
      <c r="M198" s="662"/>
      <c r="N198" s="563">
        <f>DSUM('2.2_Categoria 2 Espanya'!$E$18:$J$40,"emissions",'4.2_Resultats Espanya'!E$51:E198)-SUM(N$52:N197)</f>
        <v>0</v>
      </c>
      <c r="O198" s="563">
        <f>DSUM('2.2_Categoria 2 Espanya'!$E$49:$K$69,"emissions",'4.2_Resultats Espanya'!E$51:E198)-SUM(O$52:O197)</f>
        <v>0</v>
      </c>
      <c r="P198" s="563">
        <f>DSUM('2.2_Categoria 2 Espanya'!$E$78:$J$98,"emissions",'4.2_Resultats Espanya'!E$51:E198)-SUM(P$52:P197)</f>
        <v>0</v>
      </c>
      <c r="Q198" s="661">
        <f t="shared" si="7"/>
        <v>0</v>
      </c>
      <c r="R198" s="662"/>
      <c r="S198" s="662">
        <f t="shared" si="8"/>
        <v>0</v>
      </c>
      <c r="T198" s="662"/>
      <c r="U198" s="662"/>
    </row>
    <row r="199" spans="1:21" x14ac:dyDescent="0.3">
      <c r="A199" s="110"/>
      <c r="E199" s="109" t="str">
        <f>IF(Dades!C938="","",Dades!C938)</f>
        <v/>
      </c>
      <c r="F199" s="574">
        <f>(DSUM('1.1_Instal·lacions fixes'!$E$14:$R$36,"emissions",'4.2_Resultats Espanya'!E$51:E199)+DSUM('1.1_Instal·lacions fixes'!$E$43:$L$58,"emissions",'4.2_Resultats Espanya'!E$51:E199))-SUM(F$52:F198)</f>
        <v>0</v>
      </c>
      <c r="G199" s="574">
        <f>(DSUM('1.2_Vehicles i maquinària'!$E$22:$S$44,"emissions",'4.2_Resultats Espanya'!E$51:E199)+DSUM('1.2_Vehicles i maquinària'!$E$50:$S$70,"emissions",'4.2_Resultats Espanya'!E$51:E199)+DSUM('1.2_Vehicles i maquinària'!$E$82:$S$92,"emissions",'4.2_Resultats Espanya'!E$51:E199)+DSUM('1.2_Vehicles i maquinària'!$E$99:$S$109,"emissions",'4.2_Resultats Espanya'!E$51:E199))-SUM(G$52:G198)</f>
        <v>0</v>
      </c>
      <c r="H199" s="574">
        <f>(DSUM('1.4_Emissions fugitives'!$E$14:$O$36,"emissions",'4.2_Resultats Espanya'!E$51:E199)+DSUM('1.4_Emissions fugitives'!$E$48:$N$58,"emissions",'4.2_Resultats Espanya'!E$51:E199))-SUM(H$52:H198)</f>
        <v>0</v>
      </c>
      <c r="I199" s="661">
        <f>DSUM('1.3_Emissions de procés'!$E$17:$M$32,"emissions",'4.2_Resultats Espanya'!E$51:E199)-SUM(I$52:I198)</f>
        <v>0</v>
      </c>
      <c r="J199" s="661"/>
      <c r="K199" s="662">
        <f t="shared" si="6"/>
        <v>0</v>
      </c>
      <c r="L199" s="662"/>
      <c r="M199" s="662"/>
      <c r="N199" s="563">
        <f>DSUM('2.2_Categoria 2 Espanya'!$E$18:$J$40,"emissions",'4.2_Resultats Espanya'!E$51:E199)-SUM(N$52:N198)</f>
        <v>0</v>
      </c>
      <c r="O199" s="563">
        <f>DSUM('2.2_Categoria 2 Espanya'!$E$49:$K$69,"emissions",'4.2_Resultats Espanya'!E$51:E199)-SUM(O$52:O198)</f>
        <v>0</v>
      </c>
      <c r="P199" s="563">
        <f>DSUM('2.2_Categoria 2 Espanya'!$E$78:$J$98,"emissions",'4.2_Resultats Espanya'!E$51:E199)-SUM(P$52:P198)</f>
        <v>0</v>
      </c>
      <c r="Q199" s="661">
        <f t="shared" si="7"/>
        <v>0</v>
      </c>
      <c r="R199" s="662"/>
      <c r="S199" s="662">
        <f t="shared" si="8"/>
        <v>0</v>
      </c>
      <c r="T199" s="662"/>
      <c r="U199" s="662"/>
    </row>
    <row r="200" spans="1:21" x14ac:dyDescent="0.3">
      <c r="A200" s="110"/>
      <c r="E200" s="109" t="str">
        <f>IF(Dades!C939="","",Dades!C939)</f>
        <v/>
      </c>
      <c r="F200" s="574">
        <f>(DSUM('1.1_Instal·lacions fixes'!$E$14:$R$36,"emissions",'4.2_Resultats Espanya'!E$51:E200)+DSUM('1.1_Instal·lacions fixes'!$E$43:$L$58,"emissions",'4.2_Resultats Espanya'!E$51:E200))-SUM(F$52:F199)</f>
        <v>0</v>
      </c>
      <c r="G200" s="574">
        <f>(DSUM('1.2_Vehicles i maquinària'!$E$22:$S$44,"emissions",'4.2_Resultats Espanya'!E$51:E200)+DSUM('1.2_Vehicles i maquinària'!$E$50:$S$70,"emissions",'4.2_Resultats Espanya'!E$51:E200)+DSUM('1.2_Vehicles i maquinària'!$E$82:$S$92,"emissions",'4.2_Resultats Espanya'!E$51:E200)+DSUM('1.2_Vehicles i maquinària'!$E$99:$S$109,"emissions",'4.2_Resultats Espanya'!E$51:E200))-SUM(G$52:G199)</f>
        <v>0</v>
      </c>
      <c r="H200" s="574">
        <f>(DSUM('1.4_Emissions fugitives'!$E$14:$O$36,"emissions",'4.2_Resultats Espanya'!E$51:E200)+DSUM('1.4_Emissions fugitives'!$E$48:$N$58,"emissions",'4.2_Resultats Espanya'!E$51:E200))-SUM(H$52:H199)</f>
        <v>0</v>
      </c>
      <c r="I200" s="661">
        <f>DSUM('1.3_Emissions de procés'!$E$17:$M$32,"emissions",'4.2_Resultats Espanya'!E$51:E200)-SUM(I$52:I199)</f>
        <v>0</v>
      </c>
      <c r="J200" s="661"/>
      <c r="K200" s="662">
        <f t="shared" si="6"/>
        <v>0</v>
      </c>
      <c r="L200" s="662"/>
      <c r="M200" s="662"/>
      <c r="N200" s="563">
        <f>DSUM('2.2_Categoria 2 Espanya'!$E$18:$J$40,"emissions",'4.2_Resultats Espanya'!E$51:E200)-SUM(N$52:N199)</f>
        <v>0</v>
      </c>
      <c r="O200" s="563">
        <f>DSUM('2.2_Categoria 2 Espanya'!$E$49:$K$69,"emissions",'4.2_Resultats Espanya'!E$51:E200)-SUM(O$52:O199)</f>
        <v>0</v>
      </c>
      <c r="P200" s="563">
        <f>DSUM('2.2_Categoria 2 Espanya'!$E$78:$J$98,"emissions",'4.2_Resultats Espanya'!E$51:E200)-SUM(P$52:P199)</f>
        <v>0</v>
      </c>
      <c r="Q200" s="661">
        <f t="shared" si="7"/>
        <v>0</v>
      </c>
      <c r="R200" s="662"/>
      <c r="S200" s="662">
        <f t="shared" si="8"/>
        <v>0</v>
      </c>
      <c r="T200" s="662"/>
      <c r="U200" s="662"/>
    </row>
    <row r="201" spans="1:21" x14ac:dyDescent="0.3">
      <c r="A201" s="110"/>
      <c r="E201" s="109" t="str">
        <f>IF(Dades!C940="","",Dades!C940)</f>
        <v/>
      </c>
      <c r="F201" s="574">
        <f>(DSUM('1.1_Instal·lacions fixes'!$E$14:$R$36,"emissions",'4.2_Resultats Espanya'!E$51:E201)+DSUM('1.1_Instal·lacions fixes'!$E$43:$L$58,"emissions",'4.2_Resultats Espanya'!E$51:E201))-SUM(F$52:F200)</f>
        <v>0</v>
      </c>
      <c r="G201" s="574">
        <f>(DSUM('1.2_Vehicles i maquinària'!$E$22:$S$44,"emissions",'4.2_Resultats Espanya'!E$51:E201)+DSUM('1.2_Vehicles i maquinària'!$E$50:$S$70,"emissions",'4.2_Resultats Espanya'!E$51:E201)+DSUM('1.2_Vehicles i maquinària'!$E$82:$S$92,"emissions",'4.2_Resultats Espanya'!E$51:E201)+DSUM('1.2_Vehicles i maquinària'!$E$99:$S$109,"emissions",'4.2_Resultats Espanya'!E$51:E201))-SUM(G$52:G200)</f>
        <v>0</v>
      </c>
      <c r="H201" s="574">
        <f>(DSUM('1.4_Emissions fugitives'!$E$14:$O$36,"emissions",'4.2_Resultats Espanya'!E$51:E201)+DSUM('1.4_Emissions fugitives'!$E$48:$N$58,"emissions",'4.2_Resultats Espanya'!E$51:E201))-SUM(H$52:H200)</f>
        <v>0</v>
      </c>
      <c r="I201" s="661">
        <f>DSUM('1.3_Emissions de procés'!$E$17:$M$32,"emissions",'4.2_Resultats Espanya'!E$51:E201)-SUM(I$52:I200)</f>
        <v>0</v>
      </c>
      <c r="J201" s="661"/>
      <c r="K201" s="662">
        <f t="shared" si="6"/>
        <v>0</v>
      </c>
      <c r="L201" s="662"/>
      <c r="M201" s="662"/>
      <c r="N201" s="563">
        <f>DSUM('2.2_Categoria 2 Espanya'!$E$18:$J$40,"emissions",'4.2_Resultats Espanya'!E$51:E201)-SUM(N$52:N200)</f>
        <v>0</v>
      </c>
      <c r="O201" s="563">
        <f>DSUM('2.2_Categoria 2 Espanya'!$E$49:$K$69,"emissions",'4.2_Resultats Espanya'!E$51:E201)-SUM(O$52:O200)</f>
        <v>0</v>
      </c>
      <c r="P201" s="563">
        <f>DSUM('2.2_Categoria 2 Espanya'!$E$78:$J$98,"emissions",'4.2_Resultats Espanya'!E$51:E201)-SUM(P$52:P200)</f>
        <v>0</v>
      </c>
      <c r="Q201" s="661">
        <f t="shared" si="7"/>
        <v>0</v>
      </c>
      <c r="R201" s="662"/>
      <c r="S201" s="662">
        <f t="shared" si="8"/>
        <v>0</v>
      </c>
      <c r="T201" s="662"/>
      <c r="U201" s="662"/>
    </row>
    <row r="202" spans="1:21" x14ac:dyDescent="0.3">
      <c r="A202" s="110"/>
      <c r="E202" s="109" t="str">
        <f>IF(Dades!C941="","",Dades!C941)</f>
        <v/>
      </c>
      <c r="F202" s="574">
        <f>(DSUM('1.1_Instal·lacions fixes'!$E$14:$R$36,"emissions",'4.2_Resultats Espanya'!E$51:E202)+DSUM('1.1_Instal·lacions fixes'!$E$43:$L$58,"emissions",'4.2_Resultats Espanya'!E$51:E202))-SUM(F$52:F201)</f>
        <v>0</v>
      </c>
      <c r="G202" s="574">
        <f>(DSUM('1.2_Vehicles i maquinària'!$E$22:$S$44,"emissions",'4.2_Resultats Espanya'!E$51:E202)+DSUM('1.2_Vehicles i maquinària'!$E$50:$S$70,"emissions",'4.2_Resultats Espanya'!E$51:E202)+DSUM('1.2_Vehicles i maquinària'!$E$82:$S$92,"emissions",'4.2_Resultats Espanya'!E$51:E202)+DSUM('1.2_Vehicles i maquinària'!$E$99:$S$109,"emissions",'4.2_Resultats Espanya'!E$51:E202))-SUM(G$52:G201)</f>
        <v>0</v>
      </c>
      <c r="H202" s="574">
        <f>(DSUM('1.4_Emissions fugitives'!$E$14:$O$36,"emissions",'4.2_Resultats Espanya'!E$51:E202)+DSUM('1.4_Emissions fugitives'!$E$48:$N$58,"emissions",'4.2_Resultats Espanya'!E$51:E202))-SUM(H$52:H201)</f>
        <v>0</v>
      </c>
      <c r="I202" s="661">
        <f>DSUM('1.3_Emissions de procés'!$E$17:$M$32,"emissions",'4.2_Resultats Espanya'!E$51:E202)-SUM(I$52:I201)</f>
        <v>0</v>
      </c>
      <c r="J202" s="661"/>
      <c r="K202" s="662">
        <f t="shared" si="6"/>
        <v>0</v>
      </c>
      <c r="L202" s="662"/>
      <c r="M202" s="662"/>
      <c r="N202" s="563">
        <f>DSUM('2.2_Categoria 2 Espanya'!$E$18:$J$40,"emissions",'4.2_Resultats Espanya'!E$51:E202)-SUM(N$52:N201)</f>
        <v>0</v>
      </c>
      <c r="O202" s="563">
        <f>DSUM('2.2_Categoria 2 Espanya'!$E$49:$K$69,"emissions",'4.2_Resultats Espanya'!E$51:E202)-SUM(O$52:O201)</f>
        <v>0</v>
      </c>
      <c r="P202" s="563">
        <f>DSUM('2.2_Categoria 2 Espanya'!$E$78:$J$98,"emissions",'4.2_Resultats Espanya'!E$51:E202)-SUM(P$52:P201)</f>
        <v>0</v>
      </c>
      <c r="Q202" s="661">
        <f t="shared" si="7"/>
        <v>0</v>
      </c>
      <c r="R202" s="662"/>
      <c r="S202" s="662">
        <f t="shared" si="8"/>
        <v>0</v>
      </c>
      <c r="T202" s="662"/>
      <c r="U202" s="662"/>
    </row>
    <row r="203" spans="1:21" x14ac:dyDescent="0.3">
      <c r="A203" s="110"/>
      <c r="E203" s="109" t="str">
        <f>IF(Dades!C942="","",Dades!C942)</f>
        <v/>
      </c>
      <c r="F203" s="574">
        <f>(DSUM('1.1_Instal·lacions fixes'!$E$14:$R$36,"emissions",'4.2_Resultats Espanya'!E$51:E203)+DSUM('1.1_Instal·lacions fixes'!$E$43:$L$58,"emissions",'4.2_Resultats Espanya'!E$51:E203))-SUM(F$52:F202)</f>
        <v>0</v>
      </c>
      <c r="G203" s="574">
        <f>(DSUM('1.2_Vehicles i maquinària'!$E$22:$S$44,"emissions",'4.2_Resultats Espanya'!E$51:E203)+DSUM('1.2_Vehicles i maquinària'!$E$50:$S$70,"emissions",'4.2_Resultats Espanya'!E$51:E203)+DSUM('1.2_Vehicles i maquinària'!$E$82:$S$92,"emissions",'4.2_Resultats Espanya'!E$51:E203)+DSUM('1.2_Vehicles i maquinària'!$E$99:$S$109,"emissions",'4.2_Resultats Espanya'!E$51:E203))-SUM(G$52:G202)</f>
        <v>0</v>
      </c>
      <c r="H203" s="574">
        <f>(DSUM('1.4_Emissions fugitives'!$E$14:$O$36,"emissions",'4.2_Resultats Espanya'!E$51:E203)+DSUM('1.4_Emissions fugitives'!$E$48:$N$58,"emissions",'4.2_Resultats Espanya'!E$51:E203))-SUM(H$52:H202)</f>
        <v>0</v>
      </c>
      <c r="I203" s="661">
        <f>DSUM('1.3_Emissions de procés'!$E$17:$M$32,"emissions",'4.2_Resultats Espanya'!E$51:E203)-SUM(I$52:I202)</f>
        <v>0</v>
      </c>
      <c r="J203" s="661"/>
      <c r="K203" s="662">
        <f t="shared" si="6"/>
        <v>0</v>
      </c>
      <c r="L203" s="662"/>
      <c r="M203" s="662"/>
      <c r="N203" s="563">
        <f>DSUM('2.2_Categoria 2 Espanya'!$E$18:$J$40,"emissions",'4.2_Resultats Espanya'!E$51:E203)-SUM(N$52:N202)</f>
        <v>0</v>
      </c>
      <c r="O203" s="563">
        <f>DSUM('2.2_Categoria 2 Espanya'!$E$49:$K$69,"emissions",'4.2_Resultats Espanya'!E$51:E203)-SUM(O$52:O202)</f>
        <v>0</v>
      </c>
      <c r="P203" s="563">
        <f>DSUM('2.2_Categoria 2 Espanya'!$E$78:$J$98,"emissions",'4.2_Resultats Espanya'!E$51:E203)-SUM(P$52:P202)</f>
        <v>0</v>
      </c>
      <c r="Q203" s="661">
        <f t="shared" si="7"/>
        <v>0</v>
      </c>
      <c r="R203" s="662"/>
      <c r="S203" s="662">
        <f t="shared" si="8"/>
        <v>0</v>
      </c>
      <c r="T203" s="662"/>
      <c r="U203" s="662"/>
    </row>
    <row r="204" spans="1:21" x14ac:dyDescent="0.3">
      <c r="A204" s="110"/>
      <c r="E204" s="109" t="str">
        <f>IF(Dades!C943="","",Dades!C943)</f>
        <v/>
      </c>
      <c r="F204" s="574">
        <f>(DSUM('1.1_Instal·lacions fixes'!$E$14:$R$36,"emissions",'4.2_Resultats Espanya'!E$51:E204)+DSUM('1.1_Instal·lacions fixes'!$E$43:$L$58,"emissions",'4.2_Resultats Espanya'!E$51:E204))-SUM(F$52:F203)</f>
        <v>0</v>
      </c>
      <c r="G204" s="574">
        <f>(DSUM('1.2_Vehicles i maquinària'!$E$22:$S$44,"emissions",'4.2_Resultats Espanya'!E$51:E204)+DSUM('1.2_Vehicles i maquinària'!$E$50:$S$70,"emissions",'4.2_Resultats Espanya'!E$51:E204)+DSUM('1.2_Vehicles i maquinària'!$E$82:$S$92,"emissions",'4.2_Resultats Espanya'!E$51:E204)+DSUM('1.2_Vehicles i maquinària'!$E$99:$S$109,"emissions",'4.2_Resultats Espanya'!E$51:E204))-SUM(G$52:G203)</f>
        <v>0</v>
      </c>
      <c r="H204" s="574">
        <f>(DSUM('1.4_Emissions fugitives'!$E$14:$O$36,"emissions",'4.2_Resultats Espanya'!E$51:E204)+DSUM('1.4_Emissions fugitives'!$E$48:$N$58,"emissions",'4.2_Resultats Espanya'!E$51:E204))-SUM(H$52:H203)</f>
        <v>0</v>
      </c>
      <c r="I204" s="661">
        <f>DSUM('1.3_Emissions de procés'!$E$17:$M$32,"emissions",'4.2_Resultats Espanya'!E$51:E204)-SUM(I$52:I203)</f>
        <v>0</v>
      </c>
      <c r="J204" s="661"/>
      <c r="K204" s="662">
        <f t="shared" si="6"/>
        <v>0</v>
      </c>
      <c r="L204" s="662"/>
      <c r="M204" s="662"/>
      <c r="N204" s="563">
        <f>DSUM('2.2_Categoria 2 Espanya'!$E$18:$J$40,"emissions",'4.2_Resultats Espanya'!E$51:E204)-SUM(N$52:N203)</f>
        <v>0</v>
      </c>
      <c r="O204" s="563">
        <f>DSUM('2.2_Categoria 2 Espanya'!$E$49:$K$69,"emissions",'4.2_Resultats Espanya'!E$51:E204)-SUM(O$52:O203)</f>
        <v>0</v>
      </c>
      <c r="P204" s="563">
        <f>DSUM('2.2_Categoria 2 Espanya'!$E$78:$J$98,"emissions",'4.2_Resultats Espanya'!E$51:E204)-SUM(P$52:P203)</f>
        <v>0</v>
      </c>
      <c r="Q204" s="661">
        <f t="shared" si="7"/>
        <v>0</v>
      </c>
      <c r="R204" s="662"/>
      <c r="S204" s="662">
        <f t="shared" si="8"/>
        <v>0</v>
      </c>
      <c r="T204" s="662"/>
      <c r="U204" s="662"/>
    </row>
    <row r="205" spans="1:21" x14ac:dyDescent="0.3">
      <c r="A205" s="110"/>
      <c r="E205" s="109" t="str">
        <f>IF(Dades!C944="","",Dades!C944)</f>
        <v/>
      </c>
      <c r="F205" s="574">
        <f>(DSUM('1.1_Instal·lacions fixes'!$E$14:$R$36,"emissions",'4.2_Resultats Espanya'!E$51:E205)+DSUM('1.1_Instal·lacions fixes'!$E$43:$L$58,"emissions",'4.2_Resultats Espanya'!E$51:E205))-SUM(F$52:F204)</f>
        <v>0</v>
      </c>
      <c r="G205" s="574">
        <f>(DSUM('1.2_Vehicles i maquinària'!$E$22:$S$44,"emissions",'4.2_Resultats Espanya'!E$51:E205)+DSUM('1.2_Vehicles i maquinària'!$E$50:$S$70,"emissions",'4.2_Resultats Espanya'!E$51:E205)+DSUM('1.2_Vehicles i maquinària'!$E$82:$S$92,"emissions",'4.2_Resultats Espanya'!E$51:E205)+DSUM('1.2_Vehicles i maquinària'!$E$99:$S$109,"emissions",'4.2_Resultats Espanya'!E$51:E205))-SUM(G$52:G204)</f>
        <v>0</v>
      </c>
      <c r="H205" s="574">
        <f>(DSUM('1.4_Emissions fugitives'!$E$14:$O$36,"emissions",'4.2_Resultats Espanya'!E$51:E205)+DSUM('1.4_Emissions fugitives'!$E$48:$N$58,"emissions",'4.2_Resultats Espanya'!E$51:E205))-SUM(H$52:H204)</f>
        <v>0</v>
      </c>
      <c r="I205" s="661">
        <f>DSUM('1.3_Emissions de procés'!$E$17:$M$32,"emissions",'4.2_Resultats Espanya'!E$51:E205)-SUM(I$52:I204)</f>
        <v>0</v>
      </c>
      <c r="J205" s="661"/>
      <c r="K205" s="662">
        <f t="shared" si="6"/>
        <v>0</v>
      </c>
      <c r="L205" s="662"/>
      <c r="M205" s="662"/>
      <c r="N205" s="563">
        <f>DSUM('2.2_Categoria 2 Espanya'!$E$18:$J$40,"emissions",'4.2_Resultats Espanya'!E$51:E205)-SUM(N$52:N204)</f>
        <v>0</v>
      </c>
      <c r="O205" s="563">
        <f>DSUM('2.2_Categoria 2 Espanya'!$E$49:$K$69,"emissions",'4.2_Resultats Espanya'!E$51:E205)-SUM(O$52:O204)</f>
        <v>0</v>
      </c>
      <c r="P205" s="563">
        <f>DSUM('2.2_Categoria 2 Espanya'!$E$78:$J$98,"emissions",'4.2_Resultats Espanya'!E$51:E205)-SUM(P$52:P204)</f>
        <v>0</v>
      </c>
      <c r="Q205" s="661">
        <f t="shared" si="7"/>
        <v>0</v>
      </c>
      <c r="R205" s="662"/>
      <c r="S205" s="662">
        <f t="shared" si="8"/>
        <v>0</v>
      </c>
      <c r="T205" s="662"/>
      <c r="U205" s="662"/>
    </row>
    <row r="206" spans="1:21" x14ac:dyDescent="0.3">
      <c r="A206" s="110"/>
      <c r="E206" s="109" t="str">
        <f>IF(Dades!C945="","",Dades!C945)</f>
        <v/>
      </c>
      <c r="F206" s="574">
        <f>(DSUM('1.1_Instal·lacions fixes'!$E$14:$R$36,"emissions",'4.2_Resultats Espanya'!E$51:E206)+DSUM('1.1_Instal·lacions fixes'!$E$43:$L$58,"emissions",'4.2_Resultats Espanya'!E$51:E206))-SUM(F$52:F205)</f>
        <v>0</v>
      </c>
      <c r="G206" s="574">
        <f>(DSUM('1.2_Vehicles i maquinària'!$E$22:$S$44,"emissions",'4.2_Resultats Espanya'!E$51:E206)+DSUM('1.2_Vehicles i maquinària'!$E$50:$S$70,"emissions",'4.2_Resultats Espanya'!E$51:E206)+DSUM('1.2_Vehicles i maquinària'!$E$82:$S$92,"emissions",'4.2_Resultats Espanya'!E$51:E206)+DSUM('1.2_Vehicles i maquinària'!$E$99:$S$109,"emissions",'4.2_Resultats Espanya'!E$51:E206))-SUM(G$52:G205)</f>
        <v>0</v>
      </c>
      <c r="H206" s="574">
        <f>(DSUM('1.4_Emissions fugitives'!$E$14:$O$36,"emissions",'4.2_Resultats Espanya'!E$51:E206)+DSUM('1.4_Emissions fugitives'!$E$48:$N$58,"emissions",'4.2_Resultats Espanya'!E$51:E206))-SUM(H$52:H205)</f>
        <v>0</v>
      </c>
      <c r="I206" s="661">
        <f>DSUM('1.3_Emissions de procés'!$E$17:$M$32,"emissions",'4.2_Resultats Espanya'!E$51:E206)-SUM(I$52:I205)</f>
        <v>0</v>
      </c>
      <c r="J206" s="661"/>
      <c r="K206" s="662">
        <f t="shared" si="6"/>
        <v>0</v>
      </c>
      <c r="L206" s="662"/>
      <c r="M206" s="662"/>
      <c r="N206" s="563">
        <f>DSUM('2.2_Categoria 2 Espanya'!$E$18:$J$40,"emissions",'4.2_Resultats Espanya'!E$51:E206)-SUM(N$52:N205)</f>
        <v>0</v>
      </c>
      <c r="O206" s="563">
        <f>DSUM('2.2_Categoria 2 Espanya'!$E$49:$K$69,"emissions",'4.2_Resultats Espanya'!E$51:E206)-SUM(O$52:O205)</f>
        <v>0</v>
      </c>
      <c r="P206" s="563">
        <f>DSUM('2.2_Categoria 2 Espanya'!$E$78:$J$98,"emissions",'4.2_Resultats Espanya'!E$51:E206)-SUM(P$52:P205)</f>
        <v>0</v>
      </c>
      <c r="Q206" s="661">
        <f t="shared" si="7"/>
        <v>0</v>
      </c>
      <c r="R206" s="662"/>
      <c r="S206" s="662">
        <f t="shared" si="8"/>
        <v>0</v>
      </c>
      <c r="T206" s="662"/>
      <c r="U206" s="662"/>
    </row>
    <row r="207" spans="1:21" x14ac:dyDescent="0.3">
      <c r="A207" s="110"/>
      <c r="E207" s="109" t="str">
        <f>IF(Dades!C946="","",Dades!C946)</f>
        <v/>
      </c>
      <c r="F207" s="574">
        <f>(DSUM('1.1_Instal·lacions fixes'!$E$14:$R$36,"emissions",'4.2_Resultats Espanya'!E$51:E207)+DSUM('1.1_Instal·lacions fixes'!$E$43:$L$58,"emissions",'4.2_Resultats Espanya'!E$51:E207))-SUM(F$52:F206)</f>
        <v>0</v>
      </c>
      <c r="G207" s="574">
        <f>(DSUM('1.2_Vehicles i maquinària'!$E$22:$S$44,"emissions",'4.2_Resultats Espanya'!E$51:E207)+DSUM('1.2_Vehicles i maquinària'!$E$50:$S$70,"emissions",'4.2_Resultats Espanya'!E$51:E207)+DSUM('1.2_Vehicles i maquinària'!$E$82:$S$92,"emissions",'4.2_Resultats Espanya'!E$51:E207)+DSUM('1.2_Vehicles i maquinària'!$E$99:$S$109,"emissions",'4.2_Resultats Espanya'!E$51:E207))-SUM(G$52:G206)</f>
        <v>0</v>
      </c>
      <c r="H207" s="574">
        <f>(DSUM('1.4_Emissions fugitives'!$E$14:$O$36,"emissions",'4.2_Resultats Espanya'!E$51:E207)+DSUM('1.4_Emissions fugitives'!$E$48:$N$58,"emissions",'4.2_Resultats Espanya'!E$51:E207))-SUM(H$52:H206)</f>
        <v>0</v>
      </c>
      <c r="I207" s="661">
        <f>DSUM('1.3_Emissions de procés'!$E$17:$M$32,"emissions",'4.2_Resultats Espanya'!E$51:E207)-SUM(I$52:I206)</f>
        <v>0</v>
      </c>
      <c r="J207" s="661"/>
      <c r="K207" s="662">
        <f t="shared" si="6"/>
        <v>0</v>
      </c>
      <c r="L207" s="662"/>
      <c r="M207" s="662"/>
      <c r="N207" s="563">
        <f>DSUM('2.2_Categoria 2 Espanya'!$E$18:$J$40,"emissions",'4.2_Resultats Espanya'!E$51:E207)-SUM(N$52:N206)</f>
        <v>0</v>
      </c>
      <c r="O207" s="563">
        <f>DSUM('2.2_Categoria 2 Espanya'!$E$49:$K$69,"emissions",'4.2_Resultats Espanya'!E$51:E207)-SUM(O$52:O206)</f>
        <v>0</v>
      </c>
      <c r="P207" s="563">
        <f>DSUM('2.2_Categoria 2 Espanya'!$E$78:$J$98,"emissions",'4.2_Resultats Espanya'!E$51:E207)-SUM(P$52:P206)</f>
        <v>0</v>
      </c>
      <c r="Q207" s="661">
        <f t="shared" si="7"/>
        <v>0</v>
      </c>
      <c r="R207" s="662"/>
      <c r="S207" s="662">
        <f t="shared" si="8"/>
        <v>0</v>
      </c>
      <c r="T207" s="662"/>
      <c r="U207" s="662"/>
    </row>
    <row r="208" spans="1:21" x14ac:dyDescent="0.3">
      <c r="A208" s="110"/>
      <c r="E208" s="109" t="str">
        <f>IF(Dades!C947="","",Dades!C947)</f>
        <v/>
      </c>
      <c r="F208" s="574">
        <f>(DSUM('1.1_Instal·lacions fixes'!$E$14:$R$36,"emissions",'4.2_Resultats Espanya'!E$51:E208)+DSUM('1.1_Instal·lacions fixes'!$E$43:$L$58,"emissions",'4.2_Resultats Espanya'!E$51:E208))-SUM(F$52:F207)</f>
        <v>0</v>
      </c>
      <c r="G208" s="574">
        <f>(DSUM('1.2_Vehicles i maquinària'!$E$22:$S$44,"emissions",'4.2_Resultats Espanya'!E$51:E208)+DSUM('1.2_Vehicles i maquinària'!$E$50:$S$70,"emissions",'4.2_Resultats Espanya'!E$51:E208)+DSUM('1.2_Vehicles i maquinària'!$E$82:$S$92,"emissions",'4.2_Resultats Espanya'!E$51:E208)+DSUM('1.2_Vehicles i maquinària'!$E$99:$S$109,"emissions",'4.2_Resultats Espanya'!E$51:E208))-SUM(G$52:G207)</f>
        <v>0</v>
      </c>
      <c r="H208" s="574">
        <f>(DSUM('1.4_Emissions fugitives'!$E$14:$O$36,"emissions",'4.2_Resultats Espanya'!E$51:E208)+DSUM('1.4_Emissions fugitives'!$E$48:$N$58,"emissions",'4.2_Resultats Espanya'!E$51:E208))-SUM(H$52:H207)</f>
        <v>0</v>
      </c>
      <c r="I208" s="661">
        <f>DSUM('1.3_Emissions de procés'!$E$17:$M$32,"emissions",'4.2_Resultats Espanya'!E$51:E208)-SUM(I$52:I207)</f>
        <v>0</v>
      </c>
      <c r="J208" s="661"/>
      <c r="K208" s="662">
        <f t="shared" si="6"/>
        <v>0</v>
      </c>
      <c r="L208" s="662"/>
      <c r="M208" s="662"/>
      <c r="N208" s="563">
        <f>DSUM('2.2_Categoria 2 Espanya'!$E$18:$J$40,"emissions",'4.2_Resultats Espanya'!E$51:E208)-SUM(N$52:N207)</f>
        <v>0</v>
      </c>
      <c r="O208" s="563">
        <f>DSUM('2.2_Categoria 2 Espanya'!$E$49:$K$69,"emissions",'4.2_Resultats Espanya'!E$51:E208)-SUM(O$52:O207)</f>
        <v>0</v>
      </c>
      <c r="P208" s="563">
        <f>DSUM('2.2_Categoria 2 Espanya'!$E$78:$J$98,"emissions",'4.2_Resultats Espanya'!E$51:E208)-SUM(P$52:P207)</f>
        <v>0</v>
      </c>
      <c r="Q208" s="661">
        <f t="shared" si="7"/>
        <v>0</v>
      </c>
      <c r="R208" s="662"/>
      <c r="S208" s="662">
        <f t="shared" si="8"/>
        <v>0</v>
      </c>
      <c r="T208" s="662"/>
      <c r="U208" s="662"/>
    </row>
    <row r="209" spans="1:21" x14ac:dyDescent="0.3">
      <c r="A209" s="110"/>
      <c r="E209" s="109" t="str">
        <f>IF(Dades!C948="","",Dades!C948)</f>
        <v/>
      </c>
      <c r="F209" s="574">
        <f>(DSUM('1.1_Instal·lacions fixes'!$E$14:$R$36,"emissions",'4.2_Resultats Espanya'!E$51:E209)+DSUM('1.1_Instal·lacions fixes'!$E$43:$L$58,"emissions",'4.2_Resultats Espanya'!E$51:E209))-SUM(F$52:F208)</f>
        <v>0</v>
      </c>
      <c r="G209" s="574">
        <f>(DSUM('1.2_Vehicles i maquinària'!$E$22:$S$44,"emissions",'4.2_Resultats Espanya'!E$51:E209)+DSUM('1.2_Vehicles i maquinària'!$E$50:$S$70,"emissions",'4.2_Resultats Espanya'!E$51:E209)+DSUM('1.2_Vehicles i maquinària'!$E$82:$S$92,"emissions",'4.2_Resultats Espanya'!E$51:E209)+DSUM('1.2_Vehicles i maquinària'!$E$99:$S$109,"emissions",'4.2_Resultats Espanya'!E$51:E209))-SUM(G$52:G208)</f>
        <v>0</v>
      </c>
      <c r="H209" s="574">
        <f>(DSUM('1.4_Emissions fugitives'!$E$14:$O$36,"emissions",'4.2_Resultats Espanya'!E$51:E209)+DSUM('1.4_Emissions fugitives'!$E$48:$N$58,"emissions",'4.2_Resultats Espanya'!E$51:E209))-SUM(H$52:H208)</f>
        <v>0</v>
      </c>
      <c r="I209" s="661">
        <f>DSUM('1.3_Emissions de procés'!$E$17:$M$32,"emissions",'4.2_Resultats Espanya'!E$51:E209)-SUM(I$52:I208)</f>
        <v>0</v>
      </c>
      <c r="J209" s="661"/>
      <c r="K209" s="662">
        <f t="shared" si="6"/>
        <v>0</v>
      </c>
      <c r="L209" s="662"/>
      <c r="M209" s="662"/>
      <c r="N209" s="563">
        <f>DSUM('2.2_Categoria 2 Espanya'!$E$18:$J$40,"emissions",'4.2_Resultats Espanya'!E$51:E209)-SUM(N$52:N208)</f>
        <v>0</v>
      </c>
      <c r="O209" s="563">
        <f>DSUM('2.2_Categoria 2 Espanya'!$E$49:$K$69,"emissions",'4.2_Resultats Espanya'!E$51:E209)-SUM(O$52:O208)</f>
        <v>0</v>
      </c>
      <c r="P209" s="563">
        <f>DSUM('2.2_Categoria 2 Espanya'!$E$78:$J$98,"emissions",'4.2_Resultats Espanya'!E$51:E209)-SUM(P$52:P208)</f>
        <v>0</v>
      </c>
      <c r="Q209" s="661">
        <f t="shared" si="7"/>
        <v>0</v>
      </c>
      <c r="R209" s="662"/>
      <c r="S209" s="662">
        <f t="shared" si="8"/>
        <v>0</v>
      </c>
      <c r="T209" s="662"/>
      <c r="U209" s="662"/>
    </row>
    <row r="210" spans="1:21" x14ac:dyDescent="0.3">
      <c r="A210" s="110"/>
      <c r="E210" s="109" t="str">
        <f>IF(Dades!C949="","",Dades!C949)</f>
        <v/>
      </c>
      <c r="F210" s="574">
        <f>(DSUM('1.1_Instal·lacions fixes'!$E$14:$R$36,"emissions",'4.2_Resultats Espanya'!E$51:E210)+DSUM('1.1_Instal·lacions fixes'!$E$43:$L$58,"emissions",'4.2_Resultats Espanya'!E$51:E210))-SUM(F$52:F209)</f>
        <v>0</v>
      </c>
      <c r="G210" s="574">
        <f>(DSUM('1.2_Vehicles i maquinària'!$E$22:$S$44,"emissions",'4.2_Resultats Espanya'!E$51:E210)+DSUM('1.2_Vehicles i maquinària'!$E$50:$S$70,"emissions",'4.2_Resultats Espanya'!E$51:E210)+DSUM('1.2_Vehicles i maquinària'!$E$82:$S$92,"emissions",'4.2_Resultats Espanya'!E$51:E210)+DSUM('1.2_Vehicles i maquinària'!$E$99:$S$109,"emissions",'4.2_Resultats Espanya'!E$51:E210))-SUM(G$52:G209)</f>
        <v>0</v>
      </c>
      <c r="H210" s="574">
        <f>(DSUM('1.4_Emissions fugitives'!$E$14:$O$36,"emissions",'4.2_Resultats Espanya'!E$51:E210)+DSUM('1.4_Emissions fugitives'!$E$48:$N$58,"emissions",'4.2_Resultats Espanya'!E$51:E210))-SUM(H$52:H209)</f>
        <v>0</v>
      </c>
      <c r="I210" s="661">
        <f>DSUM('1.3_Emissions de procés'!$E$17:$M$32,"emissions",'4.2_Resultats Espanya'!E$51:E210)-SUM(I$52:I209)</f>
        <v>0</v>
      </c>
      <c r="J210" s="661"/>
      <c r="K210" s="662">
        <f t="shared" si="6"/>
        <v>0</v>
      </c>
      <c r="L210" s="662"/>
      <c r="M210" s="662"/>
      <c r="N210" s="563">
        <f>DSUM('2.2_Categoria 2 Espanya'!$E$18:$J$40,"emissions",'4.2_Resultats Espanya'!E$51:E210)-SUM(N$52:N209)</f>
        <v>0</v>
      </c>
      <c r="O210" s="563">
        <f>DSUM('2.2_Categoria 2 Espanya'!$E$49:$K$69,"emissions",'4.2_Resultats Espanya'!E$51:E210)-SUM(O$52:O209)</f>
        <v>0</v>
      </c>
      <c r="P210" s="563">
        <f>DSUM('2.2_Categoria 2 Espanya'!$E$78:$J$98,"emissions",'4.2_Resultats Espanya'!E$51:E210)-SUM(P$52:P209)</f>
        <v>0</v>
      </c>
      <c r="Q210" s="661">
        <f t="shared" si="7"/>
        <v>0</v>
      </c>
      <c r="R210" s="662"/>
      <c r="S210" s="662">
        <f t="shared" si="8"/>
        <v>0</v>
      </c>
      <c r="T210" s="662"/>
      <c r="U210" s="662"/>
    </row>
    <row r="211" spans="1:21" x14ac:dyDescent="0.3">
      <c r="A211" s="110"/>
      <c r="E211" s="109" t="str">
        <f>IF(Dades!C950="","",Dades!C950)</f>
        <v/>
      </c>
      <c r="F211" s="574">
        <f>(DSUM('1.1_Instal·lacions fixes'!$E$14:$R$36,"emissions",'4.2_Resultats Espanya'!E$51:E211)+DSUM('1.1_Instal·lacions fixes'!$E$43:$L$58,"emissions",'4.2_Resultats Espanya'!E$51:E211))-SUM(F$52:F210)</f>
        <v>0</v>
      </c>
      <c r="G211" s="574">
        <f>(DSUM('1.2_Vehicles i maquinària'!$E$22:$S$44,"emissions",'4.2_Resultats Espanya'!E$51:E211)+DSUM('1.2_Vehicles i maquinària'!$E$50:$S$70,"emissions",'4.2_Resultats Espanya'!E$51:E211)+DSUM('1.2_Vehicles i maquinària'!$E$82:$S$92,"emissions",'4.2_Resultats Espanya'!E$51:E211)+DSUM('1.2_Vehicles i maquinària'!$E$99:$S$109,"emissions",'4.2_Resultats Espanya'!E$51:E211))-SUM(G$52:G210)</f>
        <v>0</v>
      </c>
      <c r="H211" s="574">
        <f>(DSUM('1.4_Emissions fugitives'!$E$14:$O$36,"emissions",'4.2_Resultats Espanya'!E$51:E211)+DSUM('1.4_Emissions fugitives'!$E$48:$N$58,"emissions",'4.2_Resultats Espanya'!E$51:E211))-SUM(H$52:H210)</f>
        <v>0</v>
      </c>
      <c r="I211" s="661">
        <f>DSUM('1.3_Emissions de procés'!$E$17:$M$32,"emissions",'4.2_Resultats Espanya'!E$51:E211)-SUM(I$52:I210)</f>
        <v>0</v>
      </c>
      <c r="J211" s="661"/>
      <c r="K211" s="662">
        <f t="shared" si="6"/>
        <v>0</v>
      </c>
      <c r="L211" s="662"/>
      <c r="M211" s="662"/>
      <c r="N211" s="563">
        <f>DSUM('2.2_Categoria 2 Espanya'!$E$18:$J$40,"emissions",'4.2_Resultats Espanya'!E$51:E211)-SUM(N$52:N210)</f>
        <v>0</v>
      </c>
      <c r="O211" s="563">
        <f>DSUM('2.2_Categoria 2 Espanya'!$E$49:$K$69,"emissions",'4.2_Resultats Espanya'!E$51:E211)-SUM(O$52:O210)</f>
        <v>0</v>
      </c>
      <c r="P211" s="563">
        <f>DSUM('2.2_Categoria 2 Espanya'!$E$78:$J$98,"emissions",'4.2_Resultats Espanya'!E$51:E211)-SUM(P$52:P210)</f>
        <v>0</v>
      </c>
      <c r="Q211" s="661">
        <f t="shared" si="7"/>
        <v>0</v>
      </c>
      <c r="R211" s="662"/>
      <c r="S211" s="662">
        <f t="shared" si="8"/>
        <v>0</v>
      </c>
      <c r="T211" s="662"/>
      <c r="U211" s="662"/>
    </row>
    <row r="212" spans="1:21" x14ac:dyDescent="0.3">
      <c r="A212" s="110"/>
      <c r="E212" s="109" t="str">
        <f>IF(Dades!C951="","",Dades!C951)</f>
        <v/>
      </c>
      <c r="F212" s="574">
        <f>(DSUM('1.1_Instal·lacions fixes'!$E$14:$R$36,"emissions",'4.2_Resultats Espanya'!E$51:E212)+DSUM('1.1_Instal·lacions fixes'!$E$43:$L$58,"emissions",'4.2_Resultats Espanya'!E$51:E212))-SUM(F$52:F211)</f>
        <v>0</v>
      </c>
      <c r="G212" s="574">
        <f>(DSUM('1.2_Vehicles i maquinària'!$E$22:$S$44,"emissions",'4.2_Resultats Espanya'!E$51:E212)+DSUM('1.2_Vehicles i maquinària'!$E$50:$S$70,"emissions",'4.2_Resultats Espanya'!E$51:E212)+DSUM('1.2_Vehicles i maquinària'!$E$82:$S$92,"emissions",'4.2_Resultats Espanya'!E$51:E212)+DSUM('1.2_Vehicles i maquinària'!$E$99:$S$109,"emissions",'4.2_Resultats Espanya'!E$51:E212))-SUM(G$52:G211)</f>
        <v>0</v>
      </c>
      <c r="H212" s="574">
        <f>(DSUM('1.4_Emissions fugitives'!$E$14:$O$36,"emissions",'4.2_Resultats Espanya'!E$51:E212)+DSUM('1.4_Emissions fugitives'!$E$48:$N$58,"emissions",'4.2_Resultats Espanya'!E$51:E212))-SUM(H$52:H211)</f>
        <v>0</v>
      </c>
      <c r="I212" s="661">
        <f>DSUM('1.3_Emissions de procés'!$E$17:$M$32,"emissions",'4.2_Resultats Espanya'!E$51:E212)-SUM(I$52:I211)</f>
        <v>0</v>
      </c>
      <c r="J212" s="661"/>
      <c r="K212" s="662">
        <f t="shared" si="6"/>
        <v>0</v>
      </c>
      <c r="L212" s="662"/>
      <c r="M212" s="662"/>
      <c r="N212" s="563">
        <f>DSUM('2.2_Categoria 2 Espanya'!$E$18:$J$40,"emissions",'4.2_Resultats Espanya'!E$51:E212)-SUM(N$52:N211)</f>
        <v>0</v>
      </c>
      <c r="O212" s="563">
        <f>DSUM('2.2_Categoria 2 Espanya'!$E$49:$K$69,"emissions",'4.2_Resultats Espanya'!E$51:E212)-SUM(O$52:O211)</f>
        <v>0</v>
      </c>
      <c r="P212" s="563">
        <f>DSUM('2.2_Categoria 2 Espanya'!$E$78:$J$98,"emissions",'4.2_Resultats Espanya'!E$51:E212)-SUM(P$52:P211)</f>
        <v>0</v>
      </c>
      <c r="Q212" s="661">
        <f t="shared" si="7"/>
        <v>0</v>
      </c>
      <c r="R212" s="662"/>
      <c r="S212" s="662">
        <f t="shared" si="8"/>
        <v>0</v>
      </c>
      <c r="T212" s="662"/>
      <c r="U212" s="662"/>
    </row>
    <row r="213" spans="1:21" x14ac:dyDescent="0.3">
      <c r="A213" s="110"/>
      <c r="E213" s="109" t="str">
        <f>IF(Dades!C952="","",Dades!C952)</f>
        <v/>
      </c>
      <c r="F213" s="574">
        <f>(DSUM('1.1_Instal·lacions fixes'!$E$14:$R$36,"emissions",'4.2_Resultats Espanya'!E$51:E213)+DSUM('1.1_Instal·lacions fixes'!$E$43:$L$58,"emissions",'4.2_Resultats Espanya'!E$51:E213))-SUM(F$52:F212)</f>
        <v>0</v>
      </c>
      <c r="G213" s="574">
        <f>(DSUM('1.2_Vehicles i maquinària'!$E$22:$S$44,"emissions",'4.2_Resultats Espanya'!E$51:E213)+DSUM('1.2_Vehicles i maquinària'!$E$50:$S$70,"emissions",'4.2_Resultats Espanya'!E$51:E213)+DSUM('1.2_Vehicles i maquinària'!$E$82:$S$92,"emissions",'4.2_Resultats Espanya'!E$51:E213)+DSUM('1.2_Vehicles i maquinària'!$E$99:$S$109,"emissions",'4.2_Resultats Espanya'!E$51:E213))-SUM(G$52:G212)</f>
        <v>0</v>
      </c>
      <c r="H213" s="574">
        <f>(DSUM('1.4_Emissions fugitives'!$E$14:$O$36,"emissions",'4.2_Resultats Espanya'!E$51:E213)+DSUM('1.4_Emissions fugitives'!$E$48:$N$58,"emissions",'4.2_Resultats Espanya'!E$51:E213))-SUM(H$52:H212)</f>
        <v>0</v>
      </c>
      <c r="I213" s="661">
        <f>DSUM('1.3_Emissions de procés'!$E$17:$M$32,"emissions",'4.2_Resultats Espanya'!E$51:E213)-SUM(I$52:I212)</f>
        <v>0</v>
      </c>
      <c r="J213" s="661"/>
      <c r="K213" s="662">
        <f t="shared" si="6"/>
        <v>0</v>
      </c>
      <c r="L213" s="662"/>
      <c r="M213" s="662"/>
      <c r="N213" s="563">
        <f>DSUM('2.2_Categoria 2 Espanya'!$E$18:$J$40,"emissions",'4.2_Resultats Espanya'!E$51:E213)-SUM(N$52:N212)</f>
        <v>0</v>
      </c>
      <c r="O213" s="563">
        <f>DSUM('2.2_Categoria 2 Espanya'!$E$49:$K$69,"emissions",'4.2_Resultats Espanya'!E$51:E213)-SUM(O$52:O212)</f>
        <v>0</v>
      </c>
      <c r="P213" s="563">
        <f>DSUM('2.2_Categoria 2 Espanya'!$E$78:$J$98,"emissions",'4.2_Resultats Espanya'!E$51:E213)-SUM(P$52:P212)</f>
        <v>0</v>
      </c>
      <c r="Q213" s="661">
        <f t="shared" si="7"/>
        <v>0</v>
      </c>
      <c r="R213" s="662"/>
      <c r="S213" s="662">
        <f t="shared" si="8"/>
        <v>0</v>
      </c>
      <c r="T213" s="662"/>
      <c r="U213" s="662"/>
    </row>
    <row r="214" spans="1:21" x14ac:dyDescent="0.3">
      <c r="A214" s="110"/>
      <c r="E214" s="109" t="str">
        <f>IF(Dades!C953="","",Dades!C953)</f>
        <v/>
      </c>
      <c r="F214" s="574">
        <f>(DSUM('1.1_Instal·lacions fixes'!$E$14:$R$36,"emissions",'4.2_Resultats Espanya'!E$51:E214)+DSUM('1.1_Instal·lacions fixes'!$E$43:$L$58,"emissions",'4.2_Resultats Espanya'!E$51:E214))-SUM(F$52:F213)</f>
        <v>0</v>
      </c>
      <c r="G214" s="574">
        <f>(DSUM('1.2_Vehicles i maquinària'!$E$22:$S$44,"emissions",'4.2_Resultats Espanya'!E$51:E214)+DSUM('1.2_Vehicles i maquinària'!$E$50:$S$70,"emissions",'4.2_Resultats Espanya'!E$51:E214)+DSUM('1.2_Vehicles i maquinària'!$E$82:$S$92,"emissions",'4.2_Resultats Espanya'!E$51:E214)+DSUM('1.2_Vehicles i maquinària'!$E$99:$S$109,"emissions",'4.2_Resultats Espanya'!E$51:E214))-SUM(G$52:G213)</f>
        <v>0</v>
      </c>
      <c r="H214" s="574">
        <f>(DSUM('1.4_Emissions fugitives'!$E$14:$O$36,"emissions",'4.2_Resultats Espanya'!E$51:E214)+DSUM('1.4_Emissions fugitives'!$E$48:$N$58,"emissions",'4.2_Resultats Espanya'!E$51:E214))-SUM(H$52:H213)</f>
        <v>0</v>
      </c>
      <c r="I214" s="661">
        <f>DSUM('1.3_Emissions de procés'!$E$17:$M$32,"emissions",'4.2_Resultats Espanya'!E$51:E214)-SUM(I$52:I213)</f>
        <v>0</v>
      </c>
      <c r="J214" s="661"/>
      <c r="K214" s="662">
        <f t="shared" si="6"/>
        <v>0</v>
      </c>
      <c r="L214" s="662"/>
      <c r="M214" s="662"/>
      <c r="N214" s="563">
        <f>DSUM('2.2_Categoria 2 Espanya'!$E$18:$J$40,"emissions",'4.2_Resultats Espanya'!E$51:E214)-SUM(N$52:N213)</f>
        <v>0</v>
      </c>
      <c r="O214" s="563">
        <f>DSUM('2.2_Categoria 2 Espanya'!$E$49:$K$69,"emissions",'4.2_Resultats Espanya'!E$51:E214)-SUM(O$52:O213)</f>
        <v>0</v>
      </c>
      <c r="P214" s="563">
        <f>DSUM('2.2_Categoria 2 Espanya'!$E$78:$J$98,"emissions",'4.2_Resultats Espanya'!E$51:E214)-SUM(P$52:P213)</f>
        <v>0</v>
      </c>
      <c r="Q214" s="661">
        <f t="shared" si="7"/>
        <v>0</v>
      </c>
      <c r="R214" s="662"/>
      <c r="S214" s="662">
        <f t="shared" si="8"/>
        <v>0</v>
      </c>
      <c r="T214" s="662"/>
      <c r="U214" s="662"/>
    </row>
    <row r="215" spans="1:21" x14ac:dyDescent="0.3">
      <c r="A215" s="110"/>
      <c r="E215" s="109" t="str">
        <f>IF(Dades!C954="","",Dades!C954)</f>
        <v/>
      </c>
      <c r="F215" s="574">
        <f>(DSUM('1.1_Instal·lacions fixes'!$E$14:$R$36,"emissions",'4.2_Resultats Espanya'!E$51:E215)+DSUM('1.1_Instal·lacions fixes'!$E$43:$L$58,"emissions",'4.2_Resultats Espanya'!E$51:E215))-SUM(F$52:F214)</f>
        <v>0</v>
      </c>
      <c r="G215" s="574">
        <f>(DSUM('1.2_Vehicles i maquinària'!$E$22:$S$44,"emissions",'4.2_Resultats Espanya'!E$51:E215)+DSUM('1.2_Vehicles i maquinària'!$E$50:$S$70,"emissions",'4.2_Resultats Espanya'!E$51:E215)+DSUM('1.2_Vehicles i maquinària'!$E$82:$S$92,"emissions",'4.2_Resultats Espanya'!E$51:E215)+DSUM('1.2_Vehicles i maquinària'!$E$99:$S$109,"emissions",'4.2_Resultats Espanya'!E$51:E215))-SUM(G$52:G214)</f>
        <v>0</v>
      </c>
      <c r="H215" s="574">
        <f>(DSUM('1.4_Emissions fugitives'!$E$14:$O$36,"emissions",'4.2_Resultats Espanya'!E$51:E215)+DSUM('1.4_Emissions fugitives'!$E$48:$N$58,"emissions",'4.2_Resultats Espanya'!E$51:E215))-SUM(H$52:H214)</f>
        <v>0</v>
      </c>
      <c r="I215" s="661">
        <f>DSUM('1.3_Emissions de procés'!$E$17:$M$32,"emissions",'4.2_Resultats Espanya'!E$51:E215)-SUM(I$52:I214)</f>
        <v>0</v>
      </c>
      <c r="J215" s="661"/>
      <c r="K215" s="662">
        <f t="shared" si="6"/>
        <v>0</v>
      </c>
      <c r="L215" s="662"/>
      <c r="M215" s="662"/>
      <c r="N215" s="563">
        <f>DSUM('2.2_Categoria 2 Espanya'!$E$18:$J$40,"emissions",'4.2_Resultats Espanya'!E$51:E215)-SUM(N$52:N214)</f>
        <v>0</v>
      </c>
      <c r="O215" s="563">
        <f>DSUM('2.2_Categoria 2 Espanya'!$E$49:$K$69,"emissions",'4.2_Resultats Espanya'!E$51:E215)-SUM(O$52:O214)</f>
        <v>0</v>
      </c>
      <c r="P215" s="563">
        <f>DSUM('2.2_Categoria 2 Espanya'!$E$78:$J$98,"emissions",'4.2_Resultats Espanya'!E$51:E215)-SUM(P$52:P214)</f>
        <v>0</v>
      </c>
      <c r="Q215" s="661">
        <f t="shared" si="7"/>
        <v>0</v>
      </c>
      <c r="R215" s="662"/>
      <c r="S215" s="662">
        <f t="shared" si="8"/>
        <v>0</v>
      </c>
      <c r="T215" s="662"/>
      <c r="U215" s="662"/>
    </row>
    <row r="216" spans="1:21" x14ac:dyDescent="0.3">
      <c r="A216" s="110"/>
      <c r="E216" s="109" t="str">
        <f>IF(Dades!C955="","",Dades!C955)</f>
        <v/>
      </c>
      <c r="F216" s="574">
        <f>(DSUM('1.1_Instal·lacions fixes'!$E$14:$R$36,"emissions",'4.2_Resultats Espanya'!E$51:E216)+DSUM('1.1_Instal·lacions fixes'!$E$43:$L$58,"emissions",'4.2_Resultats Espanya'!E$51:E216))-SUM(F$52:F215)</f>
        <v>0</v>
      </c>
      <c r="G216" s="574">
        <f>(DSUM('1.2_Vehicles i maquinària'!$E$22:$S$44,"emissions",'4.2_Resultats Espanya'!E$51:E216)+DSUM('1.2_Vehicles i maquinària'!$E$50:$S$70,"emissions",'4.2_Resultats Espanya'!E$51:E216)+DSUM('1.2_Vehicles i maquinària'!$E$82:$S$92,"emissions",'4.2_Resultats Espanya'!E$51:E216)+DSUM('1.2_Vehicles i maquinària'!$E$99:$S$109,"emissions",'4.2_Resultats Espanya'!E$51:E216))-SUM(G$52:G215)</f>
        <v>0</v>
      </c>
      <c r="H216" s="574">
        <f>(DSUM('1.4_Emissions fugitives'!$E$14:$O$36,"emissions",'4.2_Resultats Espanya'!E$51:E216)+DSUM('1.4_Emissions fugitives'!$E$48:$N$58,"emissions",'4.2_Resultats Espanya'!E$51:E216))-SUM(H$52:H215)</f>
        <v>0</v>
      </c>
      <c r="I216" s="661">
        <f>DSUM('1.3_Emissions de procés'!$E$17:$M$32,"emissions",'4.2_Resultats Espanya'!E$51:E216)-SUM(I$52:I215)</f>
        <v>0</v>
      </c>
      <c r="J216" s="661"/>
      <c r="K216" s="662">
        <f t="shared" si="6"/>
        <v>0</v>
      </c>
      <c r="L216" s="662"/>
      <c r="M216" s="662"/>
      <c r="N216" s="563">
        <f>DSUM('2.2_Categoria 2 Espanya'!$E$18:$J$40,"emissions",'4.2_Resultats Espanya'!E$51:E216)-SUM(N$52:N215)</f>
        <v>0</v>
      </c>
      <c r="O216" s="563">
        <f>DSUM('2.2_Categoria 2 Espanya'!$E$49:$K$69,"emissions",'4.2_Resultats Espanya'!E$51:E216)-SUM(O$52:O215)</f>
        <v>0</v>
      </c>
      <c r="P216" s="563">
        <f>DSUM('2.2_Categoria 2 Espanya'!$E$78:$J$98,"emissions",'4.2_Resultats Espanya'!E$51:E216)-SUM(P$52:P215)</f>
        <v>0</v>
      </c>
      <c r="Q216" s="661">
        <f t="shared" si="7"/>
        <v>0</v>
      </c>
      <c r="R216" s="662"/>
      <c r="S216" s="662">
        <f t="shared" si="8"/>
        <v>0</v>
      </c>
      <c r="T216" s="662"/>
      <c r="U216" s="662"/>
    </row>
    <row r="217" spans="1:21" x14ac:dyDescent="0.3">
      <c r="A217" s="110"/>
      <c r="E217" s="109" t="str">
        <f>IF(Dades!C956="","",Dades!C956)</f>
        <v/>
      </c>
      <c r="F217" s="574">
        <f>(DSUM('1.1_Instal·lacions fixes'!$E$14:$R$36,"emissions",'4.2_Resultats Espanya'!E$51:E217)+DSUM('1.1_Instal·lacions fixes'!$E$43:$L$58,"emissions",'4.2_Resultats Espanya'!E$51:E217))-SUM(F$52:F216)</f>
        <v>0</v>
      </c>
      <c r="G217" s="574">
        <f>(DSUM('1.2_Vehicles i maquinària'!$E$22:$S$44,"emissions",'4.2_Resultats Espanya'!E$51:E217)+DSUM('1.2_Vehicles i maquinària'!$E$50:$S$70,"emissions",'4.2_Resultats Espanya'!E$51:E217)+DSUM('1.2_Vehicles i maquinària'!$E$82:$S$92,"emissions",'4.2_Resultats Espanya'!E$51:E217)+DSUM('1.2_Vehicles i maquinària'!$E$99:$S$109,"emissions",'4.2_Resultats Espanya'!E$51:E217))-SUM(G$52:G216)</f>
        <v>0</v>
      </c>
      <c r="H217" s="574">
        <f>(DSUM('1.4_Emissions fugitives'!$E$14:$O$36,"emissions",'4.2_Resultats Espanya'!E$51:E217)+DSUM('1.4_Emissions fugitives'!$E$48:$N$58,"emissions",'4.2_Resultats Espanya'!E$51:E217))-SUM(H$52:H216)</f>
        <v>0</v>
      </c>
      <c r="I217" s="661">
        <f>DSUM('1.3_Emissions de procés'!$E$17:$M$32,"emissions",'4.2_Resultats Espanya'!E$51:E217)-SUM(I$52:I216)</f>
        <v>0</v>
      </c>
      <c r="J217" s="661"/>
      <c r="K217" s="662">
        <f t="shared" si="6"/>
        <v>0</v>
      </c>
      <c r="L217" s="662"/>
      <c r="M217" s="662"/>
      <c r="N217" s="563">
        <f>DSUM('2.2_Categoria 2 Espanya'!$E$18:$J$40,"emissions",'4.2_Resultats Espanya'!E$51:E217)-SUM(N$52:N216)</f>
        <v>0</v>
      </c>
      <c r="O217" s="563">
        <f>DSUM('2.2_Categoria 2 Espanya'!$E$49:$K$69,"emissions",'4.2_Resultats Espanya'!E$51:E217)-SUM(O$52:O216)</f>
        <v>0</v>
      </c>
      <c r="P217" s="563">
        <f>DSUM('2.2_Categoria 2 Espanya'!$E$78:$J$98,"emissions",'4.2_Resultats Espanya'!E$51:E217)-SUM(P$52:P216)</f>
        <v>0</v>
      </c>
      <c r="Q217" s="661">
        <f t="shared" si="7"/>
        <v>0</v>
      </c>
      <c r="R217" s="662"/>
      <c r="S217" s="662">
        <f t="shared" si="8"/>
        <v>0</v>
      </c>
      <c r="T217" s="662"/>
      <c r="U217" s="662"/>
    </row>
    <row r="218" spans="1:21" x14ac:dyDescent="0.3">
      <c r="A218" s="110"/>
      <c r="E218" s="109" t="str">
        <f>IF(Dades!C957="","",Dades!C957)</f>
        <v/>
      </c>
      <c r="F218" s="574">
        <f>(DSUM('1.1_Instal·lacions fixes'!$E$14:$R$36,"emissions",'4.2_Resultats Espanya'!E$51:E218)+DSUM('1.1_Instal·lacions fixes'!$E$43:$L$58,"emissions",'4.2_Resultats Espanya'!E$51:E218))-SUM(F$52:F217)</f>
        <v>0</v>
      </c>
      <c r="G218" s="574">
        <f>(DSUM('1.2_Vehicles i maquinària'!$E$22:$S$44,"emissions",'4.2_Resultats Espanya'!E$51:E218)+DSUM('1.2_Vehicles i maquinària'!$E$50:$S$70,"emissions",'4.2_Resultats Espanya'!E$51:E218)+DSUM('1.2_Vehicles i maquinària'!$E$82:$S$92,"emissions",'4.2_Resultats Espanya'!E$51:E218)+DSUM('1.2_Vehicles i maquinària'!$E$99:$S$109,"emissions",'4.2_Resultats Espanya'!E$51:E218))-SUM(G$52:G217)</f>
        <v>0</v>
      </c>
      <c r="H218" s="574">
        <f>(DSUM('1.4_Emissions fugitives'!$E$14:$O$36,"emissions",'4.2_Resultats Espanya'!E$51:E218)+DSUM('1.4_Emissions fugitives'!$E$48:$N$58,"emissions",'4.2_Resultats Espanya'!E$51:E218))-SUM(H$52:H217)</f>
        <v>0</v>
      </c>
      <c r="I218" s="661">
        <f>DSUM('1.3_Emissions de procés'!$E$17:$M$32,"emissions",'4.2_Resultats Espanya'!E$51:E218)-SUM(I$52:I217)</f>
        <v>0</v>
      </c>
      <c r="J218" s="661"/>
      <c r="K218" s="662">
        <f t="shared" si="6"/>
        <v>0</v>
      </c>
      <c r="L218" s="662"/>
      <c r="M218" s="662"/>
      <c r="N218" s="563">
        <f>DSUM('2.2_Categoria 2 Espanya'!$E$18:$J$40,"emissions",'4.2_Resultats Espanya'!E$51:E218)-SUM(N$52:N217)</f>
        <v>0</v>
      </c>
      <c r="O218" s="563">
        <f>DSUM('2.2_Categoria 2 Espanya'!$E$49:$K$69,"emissions",'4.2_Resultats Espanya'!E$51:E218)-SUM(O$52:O217)</f>
        <v>0</v>
      </c>
      <c r="P218" s="563">
        <f>DSUM('2.2_Categoria 2 Espanya'!$E$78:$J$98,"emissions",'4.2_Resultats Espanya'!E$51:E218)-SUM(P$52:P217)</f>
        <v>0</v>
      </c>
      <c r="Q218" s="661">
        <f t="shared" si="7"/>
        <v>0</v>
      </c>
      <c r="R218" s="662"/>
      <c r="S218" s="662">
        <f t="shared" si="8"/>
        <v>0</v>
      </c>
      <c r="T218" s="662"/>
      <c r="U218" s="662"/>
    </row>
    <row r="219" spans="1:21" x14ac:dyDescent="0.3">
      <c r="A219" s="110"/>
      <c r="E219" s="109" t="str">
        <f>IF(Dades!C958="","",Dades!C958)</f>
        <v/>
      </c>
      <c r="F219" s="574">
        <f>(DSUM('1.1_Instal·lacions fixes'!$E$14:$R$36,"emissions",'4.2_Resultats Espanya'!E$51:E219)+DSUM('1.1_Instal·lacions fixes'!$E$43:$L$58,"emissions",'4.2_Resultats Espanya'!E$51:E219))-SUM(F$52:F218)</f>
        <v>0</v>
      </c>
      <c r="G219" s="574">
        <f>(DSUM('1.2_Vehicles i maquinària'!$E$22:$S$44,"emissions",'4.2_Resultats Espanya'!E$51:E219)+DSUM('1.2_Vehicles i maquinària'!$E$50:$S$70,"emissions",'4.2_Resultats Espanya'!E$51:E219)+DSUM('1.2_Vehicles i maquinària'!$E$82:$S$92,"emissions",'4.2_Resultats Espanya'!E$51:E219)+DSUM('1.2_Vehicles i maquinària'!$E$99:$S$109,"emissions",'4.2_Resultats Espanya'!E$51:E219))-SUM(G$52:G218)</f>
        <v>0</v>
      </c>
      <c r="H219" s="574">
        <f>(DSUM('1.4_Emissions fugitives'!$E$14:$O$36,"emissions",'4.2_Resultats Espanya'!E$51:E219)+DSUM('1.4_Emissions fugitives'!$E$48:$N$58,"emissions",'4.2_Resultats Espanya'!E$51:E219))-SUM(H$52:H218)</f>
        <v>0</v>
      </c>
      <c r="I219" s="661">
        <f>DSUM('1.3_Emissions de procés'!$E$17:$M$32,"emissions",'4.2_Resultats Espanya'!E$51:E219)-SUM(I$52:I218)</f>
        <v>0</v>
      </c>
      <c r="J219" s="661"/>
      <c r="K219" s="662">
        <f t="shared" si="6"/>
        <v>0</v>
      </c>
      <c r="L219" s="662"/>
      <c r="M219" s="662"/>
      <c r="N219" s="563">
        <f>DSUM('2.2_Categoria 2 Espanya'!$E$18:$J$40,"emissions",'4.2_Resultats Espanya'!E$51:E219)-SUM(N$52:N218)</f>
        <v>0</v>
      </c>
      <c r="O219" s="563">
        <f>DSUM('2.2_Categoria 2 Espanya'!$E$49:$K$69,"emissions",'4.2_Resultats Espanya'!E$51:E219)-SUM(O$52:O218)</f>
        <v>0</v>
      </c>
      <c r="P219" s="563">
        <f>DSUM('2.2_Categoria 2 Espanya'!$E$78:$J$98,"emissions",'4.2_Resultats Espanya'!E$51:E219)-SUM(P$52:P218)</f>
        <v>0</v>
      </c>
      <c r="Q219" s="661">
        <f t="shared" si="7"/>
        <v>0</v>
      </c>
      <c r="R219" s="662"/>
      <c r="S219" s="662">
        <f t="shared" si="8"/>
        <v>0</v>
      </c>
      <c r="T219" s="662"/>
      <c r="U219" s="662"/>
    </row>
    <row r="220" spans="1:21" x14ac:dyDescent="0.3">
      <c r="A220" s="110"/>
      <c r="E220" s="109" t="str">
        <f>IF(Dades!C959="","",Dades!C959)</f>
        <v/>
      </c>
      <c r="F220" s="574">
        <f>(DSUM('1.1_Instal·lacions fixes'!$E$14:$R$36,"emissions",'4.2_Resultats Espanya'!E$51:E220)+DSUM('1.1_Instal·lacions fixes'!$E$43:$L$58,"emissions",'4.2_Resultats Espanya'!E$51:E220))-SUM(F$52:F219)</f>
        <v>0</v>
      </c>
      <c r="G220" s="574">
        <f>(DSUM('1.2_Vehicles i maquinària'!$E$22:$S$44,"emissions",'4.2_Resultats Espanya'!E$51:E220)+DSUM('1.2_Vehicles i maquinària'!$E$50:$S$70,"emissions",'4.2_Resultats Espanya'!E$51:E220)+DSUM('1.2_Vehicles i maquinària'!$E$82:$S$92,"emissions",'4.2_Resultats Espanya'!E$51:E220)+DSUM('1.2_Vehicles i maquinària'!$E$99:$S$109,"emissions",'4.2_Resultats Espanya'!E$51:E220))-SUM(G$52:G219)</f>
        <v>0</v>
      </c>
      <c r="H220" s="574">
        <f>(DSUM('1.4_Emissions fugitives'!$E$14:$O$36,"emissions",'4.2_Resultats Espanya'!E$51:E220)+DSUM('1.4_Emissions fugitives'!$E$48:$N$58,"emissions",'4.2_Resultats Espanya'!E$51:E220))-SUM(H$52:H219)</f>
        <v>0</v>
      </c>
      <c r="I220" s="661">
        <f>DSUM('1.3_Emissions de procés'!$E$17:$M$32,"emissions",'4.2_Resultats Espanya'!E$51:E220)-SUM(I$52:I219)</f>
        <v>0</v>
      </c>
      <c r="J220" s="661"/>
      <c r="K220" s="662">
        <f t="shared" si="6"/>
        <v>0</v>
      </c>
      <c r="L220" s="662"/>
      <c r="M220" s="662"/>
      <c r="N220" s="563">
        <f>DSUM('2.2_Categoria 2 Espanya'!$E$18:$J$40,"emissions",'4.2_Resultats Espanya'!E$51:E220)-SUM(N$52:N219)</f>
        <v>0</v>
      </c>
      <c r="O220" s="563">
        <f>DSUM('2.2_Categoria 2 Espanya'!$E$49:$K$69,"emissions",'4.2_Resultats Espanya'!E$51:E220)-SUM(O$52:O219)</f>
        <v>0</v>
      </c>
      <c r="P220" s="563">
        <f>DSUM('2.2_Categoria 2 Espanya'!$E$78:$J$98,"emissions",'4.2_Resultats Espanya'!E$51:E220)-SUM(P$52:P219)</f>
        <v>0</v>
      </c>
      <c r="Q220" s="661">
        <f t="shared" si="7"/>
        <v>0</v>
      </c>
      <c r="R220" s="662"/>
      <c r="S220" s="662">
        <f t="shared" si="8"/>
        <v>0</v>
      </c>
      <c r="T220" s="662"/>
      <c r="U220" s="662"/>
    </row>
    <row r="221" spans="1:21" x14ac:dyDescent="0.3">
      <c r="A221" s="110"/>
      <c r="E221" s="109" t="str">
        <f>IF(Dades!C960="","",Dades!C960)</f>
        <v/>
      </c>
      <c r="F221" s="574">
        <f>(DSUM('1.1_Instal·lacions fixes'!$E$14:$R$36,"emissions",'4.2_Resultats Espanya'!E$51:E221)+DSUM('1.1_Instal·lacions fixes'!$E$43:$L$58,"emissions",'4.2_Resultats Espanya'!E$51:E221))-SUM(F$52:F220)</f>
        <v>0</v>
      </c>
      <c r="G221" s="574">
        <f>(DSUM('1.2_Vehicles i maquinària'!$E$22:$S$44,"emissions",'4.2_Resultats Espanya'!E$51:E221)+DSUM('1.2_Vehicles i maquinària'!$E$50:$S$70,"emissions",'4.2_Resultats Espanya'!E$51:E221)+DSUM('1.2_Vehicles i maquinària'!$E$82:$S$92,"emissions",'4.2_Resultats Espanya'!E$51:E221)+DSUM('1.2_Vehicles i maquinària'!$E$99:$S$109,"emissions",'4.2_Resultats Espanya'!E$51:E221))-SUM(G$52:G220)</f>
        <v>0</v>
      </c>
      <c r="H221" s="574">
        <f>(DSUM('1.4_Emissions fugitives'!$E$14:$O$36,"emissions",'4.2_Resultats Espanya'!E$51:E221)+DSUM('1.4_Emissions fugitives'!$E$48:$N$58,"emissions",'4.2_Resultats Espanya'!E$51:E221))-SUM(H$52:H220)</f>
        <v>0</v>
      </c>
      <c r="I221" s="661">
        <f>DSUM('1.3_Emissions de procés'!$E$17:$M$32,"emissions",'4.2_Resultats Espanya'!E$51:E221)-SUM(I$52:I220)</f>
        <v>0</v>
      </c>
      <c r="J221" s="661"/>
      <c r="K221" s="662">
        <f t="shared" si="6"/>
        <v>0</v>
      </c>
      <c r="L221" s="662"/>
      <c r="M221" s="662"/>
      <c r="N221" s="563">
        <f>DSUM('2.2_Categoria 2 Espanya'!$E$18:$J$40,"emissions",'4.2_Resultats Espanya'!E$51:E221)-SUM(N$52:N220)</f>
        <v>0</v>
      </c>
      <c r="O221" s="563">
        <f>DSUM('2.2_Categoria 2 Espanya'!$E$49:$K$69,"emissions",'4.2_Resultats Espanya'!E$51:E221)-SUM(O$52:O220)</f>
        <v>0</v>
      </c>
      <c r="P221" s="563">
        <f>DSUM('2.2_Categoria 2 Espanya'!$E$78:$J$98,"emissions",'4.2_Resultats Espanya'!E$51:E221)-SUM(P$52:P220)</f>
        <v>0</v>
      </c>
      <c r="Q221" s="661">
        <f t="shared" si="7"/>
        <v>0</v>
      </c>
      <c r="R221" s="662"/>
      <c r="S221" s="662">
        <f t="shared" si="8"/>
        <v>0</v>
      </c>
      <c r="T221" s="662"/>
      <c r="U221" s="662"/>
    </row>
    <row r="222" spans="1:21" x14ac:dyDescent="0.3">
      <c r="A222" s="110"/>
      <c r="E222" s="109" t="str">
        <f>IF(Dades!C961="","",Dades!C961)</f>
        <v/>
      </c>
      <c r="F222" s="574">
        <f>(DSUM('1.1_Instal·lacions fixes'!$E$14:$R$36,"emissions",'4.2_Resultats Espanya'!E$51:E222)+DSUM('1.1_Instal·lacions fixes'!$E$43:$L$58,"emissions",'4.2_Resultats Espanya'!E$51:E222))-SUM(F$52:F221)</f>
        <v>0</v>
      </c>
      <c r="G222" s="574">
        <f>(DSUM('1.2_Vehicles i maquinària'!$E$22:$S$44,"emissions",'4.2_Resultats Espanya'!E$51:E222)+DSUM('1.2_Vehicles i maquinària'!$E$50:$S$70,"emissions",'4.2_Resultats Espanya'!E$51:E222)+DSUM('1.2_Vehicles i maquinària'!$E$82:$S$92,"emissions",'4.2_Resultats Espanya'!E$51:E222)+DSUM('1.2_Vehicles i maquinària'!$E$99:$S$109,"emissions",'4.2_Resultats Espanya'!E$51:E222))-SUM(G$52:G221)</f>
        <v>0</v>
      </c>
      <c r="H222" s="574">
        <f>(DSUM('1.4_Emissions fugitives'!$E$14:$O$36,"emissions",'4.2_Resultats Espanya'!E$51:E222)+DSUM('1.4_Emissions fugitives'!$E$48:$N$58,"emissions",'4.2_Resultats Espanya'!E$51:E222))-SUM(H$52:H221)</f>
        <v>0</v>
      </c>
      <c r="I222" s="661">
        <f>DSUM('1.3_Emissions de procés'!$E$17:$M$32,"emissions",'4.2_Resultats Espanya'!E$51:E222)-SUM(I$52:I221)</f>
        <v>0</v>
      </c>
      <c r="J222" s="661"/>
      <c r="K222" s="662">
        <f t="shared" si="6"/>
        <v>0</v>
      </c>
      <c r="L222" s="662"/>
      <c r="M222" s="662"/>
      <c r="N222" s="563">
        <f>DSUM('2.2_Categoria 2 Espanya'!$E$18:$J$40,"emissions",'4.2_Resultats Espanya'!E$51:E222)-SUM(N$52:N221)</f>
        <v>0</v>
      </c>
      <c r="O222" s="563">
        <f>DSUM('2.2_Categoria 2 Espanya'!$E$49:$K$69,"emissions",'4.2_Resultats Espanya'!E$51:E222)-SUM(O$52:O221)</f>
        <v>0</v>
      </c>
      <c r="P222" s="563">
        <f>DSUM('2.2_Categoria 2 Espanya'!$E$78:$J$98,"emissions",'4.2_Resultats Espanya'!E$51:E222)-SUM(P$52:P221)</f>
        <v>0</v>
      </c>
      <c r="Q222" s="661">
        <f t="shared" si="7"/>
        <v>0</v>
      </c>
      <c r="R222" s="662"/>
      <c r="S222" s="662">
        <f t="shared" si="8"/>
        <v>0</v>
      </c>
      <c r="T222" s="662"/>
      <c r="U222" s="662"/>
    </row>
    <row r="223" spans="1:21" x14ac:dyDescent="0.3">
      <c r="A223" s="110"/>
      <c r="E223" s="109" t="str">
        <f>IF(Dades!C962="","",Dades!C962)</f>
        <v/>
      </c>
      <c r="F223" s="574">
        <f>(DSUM('1.1_Instal·lacions fixes'!$E$14:$R$36,"emissions",'4.2_Resultats Espanya'!E$51:E223)+DSUM('1.1_Instal·lacions fixes'!$E$43:$L$58,"emissions",'4.2_Resultats Espanya'!E$51:E223))-SUM(F$52:F222)</f>
        <v>0</v>
      </c>
      <c r="G223" s="574">
        <f>(DSUM('1.2_Vehicles i maquinària'!$E$22:$S$44,"emissions",'4.2_Resultats Espanya'!E$51:E223)+DSUM('1.2_Vehicles i maquinària'!$E$50:$S$70,"emissions",'4.2_Resultats Espanya'!E$51:E223)+DSUM('1.2_Vehicles i maquinària'!$E$82:$S$92,"emissions",'4.2_Resultats Espanya'!E$51:E223)+DSUM('1.2_Vehicles i maquinària'!$E$99:$S$109,"emissions",'4.2_Resultats Espanya'!E$51:E223))-SUM(G$52:G222)</f>
        <v>0</v>
      </c>
      <c r="H223" s="574">
        <f>(DSUM('1.4_Emissions fugitives'!$E$14:$O$36,"emissions",'4.2_Resultats Espanya'!E$51:E223)+DSUM('1.4_Emissions fugitives'!$E$48:$N$58,"emissions",'4.2_Resultats Espanya'!E$51:E223))-SUM(H$52:H222)</f>
        <v>0</v>
      </c>
      <c r="I223" s="661">
        <f>DSUM('1.3_Emissions de procés'!$E$17:$M$32,"emissions",'4.2_Resultats Espanya'!E$51:E223)-SUM(I$52:I222)</f>
        <v>0</v>
      </c>
      <c r="J223" s="661"/>
      <c r="K223" s="662">
        <f t="shared" si="6"/>
        <v>0</v>
      </c>
      <c r="L223" s="662"/>
      <c r="M223" s="662"/>
      <c r="N223" s="563">
        <f>DSUM('2.2_Categoria 2 Espanya'!$E$18:$J$40,"emissions",'4.2_Resultats Espanya'!E$51:E223)-SUM(N$52:N222)</f>
        <v>0</v>
      </c>
      <c r="O223" s="563">
        <f>DSUM('2.2_Categoria 2 Espanya'!$E$49:$K$69,"emissions",'4.2_Resultats Espanya'!E$51:E223)-SUM(O$52:O222)</f>
        <v>0</v>
      </c>
      <c r="P223" s="563">
        <f>DSUM('2.2_Categoria 2 Espanya'!$E$78:$J$98,"emissions",'4.2_Resultats Espanya'!E$51:E223)-SUM(P$52:P222)</f>
        <v>0</v>
      </c>
      <c r="Q223" s="661">
        <f t="shared" si="7"/>
        <v>0</v>
      </c>
      <c r="R223" s="662"/>
      <c r="S223" s="662">
        <f t="shared" si="8"/>
        <v>0</v>
      </c>
      <c r="T223" s="662"/>
      <c r="U223" s="662"/>
    </row>
    <row r="224" spans="1:21" x14ac:dyDescent="0.3">
      <c r="A224" s="110"/>
      <c r="E224" s="109" t="str">
        <f>IF(Dades!C963="","",Dades!C963)</f>
        <v/>
      </c>
      <c r="F224" s="574">
        <f>(DSUM('1.1_Instal·lacions fixes'!$E$14:$R$36,"emissions",'4.2_Resultats Espanya'!E$51:E224)+DSUM('1.1_Instal·lacions fixes'!$E$43:$L$58,"emissions",'4.2_Resultats Espanya'!E$51:E224))-SUM(F$52:F223)</f>
        <v>0</v>
      </c>
      <c r="G224" s="574">
        <f>(DSUM('1.2_Vehicles i maquinària'!$E$22:$S$44,"emissions",'4.2_Resultats Espanya'!E$51:E224)+DSUM('1.2_Vehicles i maquinària'!$E$50:$S$70,"emissions",'4.2_Resultats Espanya'!E$51:E224)+DSUM('1.2_Vehicles i maquinària'!$E$82:$S$92,"emissions",'4.2_Resultats Espanya'!E$51:E224)+DSUM('1.2_Vehicles i maquinària'!$E$99:$S$109,"emissions",'4.2_Resultats Espanya'!E$51:E224))-SUM(G$52:G223)</f>
        <v>0</v>
      </c>
      <c r="H224" s="574">
        <f>(DSUM('1.4_Emissions fugitives'!$E$14:$O$36,"emissions",'4.2_Resultats Espanya'!E$51:E224)+DSUM('1.4_Emissions fugitives'!$E$48:$N$58,"emissions",'4.2_Resultats Espanya'!E$51:E224))-SUM(H$52:H223)</f>
        <v>0</v>
      </c>
      <c r="I224" s="661">
        <f>DSUM('1.3_Emissions de procés'!$E$17:$M$32,"emissions",'4.2_Resultats Espanya'!E$51:E224)-SUM(I$52:I223)</f>
        <v>0</v>
      </c>
      <c r="J224" s="661"/>
      <c r="K224" s="662">
        <f t="shared" si="6"/>
        <v>0</v>
      </c>
      <c r="L224" s="662"/>
      <c r="M224" s="662"/>
      <c r="N224" s="563">
        <f>DSUM('2.2_Categoria 2 Espanya'!$E$18:$J$40,"emissions",'4.2_Resultats Espanya'!E$51:E224)-SUM(N$52:N223)</f>
        <v>0</v>
      </c>
      <c r="O224" s="563">
        <f>DSUM('2.2_Categoria 2 Espanya'!$E$49:$K$69,"emissions",'4.2_Resultats Espanya'!E$51:E224)-SUM(O$52:O223)</f>
        <v>0</v>
      </c>
      <c r="P224" s="563">
        <f>DSUM('2.2_Categoria 2 Espanya'!$E$78:$J$98,"emissions",'4.2_Resultats Espanya'!E$51:E224)-SUM(P$52:P223)</f>
        <v>0</v>
      </c>
      <c r="Q224" s="661">
        <f t="shared" si="7"/>
        <v>0</v>
      </c>
      <c r="R224" s="662"/>
      <c r="S224" s="662">
        <f t="shared" si="8"/>
        <v>0</v>
      </c>
      <c r="T224" s="662"/>
      <c r="U224" s="662"/>
    </row>
    <row r="225" spans="1:21" x14ac:dyDescent="0.3">
      <c r="A225" s="110"/>
      <c r="E225" s="109" t="str">
        <f>IF(Dades!C964="","",Dades!C964)</f>
        <v/>
      </c>
      <c r="F225" s="574">
        <f>(DSUM('1.1_Instal·lacions fixes'!$E$14:$R$36,"emissions",'4.2_Resultats Espanya'!E$51:E225)+DSUM('1.1_Instal·lacions fixes'!$E$43:$L$58,"emissions",'4.2_Resultats Espanya'!E$51:E225))-SUM(F$52:F224)</f>
        <v>0</v>
      </c>
      <c r="G225" s="574">
        <f>(DSUM('1.2_Vehicles i maquinària'!$E$22:$S$44,"emissions",'4.2_Resultats Espanya'!E$51:E225)+DSUM('1.2_Vehicles i maquinària'!$E$50:$S$70,"emissions",'4.2_Resultats Espanya'!E$51:E225)+DSUM('1.2_Vehicles i maquinària'!$E$82:$S$92,"emissions",'4.2_Resultats Espanya'!E$51:E225)+DSUM('1.2_Vehicles i maquinària'!$E$99:$S$109,"emissions",'4.2_Resultats Espanya'!E$51:E225))-SUM(G$52:G224)</f>
        <v>0</v>
      </c>
      <c r="H225" s="574">
        <f>(DSUM('1.4_Emissions fugitives'!$E$14:$O$36,"emissions",'4.2_Resultats Espanya'!E$51:E225)+DSUM('1.4_Emissions fugitives'!$E$48:$N$58,"emissions",'4.2_Resultats Espanya'!E$51:E225))-SUM(H$52:H224)</f>
        <v>0</v>
      </c>
      <c r="I225" s="661">
        <f>DSUM('1.3_Emissions de procés'!$E$17:$M$32,"emissions",'4.2_Resultats Espanya'!E$51:E225)-SUM(I$52:I224)</f>
        <v>0</v>
      </c>
      <c r="J225" s="661"/>
      <c r="K225" s="662">
        <f t="shared" si="6"/>
        <v>0</v>
      </c>
      <c r="L225" s="662"/>
      <c r="M225" s="662"/>
      <c r="N225" s="563">
        <f>DSUM('2.2_Categoria 2 Espanya'!$E$18:$J$40,"emissions",'4.2_Resultats Espanya'!E$51:E225)-SUM(N$52:N224)</f>
        <v>0</v>
      </c>
      <c r="O225" s="563">
        <f>DSUM('2.2_Categoria 2 Espanya'!$E$49:$K$69,"emissions",'4.2_Resultats Espanya'!E$51:E225)-SUM(O$52:O224)</f>
        <v>0</v>
      </c>
      <c r="P225" s="563">
        <f>DSUM('2.2_Categoria 2 Espanya'!$E$78:$J$98,"emissions",'4.2_Resultats Espanya'!E$51:E225)-SUM(P$52:P224)</f>
        <v>0</v>
      </c>
      <c r="Q225" s="661">
        <f t="shared" si="7"/>
        <v>0</v>
      </c>
      <c r="R225" s="662"/>
      <c r="S225" s="662">
        <f t="shared" si="8"/>
        <v>0</v>
      </c>
      <c r="T225" s="662"/>
      <c r="U225" s="662"/>
    </row>
    <row r="226" spans="1:21" x14ac:dyDescent="0.3">
      <c r="A226" s="110"/>
      <c r="E226" s="109" t="str">
        <f>IF(Dades!C965="","",Dades!C965)</f>
        <v/>
      </c>
      <c r="F226" s="574">
        <f>(DSUM('1.1_Instal·lacions fixes'!$E$14:$R$36,"emissions",'4.2_Resultats Espanya'!E$51:E226)+DSUM('1.1_Instal·lacions fixes'!$E$43:$L$58,"emissions",'4.2_Resultats Espanya'!E$51:E226))-SUM(F$52:F225)</f>
        <v>0</v>
      </c>
      <c r="G226" s="574">
        <f>(DSUM('1.2_Vehicles i maquinària'!$E$22:$S$44,"emissions",'4.2_Resultats Espanya'!E$51:E226)+DSUM('1.2_Vehicles i maquinària'!$E$50:$S$70,"emissions",'4.2_Resultats Espanya'!E$51:E226)+DSUM('1.2_Vehicles i maquinària'!$E$82:$S$92,"emissions",'4.2_Resultats Espanya'!E$51:E226)+DSUM('1.2_Vehicles i maquinària'!$E$99:$S$109,"emissions",'4.2_Resultats Espanya'!E$51:E226))-SUM(G$52:G225)</f>
        <v>0</v>
      </c>
      <c r="H226" s="574">
        <f>(DSUM('1.4_Emissions fugitives'!$E$14:$O$36,"emissions",'4.2_Resultats Espanya'!E$51:E226)+DSUM('1.4_Emissions fugitives'!$E$48:$N$58,"emissions",'4.2_Resultats Espanya'!E$51:E226))-SUM(H$52:H225)</f>
        <v>0</v>
      </c>
      <c r="I226" s="661">
        <f>DSUM('1.3_Emissions de procés'!$E$17:$M$32,"emissions",'4.2_Resultats Espanya'!E$51:E226)-SUM(I$52:I225)</f>
        <v>0</v>
      </c>
      <c r="J226" s="661"/>
      <c r="K226" s="662">
        <f t="shared" si="6"/>
        <v>0</v>
      </c>
      <c r="L226" s="662"/>
      <c r="M226" s="662"/>
      <c r="N226" s="563">
        <f>DSUM('2.2_Categoria 2 Espanya'!$E$18:$J$40,"emissions",'4.2_Resultats Espanya'!E$51:E226)-SUM(N$52:N225)</f>
        <v>0</v>
      </c>
      <c r="O226" s="563">
        <f>DSUM('2.2_Categoria 2 Espanya'!$E$49:$K$69,"emissions",'4.2_Resultats Espanya'!E$51:E226)-SUM(O$52:O225)</f>
        <v>0</v>
      </c>
      <c r="P226" s="563">
        <f>DSUM('2.2_Categoria 2 Espanya'!$E$78:$J$98,"emissions",'4.2_Resultats Espanya'!E$51:E226)-SUM(P$52:P225)</f>
        <v>0</v>
      </c>
      <c r="Q226" s="661">
        <f t="shared" si="7"/>
        <v>0</v>
      </c>
      <c r="R226" s="662"/>
      <c r="S226" s="662">
        <f t="shared" si="8"/>
        <v>0</v>
      </c>
      <c r="T226" s="662"/>
      <c r="U226" s="662"/>
    </row>
    <row r="227" spans="1:21" x14ac:dyDescent="0.3">
      <c r="A227" s="110"/>
      <c r="E227" s="109" t="str">
        <f>IF(Dades!C966="","",Dades!C966)</f>
        <v/>
      </c>
      <c r="F227" s="574">
        <f>(DSUM('1.1_Instal·lacions fixes'!$E$14:$R$36,"emissions",'4.2_Resultats Espanya'!E$51:E227)+DSUM('1.1_Instal·lacions fixes'!$E$43:$L$58,"emissions",'4.2_Resultats Espanya'!E$51:E227))-SUM(F$52:F226)</f>
        <v>0</v>
      </c>
      <c r="G227" s="574">
        <f>(DSUM('1.2_Vehicles i maquinària'!$E$22:$S$44,"emissions",'4.2_Resultats Espanya'!E$51:E227)+DSUM('1.2_Vehicles i maquinària'!$E$50:$S$70,"emissions",'4.2_Resultats Espanya'!E$51:E227)+DSUM('1.2_Vehicles i maquinària'!$E$82:$S$92,"emissions",'4.2_Resultats Espanya'!E$51:E227)+DSUM('1.2_Vehicles i maquinària'!$E$99:$S$109,"emissions",'4.2_Resultats Espanya'!E$51:E227))-SUM(G$52:G226)</f>
        <v>0</v>
      </c>
      <c r="H227" s="574">
        <f>(DSUM('1.4_Emissions fugitives'!$E$14:$O$36,"emissions",'4.2_Resultats Espanya'!E$51:E227)+DSUM('1.4_Emissions fugitives'!$E$48:$N$58,"emissions",'4.2_Resultats Espanya'!E$51:E227))-SUM(H$52:H226)</f>
        <v>0</v>
      </c>
      <c r="I227" s="661">
        <f>DSUM('1.3_Emissions de procés'!$E$17:$M$32,"emissions",'4.2_Resultats Espanya'!E$51:E227)-SUM(I$52:I226)</f>
        <v>0</v>
      </c>
      <c r="J227" s="661"/>
      <c r="K227" s="662">
        <f t="shared" si="6"/>
        <v>0</v>
      </c>
      <c r="L227" s="662"/>
      <c r="M227" s="662"/>
      <c r="N227" s="563">
        <f>DSUM('2.2_Categoria 2 Espanya'!$E$18:$J$40,"emissions",'4.2_Resultats Espanya'!E$51:E227)-SUM(N$52:N226)</f>
        <v>0</v>
      </c>
      <c r="O227" s="563">
        <f>DSUM('2.2_Categoria 2 Espanya'!$E$49:$K$69,"emissions",'4.2_Resultats Espanya'!E$51:E227)-SUM(O$52:O226)</f>
        <v>0</v>
      </c>
      <c r="P227" s="563">
        <f>DSUM('2.2_Categoria 2 Espanya'!$E$78:$J$98,"emissions",'4.2_Resultats Espanya'!E$51:E227)-SUM(P$52:P226)</f>
        <v>0</v>
      </c>
      <c r="Q227" s="661">
        <f t="shared" si="7"/>
        <v>0</v>
      </c>
      <c r="R227" s="662"/>
      <c r="S227" s="662">
        <f t="shared" si="8"/>
        <v>0</v>
      </c>
      <c r="T227" s="662"/>
      <c r="U227" s="662"/>
    </row>
    <row r="228" spans="1:21" x14ac:dyDescent="0.3">
      <c r="A228" s="110"/>
      <c r="E228" s="109" t="str">
        <f>IF(Dades!C967="","",Dades!C967)</f>
        <v/>
      </c>
      <c r="F228" s="574">
        <f>(DSUM('1.1_Instal·lacions fixes'!$E$14:$R$36,"emissions",'4.2_Resultats Espanya'!E$51:E228)+DSUM('1.1_Instal·lacions fixes'!$E$43:$L$58,"emissions",'4.2_Resultats Espanya'!E$51:E228))-SUM(F$52:F227)</f>
        <v>0</v>
      </c>
      <c r="G228" s="574">
        <f>(DSUM('1.2_Vehicles i maquinària'!$E$22:$S$44,"emissions",'4.2_Resultats Espanya'!E$51:E228)+DSUM('1.2_Vehicles i maquinària'!$E$50:$S$70,"emissions",'4.2_Resultats Espanya'!E$51:E228)+DSUM('1.2_Vehicles i maquinària'!$E$82:$S$92,"emissions",'4.2_Resultats Espanya'!E$51:E228)+DSUM('1.2_Vehicles i maquinària'!$E$99:$S$109,"emissions",'4.2_Resultats Espanya'!E$51:E228))-SUM(G$52:G227)</f>
        <v>0</v>
      </c>
      <c r="H228" s="574">
        <f>(DSUM('1.4_Emissions fugitives'!$E$14:$O$36,"emissions",'4.2_Resultats Espanya'!E$51:E228)+DSUM('1.4_Emissions fugitives'!$E$48:$N$58,"emissions",'4.2_Resultats Espanya'!E$51:E228))-SUM(H$52:H227)</f>
        <v>0</v>
      </c>
      <c r="I228" s="661">
        <f>DSUM('1.3_Emissions de procés'!$E$17:$M$32,"emissions",'4.2_Resultats Espanya'!E$51:E228)-SUM(I$52:I227)</f>
        <v>0</v>
      </c>
      <c r="J228" s="661"/>
      <c r="K228" s="662">
        <f t="shared" si="6"/>
        <v>0</v>
      </c>
      <c r="L228" s="662"/>
      <c r="M228" s="662"/>
      <c r="N228" s="563">
        <f>DSUM('2.2_Categoria 2 Espanya'!$E$18:$J$40,"emissions",'4.2_Resultats Espanya'!E$51:E228)-SUM(N$52:N227)</f>
        <v>0</v>
      </c>
      <c r="O228" s="563">
        <f>DSUM('2.2_Categoria 2 Espanya'!$E$49:$K$69,"emissions",'4.2_Resultats Espanya'!E$51:E228)-SUM(O$52:O227)</f>
        <v>0</v>
      </c>
      <c r="P228" s="563">
        <f>DSUM('2.2_Categoria 2 Espanya'!$E$78:$J$98,"emissions",'4.2_Resultats Espanya'!E$51:E228)-SUM(P$52:P227)</f>
        <v>0</v>
      </c>
      <c r="Q228" s="661">
        <f t="shared" si="7"/>
        <v>0</v>
      </c>
      <c r="R228" s="662"/>
      <c r="S228" s="662">
        <f t="shared" si="8"/>
        <v>0</v>
      </c>
      <c r="T228" s="662"/>
      <c r="U228" s="662"/>
    </row>
    <row r="229" spans="1:21" x14ac:dyDescent="0.3">
      <c r="A229" s="110"/>
      <c r="E229" s="109" t="str">
        <f>IF(Dades!C968="","",Dades!C968)</f>
        <v/>
      </c>
      <c r="F229" s="574">
        <f>(DSUM('1.1_Instal·lacions fixes'!$E$14:$R$36,"emissions",'4.2_Resultats Espanya'!E$51:E229)+DSUM('1.1_Instal·lacions fixes'!$E$43:$L$58,"emissions",'4.2_Resultats Espanya'!E$51:E229))-SUM(F$52:F228)</f>
        <v>0</v>
      </c>
      <c r="G229" s="574">
        <f>(DSUM('1.2_Vehicles i maquinària'!$E$22:$S$44,"emissions",'4.2_Resultats Espanya'!E$51:E229)+DSUM('1.2_Vehicles i maquinària'!$E$50:$S$70,"emissions",'4.2_Resultats Espanya'!E$51:E229)+DSUM('1.2_Vehicles i maquinària'!$E$82:$S$92,"emissions",'4.2_Resultats Espanya'!E$51:E229)+DSUM('1.2_Vehicles i maquinària'!$E$99:$S$109,"emissions",'4.2_Resultats Espanya'!E$51:E229))-SUM(G$52:G228)</f>
        <v>0</v>
      </c>
      <c r="H229" s="574">
        <f>(DSUM('1.4_Emissions fugitives'!$E$14:$O$36,"emissions",'4.2_Resultats Espanya'!E$51:E229)+DSUM('1.4_Emissions fugitives'!$E$48:$N$58,"emissions",'4.2_Resultats Espanya'!E$51:E229))-SUM(H$52:H228)</f>
        <v>0</v>
      </c>
      <c r="I229" s="661">
        <f>DSUM('1.3_Emissions de procés'!$E$17:$M$32,"emissions",'4.2_Resultats Espanya'!E$51:E229)-SUM(I$52:I228)</f>
        <v>0</v>
      </c>
      <c r="J229" s="661"/>
      <c r="K229" s="662">
        <f t="shared" si="6"/>
        <v>0</v>
      </c>
      <c r="L229" s="662"/>
      <c r="M229" s="662"/>
      <c r="N229" s="563">
        <f>DSUM('2.2_Categoria 2 Espanya'!$E$18:$J$40,"emissions",'4.2_Resultats Espanya'!E$51:E229)-SUM(N$52:N228)</f>
        <v>0</v>
      </c>
      <c r="O229" s="563">
        <f>DSUM('2.2_Categoria 2 Espanya'!$E$49:$K$69,"emissions",'4.2_Resultats Espanya'!E$51:E229)-SUM(O$52:O228)</f>
        <v>0</v>
      </c>
      <c r="P229" s="563">
        <f>DSUM('2.2_Categoria 2 Espanya'!$E$78:$J$98,"emissions",'4.2_Resultats Espanya'!E$51:E229)-SUM(P$52:P228)</f>
        <v>0</v>
      </c>
      <c r="Q229" s="661">
        <f t="shared" si="7"/>
        <v>0</v>
      </c>
      <c r="R229" s="662"/>
      <c r="S229" s="662">
        <f t="shared" si="8"/>
        <v>0</v>
      </c>
      <c r="T229" s="662"/>
      <c r="U229" s="662"/>
    </row>
    <row r="230" spans="1:21" x14ac:dyDescent="0.3">
      <c r="A230" s="110"/>
      <c r="E230" s="109" t="str">
        <f>IF(Dades!C969="","",Dades!C969)</f>
        <v/>
      </c>
      <c r="F230" s="574">
        <f>(DSUM('1.1_Instal·lacions fixes'!$E$14:$R$36,"emissions",'4.2_Resultats Espanya'!E$51:E230)+DSUM('1.1_Instal·lacions fixes'!$E$43:$L$58,"emissions",'4.2_Resultats Espanya'!E$51:E230))-SUM(F$52:F229)</f>
        <v>0</v>
      </c>
      <c r="G230" s="574">
        <f>(DSUM('1.2_Vehicles i maquinària'!$E$22:$S$44,"emissions",'4.2_Resultats Espanya'!E$51:E230)+DSUM('1.2_Vehicles i maquinària'!$E$50:$S$70,"emissions",'4.2_Resultats Espanya'!E$51:E230)+DSUM('1.2_Vehicles i maquinària'!$E$82:$S$92,"emissions",'4.2_Resultats Espanya'!E$51:E230)+DSUM('1.2_Vehicles i maquinària'!$E$99:$S$109,"emissions",'4.2_Resultats Espanya'!E$51:E230))-SUM(G$52:G229)</f>
        <v>0</v>
      </c>
      <c r="H230" s="574">
        <f>(DSUM('1.4_Emissions fugitives'!$E$14:$O$36,"emissions",'4.2_Resultats Espanya'!E$51:E230)+DSUM('1.4_Emissions fugitives'!$E$48:$N$58,"emissions",'4.2_Resultats Espanya'!E$51:E230))-SUM(H$52:H229)</f>
        <v>0</v>
      </c>
      <c r="I230" s="661">
        <f>DSUM('1.3_Emissions de procés'!$E$17:$M$32,"emissions",'4.2_Resultats Espanya'!E$51:E230)-SUM(I$52:I229)</f>
        <v>0</v>
      </c>
      <c r="J230" s="661"/>
      <c r="K230" s="662">
        <f t="shared" si="6"/>
        <v>0</v>
      </c>
      <c r="L230" s="662"/>
      <c r="M230" s="662"/>
      <c r="N230" s="563">
        <f>DSUM('2.2_Categoria 2 Espanya'!$E$18:$J$40,"emissions",'4.2_Resultats Espanya'!E$51:E230)-SUM(N$52:N229)</f>
        <v>0</v>
      </c>
      <c r="O230" s="563">
        <f>DSUM('2.2_Categoria 2 Espanya'!$E$49:$K$69,"emissions",'4.2_Resultats Espanya'!E$51:E230)-SUM(O$52:O229)</f>
        <v>0</v>
      </c>
      <c r="P230" s="563">
        <f>DSUM('2.2_Categoria 2 Espanya'!$E$78:$J$98,"emissions",'4.2_Resultats Espanya'!E$51:E230)-SUM(P$52:P229)</f>
        <v>0</v>
      </c>
      <c r="Q230" s="661">
        <f t="shared" si="7"/>
        <v>0</v>
      </c>
      <c r="R230" s="662"/>
      <c r="S230" s="662">
        <f t="shared" si="8"/>
        <v>0</v>
      </c>
      <c r="T230" s="662"/>
      <c r="U230" s="662"/>
    </row>
    <row r="231" spans="1:21" x14ac:dyDescent="0.3">
      <c r="A231" s="110"/>
      <c r="E231" s="109" t="str">
        <f>IF(Dades!C970="","",Dades!C970)</f>
        <v/>
      </c>
      <c r="F231" s="574">
        <f>(DSUM('1.1_Instal·lacions fixes'!$E$14:$R$36,"emissions",'4.2_Resultats Espanya'!E$51:E231)+DSUM('1.1_Instal·lacions fixes'!$E$43:$L$58,"emissions",'4.2_Resultats Espanya'!E$51:E231))-SUM(F$52:F230)</f>
        <v>0</v>
      </c>
      <c r="G231" s="574">
        <f>(DSUM('1.2_Vehicles i maquinària'!$E$22:$S$44,"emissions",'4.2_Resultats Espanya'!E$51:E231)+DSUM('1.2_Vehicles i maquinària'!$E$50:$S$70,"emissions",'4.2_Resultats Espanya'!E$51:E231)+DSUM('1.2_Vehicles i maquinària'!$E$82:$S$92,"emissions",'4.2_Resultats Espanya'!E$51:E231)+DSUM('1.2_Vehicles i maquinària'!$E$99:$S$109,"emissions",'4.2_Resultats Espanya'!E$51:E231))-SUM(G$52:G230)</f>
        <v>0</v>
      </c>
      <c r="H231" s="574">
        <f>(DSUM('1.4_Emissions fugitives'!$E$14:$O$36,"emissions",'4.2_Resultats Espanya'!E$51:E231)+DSUM('1.4_Emissions fugitives'!$E$48:$N$58,"emissions",'4.2_Resultats Espanya'!E$51:E231))-SUM(H$52:H230)</f>
        <v>0</v>
      </c>
      <c r="I231" s="661">
        <f>DSUM('1.3_Emissions de procés'!$E$17:$M$32,"emissions",'4.2_Resultats Espanya'!E$51:E231)-SUM(I$52:I230)</f>
        <v>0</v>
      </c>
      <c r="J231" s="661"/>
      <c r="K231" s="662">
        <f t="shared" si="6"/>
        <v>0</v>
      </c>
      <c r="L231" s="662"/>
      <c r="M231" s="662"/>
      <c r="N231" s="563">
        <f>DSUM('2.2_Categoria 2 Espanya'!$E$18:$J$40,"emissions",'4.2_Resultats Espanya'!E$51:E231)-SUM(N$52:N230)</f>
        <v>0</v>
      </c>
      <c r="O231" s="563">
        <f>DSUM('2.2_Categoria 2 Espanya'!$E$49:$K$69,"emissions",'4.2_Resultats Espanya'!E$51:E231)-SUM(O$52:O230)</f>
        <v>0</v>
      </c>
      <c r="P231" s="563">
        <f>DSUM('2.2_Categoria 2 Espanya'!$E$78:$J$98,"emissions",'4.2_Resultats Espanya'!E$51:E231)-SUM(P$52:P230)</f>
        <v>0</v>
      </c>
      <c r="Q231" s="661">
        <f t="shared" si="7"/>
        <v>0</v>
      </c>
      <c r="R231" s="662"/>
      <c r="S231" s="662">
        <f t="shared" si="8"/>
        <v>0</v>
      </c>
      <c r="T231" s="662"/>
      <c r="U231" s="662"/>
    </row>
    <row r="232" spans="1:21" x14ac:dyDescent="0.3">
      <c r="A232" s="110"/>
      <c r="E232" s="109" t="str">
        <f>IF(Dades!C971="","",Dades!C971)</f>
        <v/>
      </c>
      <c r="F232" s="574">
        <f>(DSUM('1.1_Instal·lacions fixes'!$E$14:$R$36,"emissions",'4.2_Resultats Espanya'!E$51:E232)+DSUM('1.1_Instal·lacions fixes'!$E$43:$L$58,"emissions",'4.2_Resultats Espanya'!E$51:E232))-SUM(F$52:F231)</f>
        <v>0</v>
      </c>
      <c r="G232" s="574">
        <f>(DSUM('1.2_Vehicles i maquinària'!$E$22:$S$44,"emissions",'4.2_Resultats Espanya'!E$51:E232)+DSUM('1.2_Vehicles i maquinària'!$E$50:$S$70,"emissions",'4.2_Resultats Espanya'!E$51:E232)+DSUM('1.2_Vehicles i maquinària'!$E$82:$S$92,"emissions",'4.2_Resultats Espanya'!E$51:E232)+DSUM('1.2_Vehicles i maquinària'!$E$99:$S$109,"emissions",'4.2_Resultats Espanya'!E$51:E232))-SUM(G$52:G231)</f>
        <v>0</v>
      </c>
      <c r="H232" s="574">
        <f>(DSUM('1.4_Emissions fugitives'!$E$14:$O$36,"emissions",'4.2_Resultats Espanya'!E$51:E232)+DSUM('1.4_Emissions fugitives'!$E$48:$N$58,"emissions",'4.2_Resultats Espanya'!E$51:E232))-SUM(H$52:H231)</f>
        <v>0</v>
      </c>
      <c r="I232" s="661">
        <f>DSUM('1.3_Emissions de procés'!$E$17:$M$32,"emissions",'4.2_Resultats Espanya'!E$51:E232)-SUM(I$52:I231)</f>
        <v>0</v>
      </c>
      <c r="J232" s="661"/>
      <c r="K232" s="662">
        <f t="shared" si="6"/>
        <v>0</v>
      </c>
      <c r="L232" s="662"/>
      <c r="M232" s="662"/>
      <c r="N232" s="563">
        <f>DSUM('2.2_Categoria 2 Espanya'!$E$18:$J$40,"emissions",'4.2_Resultats Espanya'!E$51:E232)-SUM(N$52:N231)</f>
        <v>0</v>
      </c>
      <c r="O232" s="563">
        <f>DSUM('2.2_Categoria 2 Espanya'!$E$49:$K$69,"emissions",'4.2_Resultats Espanya'!E$51:E232)-SUM(O$52:O231)</f>
        <v>0</v>
      </c>
      <c r="P232" s="563">
        <f>DSUM('2.2_Categoria 2 Espanya'!$E$78:$J$98,"emissions",'4.2_Resultats Espanya'!E$51:E232)-SUM(P$52:P231)</f>
        <v>0</v>
      </c>
      <c r="Q232" s="661">
        <f t="shared" si="7"/>
        <v>0</v>
      </c>
      <c r="R232" s="662"/>
      <c r="S232" s="662">
        <f t="shared" si="8"/>
        <v>0</v>
      </c>
      <c r="T232" s="662"/>
      <c r="U232" s="662"/>
    </row>
    <row r="233" spans="1:21" x14ac:dyDescent="0.3">
      <c r="A233" s="110"/>
      <c r="E233" s="109" t="str">
        <f>IF(Dades!C972="","",Dades!C972)</f>
        <v/>
      </c>
      <c r="F233" s="574">
        <f>(DSUM('1.1_Instal·lacions fixes'!$E$14:$R$36,"emissions",'4.2_Resultats Espanya'!E$51:E233)+DSUM('1.1_Instal·lacions fixes'!$E$43:$L$58,"emissions",'4.2_Resultats Espanya'!E$51:E233))-SUM(F$52:F232)</f>
        <v>0</v>
      </c>
      <c r="G233" s="574">
        <f>(DSUM('1.2_Vehicles i maquinària'!$E$22:$S$44,"emissions",'4.2_Resultats Espanya'!E$51:E233)+DSUM('1.2_Vehicles i maquinària'!$E$50:$S$70,"emissions",'4.2_Resultats Espanya'!E$51:E233)+DSUM('1.2_Vehicles i maquinària'!$E$82:$S$92,"emissions",'4.2_Resultats Espanya'!E$51:E233)+DSUM('1.2_Vehicles i maquinària'!$E$99:$S$109,"emissions",'4.2_Resultats Espanya'!E$51:E233))-SUM(G$52:G232)</f>
        <v>0</v>
      </c>
      <c r="H233" s="574">
        <f>(DSUM('1.4_Emissions fugitives'!$E$14:$O$36,"emissions",'4.2_Resultats Espanya'!E$51:E233)+DSUM('1.4_Emissions fugitives'!$E$48:$N$58,"emissions",'4.2_Resultats Espanya'!E$51:E233))-SUM(H$52:H232)</f>
        <v>0</v>
      </c>
      <c r="I233" s="661">
        <f>DSUM('1.3_Emissions de procés'!$E$17:$M$32,"emissions",'4.2_Resultats Espanya'!E$51:E233)-SUM(I$52:I232)</f>
        <v>0</v>
      </c>
      <c r="J233" s="661"/>
      <c r="K233" s="662">
        <f t="shared" si="6"/>
        <v>0</v>
      </c>
      <c r="L233" s="662"/>
      <c r="M233" s="662"/>
      <c r="N233" s="563">
        <f>DSUM('2.2_Categoria 2 Espanya'!$E$18:$J$40,"emissions",'4.2_Resultats Espanya'!E$51:E233)-SUM(N$52:N232)</f>
        <v>0</v>
      </c>
      <c r="O233" s="563">
        <f>DSUM('2.2_Categoria 2 Espanya'!$E$49:$K$69,"emissions",'4.2_Resultats Espanya'!E$51:E233)-SUM(O$52:O232)</f>
        <v>0</v>
      </c>
      <c r="P233" s="563">
        <f>DSUM('2.2_Categoria 2 Espanya'!$E$78:$J$98,"emissions",'4.2_Resultats Espanya'!E$51:E233)-SUM(P$52:P232)</f>
        <v>0</v>
      </c>
      <c r="Q233" s="661">
        <f t="shared" si="7"/>
        <v>0</v>
      </c>
      <c r="R233" s="662"/>
      <c r="S233" s="662">
        <f t="shared" si="8"/>
        <v>0</v>
      </c>
      <c r="T233" s="662"/>
      <c r="U233" s="662"/>
    </row>
    <row r="234" spans="1:21" x14ac:dyDescent="0.3">
      <c r="A234" s="110"/>
      <c r="E234" s="109" t="str">
        <f>IF(Dades!C973="","",Dades!C973)</f>
        <v/>
      </c>
      <c r="F234" s="574">
        <f>(DSUM('1.1_Instal·lacions fixes'!$E$14:$R$36,"emissions",'4.2_Resultats Espanya'!E$51:E234)+DSUM('1.1_Instal·lacions fixes'!$E$43:$L$58,"emissions",'4.2_Resultats Espanya'!E$51:E234))-SUM(F$52:F233)</f>
        <v>0</v>
      </c>
      <c r="G234" s="574">
        <f>(DSUM('1.2_Vehicles i maquinària'!$E$22:$S$44,"emissions",'4.2_Resultats Espanya'!E$51:E234)+DSUM('1.2_Vehicles i maquinària'!$E$50:$S$70,"emissions",'4.2_Resultats Espanya'!E$51:E234)+DSUM('1.2_Vehicles i maquinària'!$E$82:$S$92,"emissions",'4.2_Resultats Espanya'!E$51:E234)+DSUM('1.2_Vehicles i maquinària'!$E$99:$S$109,"emissions",'4.2_Resultats Espanya'!E$51:E234))-SUM(G$52:G233)</f>
        <v>0</v>
      </c>
      <c r="H234" s="574">
        <f>(DSUM('1.4_Emissions fugitives'!$E$14:$O$36,"emissions",'4.2_Resultats Espanya'!E$51:E234)+DSUM('1.4_Emissions fugitives'!$E$48:$N$58,"emissions",'4.2_Resultats Espanya'!E$51:E234))-SUM(H$52:H233)</f>
        <v>0</v>
      </c>
      <c r="I234" s="661">
        <f>DSUM('1.3_Emissions de procés'!$E$17:$M$32,"emissions",'4.2_Resultats Espanya'!E$51:E234)-SUM(I$52:I233)</f>
        <v>0</v>
      </c>
      <c r="J234" s="661"/>
      <c r="K234" s="662">
        <f t="shared" si="6"/>
        <v>0</v>
      </c>
      <c r="L234" s="662"/>
      <c r="M234" s="662"/>
      <c r="N234" s="563">
        <f>DSUM('2.2_Categoria 2 Espanya'!$E$18:$J$40,"emissions",'4.2_Resultats Espanya'!E$51:E234)-SUM(N$52:N233)</f>
        <v>0</v>
      </c>
      <c r="O234" s="563">
        <f>DSUM('2.2_Categoria 2 Espanya'!$E$49:$K$69,"emissions",'4.2_Resultats Espanya'!E$51:E234)-SUM(O$52:O233)</f>
        <v>0</v>
      </c>
      <c r="P234" s="563">
        <f>DSUM('2.2_Categoria 2 Espanya'!$E$78:$J$98,"emissions",'4.2_Resultats Espanya'!E$51:E234)-SUM(P$52:P233)</f>
        <v>0</v>
      </c>
      <c r="Q234" s="661">
        <f t="shared" si="7"/>
        <v>0</v>
      </c>
      <c r="R234" s="662"/>
      <c r="S234" s="662">
        <f t="shared" si="8"/>
        <v>0</v>
      </c>
      <c r="T234" s="662"/>
      <c r="U234" s="662"/>
    </row>
    <row r="235" spans="1:21" x14ac:dyDescent="0.3">
      <c r="A235" s="110"/>
      <c r="E235" s="109" t="str">
        <f>IF(Dades!C974="","",Dades!C974)</f>
        <v/>
      </c>
      <c r="F235" s="574">
        <f>(DSUM('1.1_Instal·lacions fixes'!$E$14:$R$36,"emissions",'4.2_Resultats Espanya'!E$51:E235)+DSUM('1.1_Instal·lacions fixes'!$E$43:$L$58,"emissions",'4.2_Resultats Espanya'!E$51:E235))-SUM(F$52:F234)</f>
        <v>0</v>
      </c>
      <c r="G235" s="574">
        <f>(DSUM('1.2_Vehicles i maquinària'!$E$22:$S$44,"emissions",'4.2_Resultats Espanya'!E$51:E235)+DSUM('1.2_Vehicles i maquinària'!$E$50:$S$70,"emissions",'4.2_Resultats Espanya'!E$51:E235)+DSUM('1.2_Vehicles i maquinària'!$E$82:$S$92,"emissions",'4.2_Resultats Espanya'!E$51:E235)+DSUM('1.2_Vehicles i maquinària'!$E$99:$S$109,"emissions",'4.2_Resultats Espanya'!E$51:E235))-SUM(G$52:G234)</f>
        <v>0</v>
      </c>
      <c r="H235" s="574">
        <f>(DSUM('1.4_Emissions fugitives'!$E$14:$O$36,"emissions",'4.2_Resultats Espanya'!E$51:E235)+DSUM('1.4_Emissions fugitives'!$E$48:$N$58,"emissions",'4.2_Resultats Espanya'!E$51:E235))-SUM(H$52:H234)</f>
        <v>0</v>
      </c>
      <c r="I235" s="661">
        <f>DSUM('1.3_Emissions de procés'!$E$17:$M$32,"emissions",'4.2_Resultats Espanya'!E$51:E235)-SUM(I$52:I234)</f>
        <v>0</v>
      </c>
      <c r="J235" s="661"/>
      <c r="K235" s="662">
        <f t="shared" si="6"/>
        <v>0</v>
      </c>
      <c r="L235" s="662"/>
      <c r="M235" s="662"/>
      <c r="N235" s="563">
        <f>DSUM('2.2_Categoria 2 Espanya'!$E$18:$J$40,"emissions",'4.2_Resultats Espanya'!E$51:E235)-SUM(N$52:N234)</f>
        <v>0</v>
      </c>
      <c r="O235" s="563">
        <f>DSUM('2.2_Categoria 2 Espanya'!$E$49:$K$69,"emissions",'4.2_Resultats Espanya'!E$51:E235)-SUM(O$52:O234)</f>
        <v>0</v>
      </c>
      <c r="P235" s="563">
        <f>DSUM('2.2_Categoria 2 Espanya'!$E$78:$J$98,"emissions",'4.2_Resultats Espanya'!E$51:E235)-SUM(P$52:P234)</f>
        <v>0</v>
      </c>
      <c r="Q235" s="661">
        <f t="shared" si="7"/>
        <v>0</v>
      </c>
      <c r="R235" s="662"/>
      <c r="S235" s="662">
        <f t="shared" si="8"/>
        <v>0</v>
      </c>
      <c r="T235" s="662"/>
      <c r="U235" s="662"/>
    </row>
    <row r="236" spans="1:21" x14ac:dyDescent="0.3">
      <c r="A236" s="110"/>
      <c r="E236" s="109" t="str">
        <f>IF(Dades!C975="","",Dades!C975)</f>
        <v/>
      </c>
      <c r="F236" s="574">
        <f>(DSUM('1.1_Instal·lacions fixes'!$E$14:$R$36,"emissions",'4.2_Resultats Espanya'!E$51:E236)+DSUM('1.1_Instal·lacions fixes'!$E$43:$L$58,"emissions",'4.2_Resultats Espanya'!E$51:E236))-SUM(F$52:F235)</f>
        <v>0</v>
      </c>
      <c r="G236" s="574">
        <f>(DSUM('1.2_Vehicles i maquinària'!$E$22:$S$44,"emissions",'4.2_Resultats Espanya'!E$51:E236)+DSUM('1.2_Vehicles i maquinària'!$E$50:$S$70,"emissions",'4.2_Resultats Espanya'!E$51:E236)+DSUM('1.2_Vehicles i maquinària'!$E$82:$S$92,"emissions",'4.2_Resultats Espanya'!E$51:E236)+DSUM('1.2_Vehicles i maquinària'!$E$99:$S$109,"emissions",'4.2_Resultats Espanya'!E$51:E236))-SUM(G$52:G235)</f>
        <v>0</v>
      </c>
      <c r="H236" s="574">
        <f>(DSUM('1.4_Emissions fugitives'!$E$14:$O$36,"emissions",'4.2_Resultats Espanya'!E$51:E236)+DSUM('1.4_Emissions fugitives'!$E$48:$N$58,"emissions",'4.2_Resultats Espanya'!E$51:E236))-SUM(H$52:H235)</f>
        <v>0</v>
      </c>
      <c r="I236" s="661">
        <f>DSUM('1.3_Emissions de procés'!$E$17:$M$32,"emissions",'4.2_Resultats Espanya'!E$51:E236)-SUM(I$52:I235)</f>
        <v>0</v>
      </c>
      <c r="J236" s="661"/>
      <c r="K236" s="662">
        <f t="shared" si="6"/>
        <v>0</v>
      </c>
      <c r="L236" s="662"/>
      <c r="M236" s="662"/>
      <c r="N236" s="563">
        <f>DSUM('2.2_Categoria 2 Espanya'!$E$18:$J$40,"emissions",'4.2_Resultats Espanya'!E$51:E236)-SUM(N$52:N235)</f>
        <v>0</v>
      </c>
      <c r="O236" s="563">
        <f>DSUM('2.2_Categoria 2 Espanya'!$E$49:$K$69,"emissions",'4.2_Resultats Espanya'!E$51:E236)-SUM(O$52:O235)</f>
        <v>0</v>
      </c>
      <c r="P236" s="563">
        <f>DSUM('2.2_Categoria 2 Espanya'!$E$78:$J$98,"emissions",'4.2_Resultats Espanya'!E$51:E236)-SUM(P$52:P235)</f>
        <v>0</v>
      </c>
      <c r="Q236" s="661">
        <f t="shared" si="7"/>
        <v>0</v>
      </c>
      <c r="R236" s="662"/>
      <c r="S236" s="662">
        <f t="shared" si="8"/>
        <v>0</v>
      </c>
      <c r="T236" s="662"/>
      <c r="U236" s="662"/>
    </row>
    <row r="237" spans="1:21" x14ac:dyDescent="0.3">
      <c r="A237" s="110"/>
      <c r="E237" s="109" t="str">
        <f>IF(Dades!C976="","",Dades!C976)</f>
        <v/>
      </c>
      <c r="F237" s="574">
        <f>(DSUM('1.1_Instal·lacions fixes'!$E$14:$R$36,"emissions",'4.2_Resultats Espanya'!E$51:E237)+DSUM('1.1_Instal·lacions fixes'!$E$43:$L$58,"emissions",'4.2_Resultats Espanya'!E$51:E237))-SUM(F$52:F236)</f>
        <v>0</v>
      </c>
      <c r="G237" s="574">
        <f>(DSUM('1.2_Vehicles i maquinària'!$E$22:$S$44,"emissions",'4.2_Resultats Espanya'!E$51:E237)+DSUM('1.2_Vehicles i maquinària'!$E$50:$S$70,"emissions",'4.2_Resultats Espanya'!E$51:E237)+DSUM('1.2_Vehicles i maquinària'!$E$82:$S$92,"emissions",'4.2_Resultats Espanya'!E$51:E237)+DSUM('1.2_Vehicles i maquinària'!$E$99:$S$109,"emissions",'4.2_Resultats Espanya'!E$51:E237))-SUM(G$52:G236)</f>
        <v>0</v>
      </c>
      <c r="H237" s="574">
        <f>(DSUM('1.4_Emissions fugitives'!$E$14:$O$36,"emissions",'4.2_Resultats Espanya'!E$51:E237)+DSUM('1.4_Emissions fugitives'!$E$48:$N$58,"emissions",'4.2_Resultats Espanya'!E$51:E237))-SUM(H$52:H236)</f>
        <v>0</v>
      </c>
      <c r="I237" s="661">
        <f>DSUM('1.3_Emissions de procés'!$E$17:$M$32,"emissions",'4.2_Resultats Espanya'!E$51:E237)-SUM(I$52:I236)</f>
        <v>0</v>
      </c>
      <c r="J237" s="661"/>
      <c r="K237" s="662">
        <f t="shared" si="6"/>
        <v>0</v>
      </c>
      <c r="L237" s="662"/>
      <c r="M237" s="662"/>
      <c r="N237" s="563">
        <f>DSUM('2.2_Categoria 2 Espanya'!$E$18:$J$40,"emissions",'4.2_Resultats Espanya'!E$51:E237)-SUM(N$52:N236)</f>
        <v>0</v>
      </c>
      <c r="O237" s="563">
        <f>DSUM('2.2_Categoria 2 Espanya'!$E$49:$K$69,"emissions",'4.2_Resultats Espanya'!E$51:E237)-SUM(O$52:O236)</f>
        <v>0</v>
      </c>
      <c r="P237" s="563">
        <f>DSUM('2.2_Categoria 2 Espanya'!$E$78:$J$98,"emissions",'4.2_Resultats Espanya'!E$51:E237)-SUM(P$52:P236)</f>
        <v>0</v>
      </c>
      <c r="Q237" s="661">
        <f t="shared" si="7"/>
        <v>0</v>
      </c>
      <c r="R237" s="662"/>
      <c r="S237" s="662">
        <f t="shared" si="8"/>
        <v>0</v>
      </c>
      <c r="T237" s="662"/>
      <c r="U237" s="662"/>
    </row>
    <row r="238" spans="1:21" x14ac:dyDescent="0.3">
      <c r="A238" s="110"/>
      <c r="E238" s="109" t="str">
        <f>IF(Dades!C977="","",Dades!C977)</f>
        <v/>
      </c>
      <c r="F238" s="574">
        <f>(DSUM('1.1_Instal·lacions fixes'!$E$14:$R$36,"emissions",'4.2_Resultats Espanya'!E$51:E238)+DSUM('1.1_Instal·lacions fixes'!$E$43:$L$58,"emissions",'4.2_Resultats Espanya'!E$51:E238))-SUM(F$52:F237)</f>
        <v>0</v>
      </c>
      <c r="G238" s="574">
        <f>(DSUM('1.2_Vehicles i maquinària'!$E$22:$S$44,"emissions",'4.2_Resultats Espanya'!E$51:E238)+DSUM('1.2_Vehicles i maquinària'!$E$50:$S$70,"emissions",'4.2_Resultats Espanya'!E$51:E238)+DSUM('1.2_Vehicles i maquinària'!$E$82:$S$92,"emissions",'4.2_Resultats Espanya'!E$51:E238)+DSUM('1.2_Vehicles i maquinària'!$E$99:$S$109,"emissions",'4.2_Resultats Espanya'!E$51:E238))-SUM(G$52:G237)</f>
        <v>0</v>
      </c>
      <c r="H238" s="574">
        <f>(DSUM('1.4_Emissions fugitives'!$E$14:$O$36,"emissions",'4.2_Resultats Espanya'!E$51:E238)+DSUM('1.4_Emissions fugitives'!$E$48:$N$58,"emissions",'4.2_Resultats Espanya'!E$51:E238))-SUM(H$52:H237)</f>
        <v>0</v>
      </c>
      <c r="I238" s="661">
        <f>DSUM('1.3_Emissions de procés'!$E$17:$M$32,"emissions",'4.2_Resultats Espanya'!E$51:E238)-SUM(I$52:I237)</f>
        <v>0</v>
      </c>
      <c r="J238" s="661"/>
      <c r="K238" s="662">
        <f t="shared" si="6"/>
        <v>0</v>
      </c>
      <c r="L238" s="662"/>
      <c r="M238" s="662"/>
      <c r="N238" s="563">
        <f>DSUM('2.2_Categoria 2 Espanya'!$E$18:$J$40,"emissions",'4.2_Resultats Espanya'!E$51:E238)-SUM(N$52:N237)</f>
        <v>0</v>
      </c>
      <c r="O238" s="563">
        <f>DSUM('2.2_Categoria 2 Espanya'!$E$49:$K$69,"emissions",'4.2_Resultats Espanya'!E$51:E238)-SUM(O$52:O237)</f>
        <v>0</v>
      </c>
      <c r="P238" s="563">
        <f>DSUM('2.2_Categoria 2 Espanya'!$E$78:$J$98,"emissions",'4.2_Resultats Espanya'!E$51:E238)-SUM(P$52:P237)</f>
        <v>0</v>
      </c>
      <c r="Q238" s="661">
        <f t="shared" si="7"/>
        <v>0</v>
      </c>
      <c r="R238" s="662"/>
      <c r="S238" s="662">
        <f t="shared" si="8"/>
        <v>0</v>
      </c>
      <c r="T238" s="662"/>
      <c r="U238" s="662"/>
    </row>
    <row r="239" spans="1:21" x14ac:dyDescent="0.3">
      <c r="A239" s="110"/>
      <c r="E239" s="109" t="str">
        <f>IF(Dades!C978="","",Dades!C978)</f>
        <v/>
      </c>
      <c r="F239" s="574">
        <f>(DSUM('1.1_Instal·lacions fixes'!$E$14:$R$36,"emissions",'4.2_Resultats Espanya'!E$51:E239)+DSUM('1.1_Instal·lacions fixes'!$E$43:$L$58,"emissions",'4.2_Resultats Espanya'!E$51:E239))-SUM(F$52:F238)</f>
        <v>0</v>
      </c>
      <c r="G239" s="574">
        <f>(DSUM('1.2_Vehicles i maquinària'!$E$22:$S$44,"emissions",'4.2_Resultats Espanya'!E$51:E239)+DSUM('1.2_Vehicles i maquinària'!$E$50:$S$70,"emissions",'4.2_Resultats Espanya'!E$51:E239)+DSUM('1.2_Vehicles i maquinària'!$E$82:$S$92,"emissions",'4.2_Resultats Espanya'!E$51:E239)+DSUM('1.2_Vehicles i maquinària'!$E$99:$S$109,"emissions",'4.2_Resultats Espanya'!E$51:E239))-SUM(G$52:G238)</f>
        <v>0</v>
      </c>
      <c r="H239" s="574">
        <f>(DSUM('1.4_Emissions fugitives'!$E$14:$O$36,"emissions",'4.2_Resultats Espanya'!E$51:E239)+DSUM('1.4_Emissions fugitives'!$E$48:$N$58,"emissions",'4.2_Resultats Espanya'!E$51:E239))-SUM(H$52:H238)</f>
        <v>0</v>
      </c>
      <c r="I239" s="661">
        <f>DSUM('1.3_Emissions de procés'!$E$17:$M$32,"emissions",'4.2_Resultats Espanya'!E$51:E239)-SUM(I$52:I238)</f>
        <v>0</v>
      </c>
      <c r="J239" s="661"/>
      <c r="K239" s="662">
        <f t="shared" si="6"/>
        <v>0</v>
      </c>
      <c r="L239" s="662"/>
      <c r="M239" s="662"/>
      <c r="N239" s="563">
        <f>DSUM('2.2_Categoria 2 Espanya'!$E$18:$J$40,"emissions",'4.2_Resultats Espanya'!E$51:E239)-SUM(N$52:N238)</f>
        <v>0</v>
      </c>
      <c r="O239" s="563">
        <f>DSUM('2.2_Categoria 2 Espanya'!$E$49:$K$69,"emissions",'4.2_Resultats Espanya'!E$51:E239)-SUM(O$52:O238)</f>
        <v>0</v>
      </c>
      <c r="P239" s="563">
        <f>DSUM('2.2_Categoria 2 Espanya'!$E$78:$J$98,"emissions",'4.2_Resultats Espanya'!E$51:E239)-SUM(P$52:P238)</f>
        <v>0</v>
      </c>
      <c r="Q239" s="661">
        <f t="shared" si="7"/>
        <v>0</v>
      </c>
      <c r="R239" s="662"/>
      <c r="S239" s="662">
        <f t="shared" si="8"/>
        <v>0</v>
      </c>
      <c r="T239" s="662"/>
      <c r="U239" s="662"/>
    </row>
    <row r="240" spans="1:21" x14ac:dyDescent="0.3">
      <c r="A240" s="110"/>
      <c r="E240" s="109" t="str">
        <f>IF(Dades!C979="","",Dades!C979)</f>
        <v/>
      </c>
      <c r="F240" s="574">
        <f>(DSUM('1.1_Instal·lacions fixes'!$E$14:$R$36,"emissions",'4.2_Resultats Espanya'!E$51:E240)+DSUM('1.1_Instal·lacions fixes'!$E$43:$L$58,"emissions",'4.2_Resultats Espanya'!E$51:E240))-SUM(F$52:F239)</f>
        <v>0</v>
      </c>
      <c r="G240" s="574">
        <f>(DSUM('1.2_Vehicles i maquinària'!$E$22:$S$44,"emissions",'4.2_Resultats Espanya'!E$51:E240)+DSUM('1.2_Vehicles i maquinària'!$E$50:$S$70,"emissions",'4.2_Resultats Espanya'!E$51:E240)+DSUM('1.2_Vehicles i maquinària'!$E$82:$S$92,"emissions",'4.2_Resultats Espanya'!E$51:E240)+DSUM('1.2_Vehicles i maquinària'!$E$99:$S$109,"emissions",'4.2_Resultats Espanya'!E$51:E240))-SUM(G$52:G239)</f>
        <v>0</v>
      </c>
      <c r="H240" s="574">
        <f>(DSUM('1.4_Emissions fugitives'!$E$14:$O$36,"emissions",'4.2_Resultats Espanya'!E$51:E240)+DSUM('1.4_Emissions fugitives'!$E$48:$N$58,"emissions",'4.2_Resultats Espanya'!E$51:E240))-SUM(H$52:H239)</f>
        <v>0</v>
      </c>
      <c r="I240" s="661">
        <f>DSUM('1.3_Emissions de procés'!$E$17:$M$32,"emissions",'4.2_Resultats Espanya'!E$51:E240)-SUM(I$52:I239)</f>
        <v>0</v>
      </c>
      <c r="J240" s="661"/>
      <c r="K240" s="662">
        <f t="shared" si="6"/>
        <v>0</v>
      </c>
      <c r="L240" s="662"/>
      <c r="M240" s="662"/>
      <c r="N240" s="563">
        <f>DSUM('2.2_Categoria 2 Espanya'!$E$18:$J$40,"emissions",'4.2_Resultats Espanya'!E$51:E240)-SUM(N$52:N239)</f>
        <v>0</v>
      </c>
      <c r="O240" s="563">
        <f>DSUM('2.2_Categoria 2 Espanya'!$E$49:$K$69,"emissions",'4.2_Resultats Espanya'!E$51:E240)-SUM(O$52:O239)</f>
        <v>0</v>
      </c>
      <c r="P240" s="563">
        <f>DSUM('2.2_Categoria 2 Espanya'!$E$78:$J$98,"emissions",'4.2_Resultats Espanya'!E$51:E240)-SUM(P$52:P239)</f>
        <v>0</v>
      </c>
      <c r="Q240" s="661">
        <f t="shared" si="7"/>
        <v>0</v>
      </c>
      <c r="R240" s="662"/>
      <c r="S240" s="662">
        <f t="shared" si="8"/>
        <v>0</v>
      </c>
      <c r="T240" s="662"/>
      <c r="U240" s="662"/>
    </row>
    <row r="241" spans="1:21" x14ac:dyDescent="0.3">
      <c r="A241" s="110"/>
      <c r="E241" s="109" t="str">
        <f>IF(Dades!C980="","",Dades!C980)</f>
        <v/>
      </c>
      <c r="F241" s="574">
        <f>(DSUM('1.1_Instal·lacions fixes'!$E$14:$R$36,"emissions",'4.2_Resultats Espanya'!E$51:E241)+DSUM('1.1_Instal·lacions fixes'!$E$43:$L$58,"emissions",'4.2_Resultats Espanya'!E$51:E241))-SUM(F$52:F240)</f>
        <v>0</v>
      </c>
      <c r="G241" s="574">
        <f>(DSUM('1.2_Vehicles i maquinària'!$E$22:$S$44,"emissions",'4.2_Resultats Espanya'!E$51:E241)+DSUM('1.2_Vehicles i maquinària'!$E$50:$S$70,"emissions",'4.2_Resultats Espanya'!E$51:E241)+DSUM('1.2_Vehicles i maquinària'!$E$82:$S$92,"emissions",'4.2_Resultats Espanya'!E$51:E241)+DSUM('1.2_Vehicles i maquinària'!$E$99:$S$109,"emissions",'4.2_Resultats Espanya'!E$51:E241))-SUM(G$52:G240)</f>
        <v>0</v>
      </c>
      <c r="H241" s="574">
        <f>(DSUM('1.4_Emissions fugitives'!$E$14:$O$36,"emissions",'4.2_Resultats Espanya'!E$51:E241)+DSUM('1.4_Emissions fugitives'!$E$48:$N$58,"emissions",'4.2_Resultats Espanya'!E$51:E241))-SUM(H$52:H240)</f>
        <v>0</v>
      </c>
      <c r="I241" s="661">
        <f>DSUM('1.3_Emissions de procés'!$E$17:$M$32,"emissions",'4.2_Resultats Espanya'!E$51:E241)-SUM(I$52:I240)</f>
        <v>0</v>
      </c>
      <c r="J241" s="661"/>
      <c r="K241" s="662">
        <f t="shared" si="6"/>
        <v>0</v>
      </c>
      <c r="L241" s="662"/>
      <c r="M241" s="662"/>
      <c r="N241" s="563">
        <f>DSUM('2.2_Categoria 2 Espanya'!$E$18:$J$40,"emissions",'4.2_Resultats Espanya'!E$51:E241)-SUM(N$52:N240)</f>
        <v>0</v>
      </c>
      <c r="O241" s="563">
        <f>DSUM('2.2_Categoria 2 Espanya'!$E$49:$K$69,"emissions",'4.2_Resultats Espanya'!E$51:E241)-SUM(O$52:O240)</f>
        <v>0</v>
      </c>
      <c r="P241" s="563">
        <f>DSUM('2.2_Categoria 2 Espanya'!$E$78:$J$98,"emissions",'4.2_Resultats Espanya'!E$51:E241)-SUM(P$52:P240)</f>
        <v>0</v>
      </c>
      <c r="Q241" s="661">
        <f t="shared" si="7"/>
        <v>0</v>
      </c>
      <c r="R241" s="662"/>
      <c r="S241" s="662">
        <f t="shared" si="8"/>
        <v>0</v>
      </c>
      <c r="T241" s="662"/>
      <c r="U241" s="662"/>
    </row>
    <row r="242" spans="1:21" x14ac:dyDescent="0.3">
      <c r="A242" s="110"/>
      <c r="E242" s="109" t="str">
        <f>IF(Dades!C981="","",Dades!C981)</f>
        <v/>
      </c>
      <c r="F242" s="574">
        <f>(DSUM('1.1_Instal·lacions fixes'!$E$14:$R$36,"emissions",'4.2_Resultats Espanya'!E$51:E242)+DSUM('1.1_Instal·lacions fixes'!$E$43:$L$58,"emissions",'4.2_Resultats Espanya'!E$51:E242))-SUM(F$52:F241)</f>
        <v>0</v>
      </c>
      <c r="G242" s="574">
        <f>(DSUM('1.2_Vehicles i maquinària'!$E$22:$S$44,"emissions",'4.2_Resultats Espanya'!E$51:E242)+DSUM('1.2_Vehicles i maquinària'!$E$50:$S$70,"emissions",'4.2_Resultats Espanya'!E$51:E242)+DSUM('1.2_Vehicles i maquinària'!$E$82:$S$92,"emissions",'4.2_Resultats Espanya'!E$51:E242)+DSUM('1.2_Vehicles i maquinària'!$E$99:$S$109,"emissions",'4.2_Resultats Espanya'!E$51:E242))-SUM(G$52:G241)</f>
        <v>0</v>
      </c>
      <c r="H242" s="574">
        <f>(DSUM('1.4_Emissions fugitives'!$E$14:$O$36,"emissions",'4.2_Resultats Espanya'!E$51:E242)+DSUM('1.4_Emissions fugitives'!$E$48:$N$58,"emissions",'4.2_Resultats Espanya'!E$51:E242))-SUM(H$52:H241)</f>
        <v>0</v>
      </c>
      <c r="I242" s="661">
        <f>DSUM('1.3_Emissions de procés'!$E$17:$M$32,"emissions",'4.2_Resultats Espanya'!E$51:E242)-SUM(I$52:I241)</f>
        <v>0</v>
      </c>
      <c r="J242" s="661"/>
      <c r="K242" s="662">
        <f t="shared" si="6"/>
        <v>0</v>
      </c>
      <c r="L242" s="662"/>
      <c r="M242" s="662"/>
      <c r="N242" s="563">
        <f>DSUM('2.2_Categoria 2 Espanya'!$E$18:$J$40,"emissions",'4.2_Resultats Espanya'!E$51:E242)-SUM(N$52:N241)</f>
        <v>0</v>
      </c>
      <c r="O242" s="563">
        <f>DSUM('2.2_Categoria 2 Espanya'!$E$49:$K$69,"emissions",'4.2_Resultats Espanya'!E$51:E242)-SUM(O$52:O241)</f>
        <v>0</v>
      </c>
      <c r="P242" s="563">
        <f>DSUM('2.2_Categoria 2 Espanya'!$E$78:$J$98,"emissions",'4.2_Resultats Espanya'!E$51:E242)-SUM(P$52:P241)</f>
        <v>0</v>
      </c>
      <c r="Q242" s="661">
        <f t="shared" si="7"/>
        <v>0</v>
      </c>
      <c r="R242" s="662"/>
      <c r="S242" s="662">
        <f t="shared" si="8"/>
        <v>0</v>
      </c>
      <c r="T242" s="662"/>
      <c r="U242" s="662"/>
    </row>
    <row r="243" spans="1:21" x14ac:dyDescent="0.3">
      <c r="A243" s="110"/>
      <c r="E243" s="109" t="str">
        <f>IF(Dades!C982="","",Dades!C982)</f>
        <v/>
      </c>
      <c r="F243" s="574">
        <f>(DSUM('1.1_Instal·lacions fixes'!$E$14:$R$36,"emissions",'4.2_Resultats Espanya'!E$51:E243)+DSUM('1.1_Instal·lacions fixes'!$E$43:$L$58,"emissions",'4.2_Resultats Espanya'!E$51:E243))-SUM(F$52:F242)</f>
        <v>0</v>
      </c>
      <c r="G243" s="574">
        <f>(DSUM('1.2_Vehicles i maquinària'!$E$22:$S$44,"emissions",'4.2_Resultats Espanya'!E$51:E243)+DSUM('1.2_Vehicles i maquinària'!$E$50:$S$70,"emissions",'4.2_Resultats Espanya'!E$51:E243)+DSUM('1.2_Vehicles i maquinària'!$E$82:$S$92,"emissions",'4.2_Resultats Espanya'!E$51:E243)+DSUM('1.2_Vehicles i maquinària'!$E$99:$S$109,"emissions",'4.2_Resultats Espanya'!E$51:E243))-SUM(G$52:G242)</f>
        <v>0</v>
      </c>
      <c r="H243" s="574">
        <f>(DSUM('1.4_Emissions fugitives'!$E$14:$O$36,"emissions",'4.2_Resultats Espanya'!E$51:E243)+DSUM('1.4_Emissions fugitives'!$E$48:$N$58,"emissions",'4.2_Resultats Espanya'!E$51:E243))-SUM(H$52:H242)</f>
        <v>0</v>
      </c>
      <c r="I243" s="661">
        <f>DSUM('1.3_Emissions de procés'!$E$17:$M$32,"emissions",'4.2_Resultats Espanya'!E$51:E243)-SUM(I$52:I242)</f>
        <v>0</v>
      </c>
      <c r="J243" s="661"/>
      <c r="K243" s="662">
        <f t="shared" si="6"/>
        <v>0</v>
      </c>
      <c r="L243" s="662"/>
      <c r="M243" s="662"/>
      <c r="N243" s="563">
        <f>DSUM('2.2_Categoria 2 Espanya'!$E$18:$J$40,"emissions",'4.2_Resultats Espanya'!E$51:E243)-SUM(N$52:N242)</f>
        <v>0</v>
      </c>
      <c r="O243" s="563">
        <f>DSUM('2.2_Categoria 2 Espanya'!$E$49:$K$69,"emissions",'4.2_Resultats Espanya'!E$51:E243)-SUM(O$52:O242)</f>
        <v>0</v>
      </c>
      <c r="P243" s="563">
        <f>DSUM('2.2_Categoria 2 Espanya'!$E$78:$J$98,"emissions",'4.2_Resultats Espanya'!E$51:E243)-SUM(P$52:P242)</f>
        <v>0</v>
      </c>
      <c r="Q243" s="661">
        <f t="shared" si="7"/>
        <v>0</v>
      </c>
      <c r="R243" s="662"/>
      <c r="S243" s="662">
        <f t="shared" si="8"/>
        <v>0</v>
      </c>
      <c r="T243" s="662"/>
      <c r="U243" s="662"/>
    </row>
    <row r="244" spans="1:21" x14ac:dyDescent="0.3">
      <c r="A244" s="110"/>
      <c r="E244" s="109" t="str">
        <f>IF(Dades!C983="","",Dades!C983)</f>
        <v/>
      </c>
      <c r="F244" s="574">
        <f>(DSUM('1.1_Instal·lacions fixes'!$E$14:$R$36,"emissions",'4.2_Resultats Espanya'!E$51:E244)+DSUM('1.1_Instal·lacions fixes'!$E$43:$L$58,"emissions",'4.2_Resultats Espanya'!E$51:E244))-SUM(F$52:F243)</f>
        <v>0</v>
      </c>
      <c r="G244" s="574">
        <f>(DSUM('1.2_Vehicles i maquinària'!$E$22:$S$44,"emissions",'4.2_Resultats Espanya'!E$51:E244)+DSUM('1.2_Vehicles i maquinària'!$E$50:$S$70,"emissions",'4.2_Resultats Espanya'!E$51:E244)+DSUM('1.2_Vehicles i maquinària'!$E$82:$S$92,"emissions",'4.2_Resultats Espanya'!E$51:E244)+DSUM('1.2_Vehicles i maquinària'!$E$99:$S$109,"emissions",'4.2_Resultats Espanya'!E$51:E244))-SUM(G$52:G243)</f>
        <v>0</v>
      </c>
      <c r="H244" s="574">
        <f>(DSUM('1.4_Emissions fugitives'!$E$14:$O$36,"emissions",'4.2_Resultats Espanya'!E$51:E244)+DSUM('1.4_Emissions fugitives'!$E$48:$N$58,"emissions",'4.2_Resultats Espanya'!E$51:E244))-SUM(H$52:H243)</f>
        <v>0</v>
      </c>
      <c r="I244" s="661">
        <f>DSUM('1.3_Emissions de procés'!$E$17:$M$32,"emissions",'4.2_Resultats Espanya'!E$51:E244)-SUM(I$52:I243)</f>
        <v>0</v>
      </c>
      <c r="J244" s="661"/>
      <c r="K244" s="662">
        <f t="shared" si="6"/>
        <v>0</v>
      </c>
      <c r="L244" s="662"/>
      <c r="M244" s="662"/>
      <c r="N244" s="563">
        <f>DSUM('2.2_Categoria 2 Espanya'!$E$18:$J$40,"emissions",'4.2_Resultats Espanya'!E$51:E244)-SUM(N$52:N243)</f>
        <v>0</v>
      </c>
      <c r="O244" s="563">
        <f>DSUM('2.2_Categoria 2 Espanya'!$E$49:$K$69,"emissions",'4.2_Resultats Espanya'!E$51:E244)-SUM(O$52:O243)</f>
        <v>0</v>
      </c>
      <c r="P244" s="563">
        <f>DSUM('2.2_Categoria 2 Espanya'!$E$78:$J$98,"emissions",'4.2_Resultats Espanya'!E$51:E244)-SUM(P$52:P243)</f>
        <v>0</v>
      </c>
      <c r="Q244" s="661">
        <f t="shared" si="7"/>
        <v>0</v>
      </c>
      <c r="R244" s="662"/>
      <c r="S244" s="662">
        <f t="shared" si="8"/>
        <v>0</v>
      </c>
      <c r="T244" s="662"/>
      <c r="U244" s="662"/>
    </row>
    <row r="245" spans="1:21" x14ac:dyDescent="0.3">
      <c r="A245" s="110"/>
      <c r="E245" s="109" t="str">
        <f>IF(Dades!C984="","",Dades!C984)</f>
        <v/>
      </c>
      <c r="F245" s="574">
        <f>(DSUM('1.1_Instal·lacions fixes'!$E$14:$R$36,"emissions",'4.2_Resultats Espanya'!E$51:E245)+DSUM('1.1_Instal·lacions fixes'!$E$43:$L$58,"emissions",'4.2_Resultats Espanya'!E$51:E245))-SUM(F$52:F244)</f>
        <v>0</v>
      </c>
      <c r="G245" s="574">
        <f>(DSUM('1.2_Vehicles i maquinària'!$E$22:$S$44,"emissions",'4.2_Resultats Espanya'!E$51:E245)+DSUM('1.2_Vehicles i maquinària'!$E$50:$S$70,"emissions",'4.2_Resultats Espanya'!E$51:E245)+DSUM('1.2_Vehicles i maquinària'!$E$82:$S$92,"emissions",'4.2_Resultats Espanya'!E$51:E245)+DSUM('1.2_Vehicles i maquinària'!$E$99:$S$109,"emissions",'4.2_Resultats Espanya'!E$51:E245))-SUM(G$52:G244)</f>
        <v>0</v>
      </c>
      <c r="H245" s="574">
        <f>(DSUM('1.4_Emissions fugitives'!$E$14:$O$36,"emissions",'4.2_Resultats Espanya'!E$51:E245)+DSUM('1.4_Emissions fugitives'!$E$48:$N$58,"emissions",'4.2_Resultats Espanya'!E$51:E245))-SUM(H$52:H244)</f>
        <v>0</v>
      </c>
      <c r="I245" s="661">
        <f>DSUM('1.3_Emissions de procés'!$E$17:$M$32,"emissions",'4.2_Resultats Espanya'!E$51:E245)-SUM(I$52:I244)</f>
        <v>0</v>
      </c>
      <c r="J245" s="661"/>
      <c r="K245" s="662">
        <f t="shared" si="6"/>
        <v>0</v>
      </c>
      <c r="L245" s="662"/>
      <c r="M245" s="662"/>
      <c r="N245" s="563">
        <f>DSUM('2.2_Categoria 2 Espanya'!$E$18:$J$40,"emissions",'4.2_Resultats Espanya'!E$51:E245)-SUM(N$52:N244)</f>
        <v>0</v>
      </c>
      <c r="O245" s="563">
        <f>DSUM('2.2_Categoria 2 Espanya'!$E$49:$K$69,"emissions",'4.2_Resultats Espanya'!E$51:E245)-SUM(O$52:O244)</f>
        <v>0</v>
      </c>
      <c r="P245" s="563">
        <f>DSUM('2.2_Categoria 2 Espanya'!$E$78:$J$98,"emissions",'4.2_Resultats Espanya'!E$51:E245)-SUM(P$52:P244)</f>
        <v>0</v>
      </c>
      <c r="Q245" s="661">
        <f t="shared" si="7"/>
        <v>0</v>
      </c>
      <c r="R245" s="662"/>
      <c r="S245" s="662">
        <f t="shared" si="8"/>
        <v>0</v>
      </c>
      <c r="T245" s="662"/>
      <c r="U245" s="662"/>
    </row>
    <row r="246" spans="1:21" x14ac:dyDescent="0.3">
      <c r="A246" s="110"/>
      <c r="E246" s="109" t="str">
        <f>IF(Dades!C985="","",Dades!C985)</f>
        <v/>
      </c>
      <c r="F246" s="574">
        <f>(DSUM('1.1_Instal·lacions fixes'!$E$14:$R$36,"emissions",'4.2_Resultats Espanya'!E$51:E246)+DSUM('1.1_Instal·lacions fixes'!$E$43:$L$58,"emissions",'4.2_Resultats Espanya'!E$51:E246))-SUM(F$52:F245)</f>
        <v>0</v>
      </c>
      <c r="G246" s="574">
        <f>(DSUM('1.2_Vehicles i maquinària'!$E$22:$S$44,"emissions",'4.2_Resultats Espanya'!E$51:E246)+DSUM('1.2_Vehicles i maquinària'!$E$50:$S$70,"emissions",'4.2_Resultats Espanya'!E$51:E246)+DSUM('1.2_Vehicles i maquinària'!$E$82:$S$92,"emissions",'4.2_Resultats Espanya'!E$51:E246)+DSUM('1.2_Vehicles i maquinària'!$E$99:$S$109,"emissions",'4.2_Resultats Espanya'!E$51:E246))-SUM(G$52:G245)</f>
        <v>0</v>
      </c>
      <c r="H246" s="574">
        <f>(DSUM('1.4_Emissions fugitives'!$E$14:$O$36,"emissions",'4.2_Resultats Espanya'!E$51:E246)+DSUM('1.4_Emissions fugitives'!$E$48:$N$58,"emissions",'4.2_Resultats Espanya'!E$51:E246))-SUM(H$52:H245)</f>
        <v>0</v>
      </c>
      <c r="I246" s="661">
        <f>DSUM('1.3_Emissions de procés'!$E$17:$M$32,"emissions",'4.2_Resultats Espanya'!E$51:E246)-SUM(I$52:I245)</f>
        <v>0</v>
      </c>
      <c r="J246" s="661"/>
      <c r="K246" s="662">
        <f t="shared" ref="K246:K301" si="9">SUM(F246:J246)</f>
        <v>0</v>
      </c>
      <c r="L246" s="662"/>
      <c r="M246" s="662"/>
      <c r="N246" s="563">
        <f>DSUM('2.2_Categoria 2 Espanya'!$E$18:$J$40,"emissions",'4.2_Resultats Espanya'!E$51:E246)-SUM(N$52:N245)</f>
        <v>0</v>
      </c>
      <c r="O246" s="563">
        <f>DSUM('2.2_Categoria 2 Espanya'!$E$49:$K$69,"emissions",'4.2_Resultats Espanya'!E$51:E246)-SUM(O$52:O245)</f>
        <v>0</v>
      </c>
      <c r="P246" s="563">
        <f>DSUM('2.2_Categoria 2 Espanya'!$E$78:$J$98,"emissions",'4.2_Resultats Espanya'!E$51:E246)-SUM(P$52:P245)</f>
        <v>0</v>
      </c>
      <c r="Q246" s="661">
        <f t="shared" ref="Q246:Q301" si="10">SUM(N246:P246)</f>
        <v>0</v>
      </c>
      <c r="R246" s="662"/>
      <c r="S246" s="662">
        <f t="shared" ref="S246:S301" si="11">K246+Q246</f>
        <v>0</v>
      </c>
      <c r="T246" s="662"/>
      <c r="U246" s="662"/>
    </row>
    <row r="247" spans="1:21" x14ac:dyDescent="0.3">
      <c r="A247" s="110"/>
      <c r="E247" s="109" t="str">
        <f>IF(Dades!C986="","",Dades!C986)</f>
        <v/>
      </c>
      <c r="F247" s="574">
        <f>(DSUM('1.1_Instal·lacions fixes'!$E$14:$R$36,"emissions",'4.2_Resultats Espanya'!E$51:E247)+DSUM('1.1_Instal·lacions fixes'!$E$43:$L$58,"emissions",'4.2_Resultats Espanya'!E$51:E247))-SUM(F$52:F246)</f>
        <v>0</v>
      </c>
      <c r="G247" s="574">
        <f>(DSUM('1.2_Vehicles i maquinària'!$E$22:$S$44,"emissions",'4.2_Resultats Espanya'!E$51:E247)+DSUM('1.2_Vehicles i maquinària'!$E$50:$S$70,"emissions",'4.2_Resultats Espanya'!E$51:E247)+DSUM('1.2_Vehicles i maquinària'!$E$82:$S$92,"emissions",'4.2_Resultats Espanya'!E$51:E247)+DSUM('1.2_Vehicles i maquinària'!$E$99:$S$109,"emissions",'4.2_Resultats Espanya'!E$51:E247))-SUM(G$52:G246)</f>
        <v>0</v>
      </c>
      <c r="H247" s="574">
        <f>(DSUM('1.4_Emissions fugitives'!$E$14:$O$36,"emissions",'4.2_Resultats Espanya'!E$51:E247)+DSUM('1.4_Emissions fugitives'!$E$48:$N$58,"emissions",'4.2_Resultats Espanya'!E$51:E247))-SUM(H$52:H246)</f>
        <v>0</v>
      </c>
      <c r="I247" s="661">
        <f>DSUM('1.3_Emissions de procés'!$E$17:$M$32,"emissions",'4.2_Resultats Espanya'!E$51:E247)-SUM(I$52:I246)</f>
        <v>0</v>
      </c>
      <c r="J247" s="661"/>
      <c r="K247" s="662">
        <f t="shared" si="9"/>
        <v>0</v>
      </c>
      <c r="L247" s="662"/>
      <c r="M247" s="662"/>
      <c r="N247" s="563">
        <f>DSUM('2.2_Categoria 2 Espanya'!$E$18:$J$40,"emissions",'4.2_Resultats Espanya'!E$51:E247)-SUM(N$52:N246)</f>
        <v>0</v>
      </c>
      <c r="O247" s="563">
        <f>DSUM('2.2_Categoria 2 Espanya'!$E$49:$K$69,"emissions",'4.2_Resultats Espanya'!E$51:E247)-SUM(O$52:O246)</f>
        <v>0</v>
      </c>
      <c r="P247" s="563">
        <f>DSUM('2.2_Categoria 2 Espanya'!$E$78:$J$98,"emissions",'4.2_Resultats Espanya'!E$51:E247)-SUM(P$52:P246)</f>
        <v>0</v>
      </c>
      <c r="Q247" s="661">
        <f t="shared" si="10"/>
        <v>0</v>
      </c>
      <c r="R247" s="662"/>
      <c r="S247" s="662">
        <f t="shared" si="11"/>
        <v>0</v>
      </c>
      <c r="T247" s="662"/>
      <c r="U247" s="662"/>
    </row>
    <row r="248" spans="1:21" x14ac:dyDescent="0.3">
      <c r="A248" s="110"/>
      <c r="E248" s="109" t="str">
        <f>IF(Dades!C987="","",Dades!C987)</f>
        <v/>
      </c>
      <c r="F248" s="574">
        <f>(DSUM('1.1_Instal·lacions fixes'!$E$14:$R$36,"emissions",'4.2_Resultats Espanya'!E$51:E248)+DSUM('1.1_Instal·lacions fixes'!$E$43:$L$58,"emissions",'4.2_Resultats Espanya'!E$51:E248))-SUM(F$52:F247)</f>
        <v>0</v>
      </c>
      <c r="G248" s="574">
        <f>(DSUM('1.2_Vehicles i maquinària'!$E$22:$S$44,"emissions",'4.2_Resultats Espanya'!E$51:E248)+DSUM('1.2_Vehicles i maquinària'!$E$50:$S$70,"emissions",'4.2_Resultats Espanya'!E$51:E248)+DSUM('1.2_Vehicles i maquinària'!$E$82:$S$92,"emissions",'4.2_Resultats Espanya'!E$51:E248)+DSUM('1.2_Vehicles i maquinària'!$E$99:$S$109,"emissions",'4.2_Resultats Espanya'!E$51:E248))-SUM(G$52:G247)</f>
        <v>0</v>
      </c>
      <c r="H248" s="574">
        <f>(DSUM('1.4_Emissions fugitives'!$E$14:$O$36,"emissions",'4.2_Resultats Espanya'!E$51:E248)+DSUM('1.4_Emissions fugitives'!$E$48:$N$58,"emissions",'4.2_Resultats Espanya'!E$51:E248))-SUM(H$52:H247)</f>
        <v>0</v>
      </c>
      <c r="I248" s="661">
        <f>DSUM('1.3_Emissions de procés'!$E$17:$M$32,"emissions",'4.2_Resultats Espanya'!E$51:E248)-SUM(I$52:I247)</f>
        <v>0</v>
      </c>
      <c r="J248" s="661"/>
      <c r="K248" s="662">
        <f t="shared" si="9"/>
        <v>0</v>
      </c>
      <c r="L248" s="662"/>
      <c r="M248" s="662"/>
      <c r="N248" s="563">
        <f>DSUM('2.2_Categoria 2 Espanya'!$E$18:$J$40,"emissions",'4.2_Resultats Espanya'!E$51:E248)-SUM(N$52:N247)</f>
        <v>0</v>
      </c>
      <c r="O248" s="563">
        <f>DSUM('2.2_Categoria 2 Espanya'!$E$49:$K$69,"emissions",'4.2_Resultats Espanya'!E$51:E248)-SUM(O$52:O247)</f>
        <v>0</v>
      </c>
      <c r="P248" s="563">
        <f>DSUM('2.2_Categoria 2 Espanya'!$E$78:$J$98,"emissions",'4.2_Resultats Espanya'!E$51:E248)-SUM(P$52:P247)</f>
        <v>0</v>
      </c>
      <c r="Q248" s="661">
        <f t="shared" si="10"/>
        <v>0</v>
      </c>
      <c r="R248" s="662"/>
      <c r="S248" s="662">
        <f t="shared" si="11"/>
        <v>0</v>
      </c>
      <c r="T248" s="662"/>
      <c r="U248" s="662"/>
    </row>
    <row r="249" spans="1:21" x14ac:dyDescent="0.3">
      <c r="A249" s="110"/>
      <c r="E249" s="109" t="str">
        <f>IF(Dades!C988="","",Dades!C988)</f>
        <v/>
      </c>
      <c r="F249" s="574">
        <f>(DSUM('1.1_Instal·lacions fixes'!$E$14:$R$36,"emissions",'4.2_Resultats Espanya'!E$51:E249)+DSUM('1.1_Instal·lacions fixes'!$E$43:$L$58,"emissions",'4.2_Resultats Espanya'!E$51:E249))-SUM(F$52:F248)</f>
        <v>0</v>
      </c>
      <c r="G249" s="574">
        <f>(DSUM('1.2_Vehicles i maquinària'!$E$22:$S$44,"emissions",'4.2_Resultats Espanya'!E$51:E249)+DSUM('1.2_Vehicles i maquinària'!$E$50:$S$70,"emissions",'4.2_Resultats Espanya'!E$51:E249)+DSUM('1.2_Vehicles i maquinària'!$E$82:$S$92,"emissions",'4.2_Resultats Espanya'!E$51:E249)+DSUM('1.2_Vehicles i maquinària'!$E$99:$S$109,"emissions",'4.2_Resultats Espanya'!E$51:E249))-SUM(G$52:G248)</f>
        <v>0</v>
      </c>
      <c r="H249" s="574">
        <f>(DSUM('1.4_Emissions fugitives'!$E$14:$O$36,"emissions",'4.2_Resultats Espanya'!E$51:E249)+DSUM('1.4_Emissions fugitives'!$E$48:$N$58,"emissions",'4.2_Resultats Espanya'!E$51:E249))-SUM(H$52:H248)</f>
        <v>0</v>
      </c>
      <c r="I249" s="661">
        <f>DSUM('1.3_Emissions de procés'!$E$17:$M$32,"emissions",'4.2_Resultats Espanya'!E$51:E249)-SUM(I$52:I248)</f>
        <v>0</v>
      </c>
      <c r="J249" s="661"/>
      <c r="K249" s="662">
        <f t="shared" si="9"/>
        <v>0</v>
      </c>
      <c r="L249" s="662"/>
      <c r="M249" s="662"/>
      <c r="N249" s="563">
        <f>DSUM('2.2_Categoria 2 Espanya'!$E$18:$J$40,"emissions",'4.2_Resultats Espanya'!E$51:E249)-SUM(N$52:N248)</f>
        <v>0</v>
      </c>
      <c r="O249" s="563">
        <f>DSUM('2.2_Categoria 2 Espanya'!$E$49:$K$69,"emissions",'4.2_Resultats Espanya'!E$51:E249)-SUM(O$52:O248)</f>
        <v>0</v>
      </c>
      <c r="P249" s="563">
        <f>DSUM('2.2_Categoria 2 Espanya'!$E$78:$J$98,"emissions",'4.2_Resultats Espanya'!E$51:E249)-SUM(P$52:P248)</f>
        <v>0</v>
      </c>
      <c r="Q249" s="661">
        <f t="shared" si="10"/>
        <v>0</v>
      </c>
      <c r="R249" s="662"/>
      <c r="S249" s="662">
        <f t="shared" si="11"/>
        <v>0</v>
      </c>
      <c r="T249" s="662"/>
      <c r="U249" s="662"/>
    </row>
    <row r="250" spans="1:21" x14ac:dyDescent="0.3">
      <c r="A250" s="110"/>
      <c r="E250" s="109" t="str">
        <f>IF(Dades!C989="","",Dades!C989)</f>
        <v/>
      </c>
      <c r="F250" s="574">
        <f>(DSUM('1.1_Instal·lacions fixes'!$E$14:$R$36,"emissions",'4.2_Resultats Espanya'!E$51:E250)+DSUM('1.1_Instal·lacions fixes'!$E$43:$L$58,"emissions",'4.2_Resultats Espanya'!E$51:E250))-SUM(F$52:F249)</f>
        <v>0</v>
      </c>
      <c r="G250" s="574">
        <f>(DSUM('1.2_Vehicles i maquinària'!$E$22:$S$44,"emissions",'4.2_Resultats Espanya'!E$51:E250)+DSUM('1.2_Vehicles i maquinària'!$E$50:$S$70,"emissions",'4.2_Resultats Espanya'!E$51:E250)+DSUM('1.2_Vehicles i maquinària'!$E$82:$S$92,"emissions",'4.2_Resultats Espanya'!E$51:E250)+DSUM('1.2_Vehicles i maquinària'!$E$99:$S$109,"emissions",'4.2_Resultats Espanya'!E$51:E250))-SUM(G$52:G249)</f>
        <v>0</v>
      </c>
      <c r="H250" s="574">
        <f>(DSUM('1.4_Emissions fugitives'!$E$14:$O$36,"emissions",'4.2_Resultats Espanya'!E$51:E250)+DSUM('1.4_Emissions fugitives'!$E$48:$N$58,"emissions",'4.2_Resultats Espanya'!E$51:E250))-SUM(H$52:H249)</f>
        <v>0</v>
      </c>
      <c r="I250" s="661">
        <f>DSUM('1.3_Emissions de procés'!$E$17:$M$32,"emissions",'4.2_Resultats Espanya'!E$51:E250)-SUM(I$52:I249)</f>
        <v>0</v>
      </c>
      <c r="J250" s="661"/>
      <c r="K250" s="662">
        <f t="shared" si="9"/>
        <v>0</v>
      </c>
      <c r="L250" s="662"/>
      <c r="M250" s="662"/>
      <c r="N250" s="563">
        <f>DSUM('2.2_Categoria 2 Espanya'!$E$18:$J$40,"emissions",'4.2_Resultats Espanya'!E$51:E250)-SUM(N$52:N249)</f>
        <v>0</v>
      </c>
      <c r="O250" s="563">
        <f>DSUM('2.2_Categoria 2 Espanya'!$E$49:$K$69,"emissions",'4.2_Resultats Espanya'!E$51:E250)-SUM(O$52:O249)</f>
        <v>0</v>
      </c>
      <c r="P250" s="563">
        <f>DSUM('2.2_Categoria 2 Espanya'!$E$78:$J$98,"emissions",'4.2_Resultats Espanya'!E$51:E250)-SUM(P$52:P249)</f>
        <v>0</v>
      </c>
      <c r="Q250" s="661">
        <f t="shared" si="10"/>
        <v>0</v>
      </c>
      <c r="R250" s="662"/>
      <c r="S250" s="662">
        <f t="shared" si="11"/>
        <v>0</v>
      </c>
      <c r="T250" s="662"/>
      <c r="U250" s="662"/>
    </row>
    <row r="251" spans="1:21" x14ac:dyDescent="0.3">
      <c r="A251" s="110"/>
      <c r="E251" s="109" t="str">
        <f>IF(Dades!C990="","",Dades!C990)</f>
        <v/>
      </c>
      <c r="F251" s="574">
        <f>(DSUM('1.1_Instal·lacions fixes'!$E$14:$R$36,"emissions",'4.2_Resultats Espanya'!E$51:E251)+DSUM('1.1_Instal·lacions fixes'!$E$43:$L$58,"emissions",'4.2_Resultats Espanya'!E$51:E251))-SUM(F$52:F250)</f>
        <v>0</v>
      </c>
      <c r="G251" s="574">
        <f>(DSUM('1.2_Vehicles i maquinària'!$E$22:$S$44,"emissions",'4.2_Resultats Espanya'!E$51:E251)+DSUM('1.2_Vehicles i maquinària'!$E$50:$S$70,"emissions",'4.2_Resultats Espanya'!E$51:E251)+DSUM('1.2_Vehicles i maquinària'!$E$82:$S$92,"emissions",'4.2_Resultats Espanya'!E$51:E251)+DSUM('1.2_Vehicles i maquinària'!$E$99:$S$109,"emissions",'4.2_Resultats Espanya'!E$51:E251))-SUM(G$52:G250)</f>
        <v>0</v>
      </c>
      <c r="H251" s="574">
        <f>(DSUM('1.4_Emissions fugitives'!$E$14:$O$36,"emissions",'4.2_Resultats Espanya'!E$51:E251)+DSUM('1.4_Emissions fugitives'!$E$48:$N$58,"emissions",'4.2_Resultats Espanya'!E$51:E251))-SUM(H$52:H250)</f>
        <v>0</v>
      </c>
      <c r="I251" s="661">
        <f>DSUM('1.3_Emissions de procés'!$E$17:$M$32,"emissions",'4.2_Resultats Espanya'!E$51:E251)-SUM(I$52:I250)</f>
        <v>0</v>
      </c>
      <c r="J251" s="661"/>
      <c r="K251" s="662">
        <f t="shared" si="9"/>
        <v>0</v>
      </c>
      <c r="L251" s="662"/>
      <c r="M251" s="662"/>
      <c r="N251" s="563">
        <f>DSUM('2.2_Categoria 2 Espanya'!$E$18:$J$40,"emissions",'4.2_Resultats Espanya'!E$51:E251)-SUM(N$52:N250)</f>
        <v>0</v>
      </c>
      <c r="O251" s="563">
        <f>DSUM('2.2_Categoria 2 Espanya'!$E$49:$K$69,"emissions",'4.2_Resultats Espanya'!E$51:E251)-SUM(O$52:O250)</f>
        <v>0</v>
      </c>
      <c r="P251" s="563">
        <f>DSUM('2.2_Categoria 2 Espanya'!$E$78:$J$98,"emissions",'4.2_Resultats Espanya'!E$51:E251)-SUM(P$52:P250)</f>
        <v>0</v>
      </c>
      <c r="Q251" s="661">
        <f t="shared" si="10"/>
        <v>0</v>
      </c>
      <c r="R251" s="662"/>
      <c r="S251" s="662">
        <f t="shared" si="11"/>
        <v>0</v>
      </c>
      <c r="T251" s="662"/>
      <c r="U251" s="662"/>
    </row>
    <row r="252" spans="1:21" x14ac:dyDescent="0.3">
      <c r="A252" s="110"/>
      <c r="E252" s="109" t="str">
        <f>IF(Dades!C991="","",Dades!C991)</f>
        <v/>
      </c>
      <c r="F252" s="574">
        <f>(DSUM('1.1_Instal·lacions fixes'!$E$14:$R$36,"emissions",'4.2_Resultats Espanya'!E$51:E252)+DSUM('1.1_Instal·lacions fixes'!$E$43:$L$58,"emissions",'4.2_Resultats Espanya'!E$51:E252))-SUM(F$52:F251)</f>
        <v>0</v>
      </c>
      <c r="G252" s="574">
        <f>(DSUM('1.2_Vehicles i maquinària'!$E$22:$S$44,"emissions",'4.2_Resultats Espanya'!E$51:E252)+DSUM('1.2_Vehicles i maquinària'!$E$50:$S$70,"emissions",'4.2_Resultats Espanya'!E$51:E252)+DSUM('1.2_Vehicles i maquinària'!$E$82:$S$92,"emissions",'4.2_Resultats Espanya'!E$51:E252)+DSUM('1.2_Vehicles i maquinària'!$E$99:$S$109,"emissions",'4.2_Resultats Espanya'!E$51:E252))-SUM(G$52:G251)</f>
        <v>0</v>
      </c>
      <c r="H252" s="574">
        <f>(DSUM('1.4_Emissions fugitives'!$E$14:$O$36,"emissions",'4.2_Resultats Espanya'!E$51:E252)+DSUM('1.4_Emissions fugitives'!$E$48:$N$58,"emissions",'4.2_Resultats Espanya'!E$51:E252))-SUM(H$52:H251)</f>
        <v>0</v>
      </c>
      <c r="I252" s="661">
        <f>DSUM('1.3_Emissions de procés'!$E$17:$M$32,"emissions",'4.2_Resultats Espanya'!E$51:E252)-SUM(I$52:I251)</f>
        <v>0</v>
      </c>
      <c r="J252" s="661"/>
      <c r="K252" s="662">
        <f t="shared" si="9"/>
        <v>0</v>
      </c>
      <c r="L252" s="662"/>
      <c r="M252" s="662"/>
      <c r="N252" s="563">
        <f>DSUM('2.2_Categoria 2 Espanya'!$E$18:$J$40,"emissions",'4.2_Resultats Espanya'!E$51:E252)-SUM(N$52:N251)</f>
        <v>0</v>
      </c>
      <c r="O252" s="563">
        <f>DSUM('2.2_Categoria 2 Espanya'!$E$49:$K$69,"emissions",'4.2_Resultats Espanya'!E$51:E252)-SUM(O$52:O251)</f>
        <v>0</v>
      </c>
      <c r="P252" s="563">
        <f>DSUM('2.2_Categoria 2 Espanya'!$E$78:$J$98,"emissions",'4.2_Resultats Espanya'!E$51:E252)-SUM(P$52:P251)</f>
        <v>0</v>
      </c>
      <c r="Q252" s="661">
        <f t="shared" si="10"/>
        <v>0</v>
      </c>
      <c r="R252" s="662"/>
      <c r="S252" s="662">
        <f t="shared" si="11"/>
        <v>0</v>
      </c>
      <c r="T252" s="662"/>
      <c r="U252" s="662"/>
    </row>
    <row r="253" spans="1:21" x14ac:dyDescent="0.3">
      <c r="A253" s="110"/>
      <c r="E253" s="109" t="str">
        <f>IF(Dades!C992="","",Dades!C992)</f>
        <v/>
      </c>
      <c r="F253" s="574">
        <f>(DSUM('1.1_Instal·lacions fixes'!$E$14:$R$36,"emissions",'4.2_Resultats Espanya'!E$51:E253)+DSUM('1.1_Instal·lacions fixes'!$E$43:$L$58,"emissions",'4.2_Resultats Espanya'!E$51:E253))-SUM(F$52:F252)</f>
        <v>0</v>
      </c>
      <c r="G253" s="574">
        <f>(DSUM('1.2_Vehicles i maquinària'!$E$22:$S$44,"emissions",'4.2_Resultats Espanya'!E$51:E253)+DSUM('1.2_Vehicles i maquinària'!$E$50:$S$70,"emissions",'4.2_Resultats Espanya'!E$51:E253)+DSUM('1.2_Vehicles i maquinària'!$E$82:$S$92,"emissions",'4.2_Resultats Espanya'!E$51:E253)+DSUM('1.2_Vehicles i maquinària'!$E$99:$S$109,"emissions",'4.2_Resultats Espanya'!E$51:E253))-SUM(G$52:G252)</f>
        <v>0</v>
      </c>
      <c r="H253" s="574">
        <f>(DSUM('1.4_Emissions fugitives'!$E$14:$O$36,"emissions",'4.2_Resultats Espanya'!E$51:E253)+DSUM('1.4_Emissions fugitives'!$E$48:$N$58,"emissions",'4.2_Resultats Espanya'!E$51:E253))-SUM(H$52:H252)</f>
        <v>0</v>
      </c>
      <c r="I253" s="661">
        <f>DSUM('1.3_Emissions de procés'!$E$17:$M$32,"emissions",'4.2_Resultats Espanya'!E$51:E253)-SUM(I$52:I252)</f>
        <v>0</v>
      </c>
      <c r="J253" s="661"/>
      <c r="K253" s="662">
        <f t="shared" si="9"/>
        <v>0</v>
      </c>
      <c r="L253" s="662"/>
      <c r="M253" s="662"/>
      <c r="N253" s="563">
        <f>DSUM('2.2_Categoria 2 Espanya'!$E$18:$J$40,"emissions",'4.2_Resultats Espanya'!E$51:E253)-SUM(N$52:N252)</f>
        <v>0</v>
      </c>
      <c r="O253" s="563">
        <f>DSUM('2.2_Categoria 2 Espanya'!$E$49:$K$69,"emissions",'4.2_Resultats Espanya'!E$51:E253)-SUM(O$52:O252)</f>
        <v>0</v>
      </c>
      <c r="P253" s="563">
        <f>DSUM('2.2_Categoria 2 Espanya'!$E$78:$J$98,"emissions",'4.2_Resultats Espanya'!E$51:E253)-SUM(P$52:P252)</f>
        <v>0</v>
      </c>
      <c r="Q253" s="661">
        <f t="shared" si="10"/>
        <v>0</v>
      </c>
      <c r="R253" s="662"/>
      <c r="S253" s="662">
        <f t="shared" si="11"/>
        <v>0</v>
      </c>
      <c r="T253" s="662"/>
      <c r="U253" s="662"/>
    </row>
    <row r="254" spans="1:21" x14ac:dyDescent="0.3">
      <c r="A254" s="110"/>
      <c r="E254" s="109" t="str">
        <f>IF(Dades!C993="","",Dades!C993)</f>
        <v/>
      </c>
      <c r="F254" s="574">
        <f>(DSUM('1.1_Instal·lacions fixes'!$E$14:$R$36,"emissions",'4.2_Resultats Espanya'!E$51:E254)+DSUM('1.1_Instal·lacions fixes'!$E$43:$L$58,"emissions",'4.2_Resultats Espanya'!E$51:E254))-SUM(F$52:F253)</f>
        <v>0</v>
      </c>
      <c r="G254" s="574">
        <f>(DSUM('1.2_Vehicles i maquinària'!$E$22:$S$44,"emissions",'4.2_Resultats Espanya'!E$51:E254)+DSUM('1.2_Vehicles i maquinària'!$E$50:$S$70,"emissions",'4.2_Resultats Espanya'!E$51:E254)+DSUM('1.2_Vehicles i maquinària'!$E$82:$S$92,"emissions",'4.2_Resultats Espanya'!E$51:E254)+DSUM('1.2_Vehicles i maquinària'!$E$99:$S$109,"emissions",'4.2_Resultats Espanya'!E$51:E254))-SUM(G$52:G253)</f>
        <v>0</v>
      </c>
      <c r="H254" s="574">
        <f>(DSUM('1.4_Emissions fugitives'!$E$14:$O$36,"emissions",'4.2_Resultats Espanya'!E$51:E254)+DSUM('1.4_Emissions fugitives'!$E$48:$N$58,"emissions",'4.2_Resultats Espanya'!E$51:E254))-SUM(H$52:H253)</f>
        <v>0</v>
      </c>
      <c r="I254" s="661">
        <f>DSUM('1.3_Emissions de procés'!$E$17:$M$32,"emissions",'4.2_Resultats Espanya'!E$51:E254)-SUM(I$52:I253)</f>
        <v>0</v>
      </c>
      <c r="J254" s="661"/>
      <c r="K254" s="662">
        <f t="shared" si="9"/>
        <v>0</v>
      </c>
      <c r="L254" s="662"/>
      <c r="M254" s="662"/>
      <c r="N254" s="563">
        <f>DSUM('2.2_Categoria 2 Espanya'!$E$18:$J$40,"emissions",'4.2_Resultats Espanya'!E$51:E254)-SUM(N$52:N253)</f>
        <v>0</v>
      </c>
      <c r="O254" s="563">
        <f>DSUM('2.2_Categoria 2 Espanya'!$E$49:$K$69,"emissions",'4.2_Resultats Espanya'!E$51:E254)-SUM(O$52:O253)</f>
        <v>0</v>
      </c>
      <c r="P254" s="563">
        <f>DSUM('2.2_Categoria 2 Espanya'!$E$78:$J$98,"emissions",'4.2_Resultats Espanya'!E$51:E254)-SUM(P$52:P253)</f>
        <v>0</v>
      </c>
      <c r="Q254" s="661">
        <f t="shared" si="10"/>
        <v>0</v>
      </c>
      <c r="R254" s="662"/>
      <c r="S254" s="662">
        <f t="shared" si="11"/>
        <v>0</v>
      </c>
      <c r="T254" s="662"/>
      <c r="U254" s="662"/>
    </row>
    <row r="255" spans="1:21" x14ac:dyDescent="0.3">
      <c r="A255" s="110"/>
      <c r="E255" s="109" t="str">
        <f>IF(Dades!C994="","",Dades!C994)</f>
        <v/>
      </c>
      <c r="F255" s="574">
        <f>(DSUM('1.1_Instal·lacions fixes'!$E$14:$R$36,"emissions",'4.2_Resultats Espanya'!E$51:E255)+DSUM('1.1_Instal·lacions fixes'!$E$43:$L$58,"emissions",'4.2_Resultats Espanya'!E$51:E255))-SUM(F$52:F254)</f>
        <v>0</v>
      </c>
      <c r="G255" s="574">
        <f>(DSUM('1.2_Vehicles i maquinària'!$E$22:$S$44,"emissions",'4.2_Resultats Espanya'!E$51:E255)+DSUM('1.2_Vehicles i maquinària'!$E$50:$S$70,"emissions",'4.2_Resultats Espanya'!E$51:E255)+DSUM('1.2_Vehicles i maquinària'!$E$82:$S$92,"emissions",'4.2_Resultats Espanya'!E$51:E255)+DSUM('1.2_Vehicles i maquinària'!$E$99:$S$109,"emissions",'4.2_Resultats Espanya'!E$51:E255))-SUM(G$52:G254)</f>
        <v>0</v>
      </c>
      <c r="H255" s="574">
        <f>(DSUM('1.4_Emissions fugitives'!$E$14:$O$36,"emissions",'4.2_Resultats Espanya'!E$51:E255)+DSUM('1.4_Emissions fugitives'!$E$48:$N$58,"emissions",'4.2_Resultats Espanya'!E$51:E255))-SUM(H$52:H254)</f>
        <v>0</v>
      </c>
      <c r="I255" s="661">
        <f>DSUM('1.3_Emissions de procés'!$E$17:$M$32,"emissions",'4.2_Resultats Espanya'!E$51:E255)-SUM(I$52:I254)</f>
        <v>0</v>
      </c>
      <c r="J255" s="661"/>
      <c r="K255" s="662">
        <f t="shared" si="9"/>
        <v>0</v>
      </c>
      <c r="L255" s="662"/>
      <c r="M255" s="662"/>
      <c r="N255" s="563">
        <f>DSUM('2.2_Categoria 2 Espanya'!$E$18:$J$40,"emissions",'4.2_Resultats Espanya'!E$51:E255)-SUM(N$52:N254)</f>
        <v>0</v>
      </c>
      <c r="O255" s="563">
        <f>DSUM('2.2_Categoria 2 Espanya'!$E$49:$K$69,"emissions",'4.2_Resultats Espanya'!E$51:E255)-SUM(O$52:O254)</f>
        <v>0</v>
      </c>
      <c r="P255" s="563">
        <f>DSUM('2.2_Categoria 2 Espanya'!$E$78:$J$98,"emissions",'4.2_Resultats Espanya'!E$51:E255)-SUM(P$52:P254)</f>
        <v>0</v>
      </c>
      <c r="Q255" s="661">
        <f t="shared" si="10"/>
        <v>0</v>
      </c>
      <c r="R255" s="662"/>
      <c r="S255" s="662">
        <f t="shared" si="11"/>
        <v>0</v>
      </c>
      <c r="T255" s="662"/>
      <c r="U255" s="662"/>
    </row>
    <row r="256" spans="1:21" x14ac:dyDescent="0.3">
      <c r="A256" s="110"/>
      <c r="E256" s="109" t="str">
        <f>IF(Dades!C995="","",Dades!C995)</f>
        <v/>
      </c>
      <c r="F256" s="574">
        <f>(DSUM('1.1_Instal·lacions fixes'!$E$14:$R$36,"emissions",'4.2_Resultats Espanya'!E$51:E256)+DSUM('1.1_Instal·lacions fixes'!$E$43:$L$58,"emissions",'4.2_Resultats Espanya'!E$51:E256))-SUM(F$52:F255)</f>
        <v>0</v>
      </c>
      <c r="G256" s="574">
        <f>(DSUM('1.2_Vehicles i maquinària'!$E$22:$S$44,"emissions",'4.2_Resultats Espanya'!E$51:E256)+DSUM('1.2_Vehicles i maquinària'!$E$50:$S$70,"emissions",'4.2_Resultats Espanya'!E$51:E256)+DSUM('1.2_Vehicles i maquinària'!$E$82:$S$92,"emissions",'4.2_Resultats Espanya'!E$51:E256)+DSUM('1.2_Vehicles i maquinària'!$E$99:$S$109,"emissions",'4.2_Resultats Espanya'!E$51:E256))-SUM(G$52:G255)</f>
        <v>0</v>
      </c>
      <c r="H256" s="574">
        <f>(DSUM('1.4_Emissions fugitives'!$E$14:$O$36,"emissions",'4.2_Resultats Espanya'!E$51:E256)+DSUM('1.4_Emissions fugitives'!$E$48:$N$58,"emissions",'4.2_Resultats Espanya'!E$51:E256))-SUM(H$52:H255)</f>
        <v>0</v>
      </c>
      <c r="I256" s="661">
        <f>DSUM('1.3_Emissions de procés'!$E$17:$M$32,"emissions",'4.2_Resultats Espanya'!E$51:E256)-SUM(I$52:I255)</f>
        <v>0</v>
      </c>
      <c r="J256" s="661"/>
      <c r="K256" s="662">
        <f t="shared" si="9"/>
        <v>0</v>
      </c>
      <c r="L256" s="662"/>
      <c r="M256" s="662"/>
      <c r="N256" s="563">
        <f>DSUM('2.2_Categoria 2 Espanya'!$E$18:$J$40,"emissions",'4.2_Resultats Espanya'!E$51:E256)-SUM(N$52:N255)</f>
        <v>0</v>
      </c>
      <c r="O256" s="563">
        <f>DSUM('2.2_Categoria 2 Espanya'!$E$49:$K$69,"emissions",'4.2_Resultats Espanya'!E$51:E256)-SUM(O$52:O255)</f>
        <v>0</v>
      </c>
      <c r="P256" s="563">
        <f>DSUM('2.2_Categoria 2 Espanya'!$E$78:$J$98,"emissions",'4.2_Resultats Espanya'!E$51:E256)-SUM(P$52:P255)</f>
        <v>0</v>
      </c>
      <c r="Q256" s="661">
        <f t="shared" si="10"/>
        <v>0</v>
      </c>
      <c r="R256" s="662"/>
      <c r="S256" s="662">
        <f t="shared" si="11"/>
        <v>0</v>
      </c>
      <c r="T256" s="662"/>
      <c r="U256" s="662"/>
    </row>
    <row r="257" spans="1:21" x14ac:dyDescent="0.3">
      <c r="A257" s="110"/>
      <c r="E257" s="109" t="str">
        <f>IF(Dades!C996="","",Dades!C996)</f>
        <v/>
      </c>
      <c r="F257" s="574">
        <f>(DSUM('1.1_Instal·lacions fixes'!$E$14:$R$36,"emissions",'4.2_Resultats Espanya'!E$51:E257)+DSUM('1.1_Instal·lacions fixes'!$E$43:$L$58,"emissions",'4.2_Resultats Espanya'!E$51:E257))-SUM(F$52:F256)</f>
        <v>0</v>
      </c>
      <c r="G257" s="574">
        <f>(DSUM('1.2_Vehicles i maquinària'!$E$22:$S$44,"emissions",'4.2_Resultats Espanya'!E$51:E257)+DSUM('1.2_Vehicles i maquinària'!$E$50:$S$70,"emissions",'4.2_Resultats Espanya'!E$51:E257)+DSUM('1.2_Vehicles i maquinària'!$E$82:$S$92,"emissions",'4.2_Resultats Espanya'!E$51:E257)+DSUM('1.2_Vehicles i maquinària'!$E$99:$S$109,"emissions",'4.2_Resultats Espanya'!E$51:E257))-SUM(G$52:G256)</f>
        <v>0</v>
      </c>
      <c r="H257" s="574">
        <f>(DSUM('1.4_Emissions fugitives'!$E$14:$O$36,"emissions",'4.2_Resultats Espanya'!E$51:E257)+DSUM('1.4_Emissions fugitives'!$E$48:$N$58,"emissions",'4.2_Resultats Espanya'!E$51:E257))-SUM(H$52:H256)</f>
        <v>0</v>
      </c>
      <c r="I257" s="661">
        <f>DSUM('1.3_Emissions de procés'!$E$17:$M$32,"emissions",'4.2_Resultats Espanya'!E$51:E257)-SUM(I$52:I256)</f>
        <v>0</v>
      </c>
      <c r="J257" s="661"/>
      <c r="K257" s="662">
        <f t="shared" si="9"/>
        <v>0</v>
      </c>
      <c r="L257" s="662"/>
      <c r="M257" s="662"/>
      <c r="N257" s="563">
        <f>DSUM('2.2_Categoria 2 Espanya'!$E$18:$J$40,"emissions",'4.2_Resultats Espanya'!E$51:E257)-SUM(N$52:N256)</f>
        <v>0</v>
      </c>
      <c r="O257" s="563">
        <f>DSUM('2.2_Categoria 2 Espanya'!$E$49:$K$69,"emissions",'4.2_Resultats Espanya'!E$51:E257)-SUM(O$52:O256)</f>
        <v>0</v>
      </c>
      <c r="P257" s="563">
        <f>DSUM('2.2_Categoria 2 Espanya'!$E$78:$J$98,"emissions",'4.2_Resultats Espanya'!E$51:E257)-SUM(P$52:P256)</f>
        <v>0</v>
      </c>
      <c r="Q257" s="661">
        <f t="shared" si="10"/>
        <v>0</v>
      </c>
      <c r="R257" s="662"/>
      <c r="S257" s="662">
        <f t="shared" si="11"/>
        <v>0</v>
      </c>
      <c r="T257" s="662"/>
      <c r="U257" s="662"/>
    </row>
    <row r="258" spans="1:21" x14ac:dyDescent="0.3">
      <c r="A258" s="110"/>
      <c r="E258" s="109" t="str">
        <f>IF(Dades!C997="","",Dades!C997)</f>
        <v/>
      </c>
      <c r="F258" s="574">
        <f>(DSUM('1.1_Instal·lacions fixes'!$E$14:$R$36,"emissions",'4.2_Resultats Espanya'!E$51:E258)+DSUM('1.1_Instal·lacions fixes'!$E$43:$L$58,"emissions",'4.2_Resultats Espanya'!E$51:E258))-SUM(F$52:F257)</f>
        <v>0</v>
      </c>
      <c r="G258" s="574">
        <f>(DSUM('1.2_Vehicles i maquinària'!$E$22:$S$44,"emissions",'4.2_Resultats Espanya'!E$51:E258)+DSUM('1.2_Vehicles i maquinària'!$E$50:$S$70,"emissions",'4.2_Resultats Espanya'!E$51:E258)+DSUM('1.2_Vehicles i maquinària'!$E$82:$S$92,"emissions",'4.2_Resultats Espanya'!E$51:E258)+DSUM('1.2_Vehicles i maquinària'!$E$99:$S$109,"emissions",'4.2_Resultats Espanya'!E$51:E258))-SUM(G$52:G257)</f>
        <v>0</v>
      </c>
      <c r="H258" s="574">
        <f>(DSUM('1.4_Emissions fugitives'!$E$14:$O$36,"emissions",'4.2_Resultats Espanya'!E$51:E258)+DSUM('1.4_Emissions fugitives'!$E$48:$N$58,"emissions",'4.2_Resultats Espanya'!E$51:E258))-SUM(H$52:H257)</f>
        <v>0</v>
      </c>
      <c r="I258" s="661">
        <f>DSUM('1.3_Emissions de procés'!$E$17:$M$32,"emissions",'4.2_Resultats Espanya'!E$51:E258)-SUM(I$52:I257)</f>
        <v>0</v>
      </c>
      <c r="J258" s="661"/>
      <c r="K258" s="662">
        <f t="shared" si="9"/>
        <v>0</v>
      </c>
      <c r="L258" s="662"/>
      <c r="M258" s="662"/>
      <c r="N258" s="563">
        <f>DSUM('2.2_Categoria 2 Espanya'!$E$18:$J$40,"emissions",'4.2_Resultats Espanya'!E$51:E258)-SUM(N$52:N257)</f>
        <v>0</v>
      </c>
      <c r="O258" s="563">
        <f>DSUM('2.2_Categoria 2 Espanya'!$E$49:$K$69,"emissions",'4.2_Resultats Espanya'!E$51:E258)-SUM(O$52:O257)</f>
        <v>0</v>
      </c>
      <c r="P258" s="563">
        <f>DSUM('2.2_Categoria 2 Espanya'!$E$78:$J$98,"emissions",'4.2_Resultats Espanya'!E$51:E258)-SUM(P$52:P257)</f>
        <v>0</v>
      </c>
      <c r="Q258" s="661">
        <f t="shared" si="10"/>
        <v>0</v>
      </c>
      <c r="R258" s="662"/>
      <c r="S258" s="662">
        <f t="shared" si="11"/>
        <v>0</v>
      </c>
      <c r="T258" s="662"/>
      <c r="U258" s="662"/>
    </row>
    <row r="259" spans="1:21" x14ac:dyDescent="0.3">
      <c r="A259" s="110"/>
      <c r="E259" s="109" t="str">
        <f>IF(Dades!C998="","",Dades!C998)</f>
        <v/>
      </c>
      <c r="F259" s="574">
        <f>(DSUM('1.1_Instal·lacions fixes'!$E$14:$R$36,"emissions",'4.2_Resultats Espanya'!E$51:E259)+DSUM('1.1_Instal·lacions fixes'!$E$43:$L$58,"emissions",'4.2_Resultats Espanya'!E$51:E259))-SUM(F$52:F258)</f>
        <v>0</v>
      </c>
      <c r="G259" s="574">
        <f>(DSUM('1.2_Vehicles i maquinària'!$E$22:$S$44,"emissions",'4.2_Resultats Espanya'!E$51:E259)+DSUM('1.2_Vehicles i maquinària'!$E$50:$S$70,"emissions",'4.2_Resultats Espanya'!E$51:E259)+DSUM('1.2_Vehicles i maquinària'!$E$82:$S$92,"emissions",'4.2_Resultats Espanya'!E$51:E259)+DSUM('1.2_Vehicles i maquinària'!$E$99:$S$109,"emissions",'4.2_Resultats Espanya'!E$51:E259))-SUM(G$52:G258)</f>
        <v>0</v>
      </c>
      <c r="H259" s="574">
        <f>(DSUM('1.4_Emissions fugitives'!$E$14:$O$36,"emissions",'4.2_Resultats Espanya'!E$51:E259)+DSUM('1.4_Emissions fugitives'!$E$48:$N$58,"emissions",'4.2_Resultats Espanya'!E$51:E259))-SUM(H$52:H258)</f>
        <v>0</v>
      </c>
      <c r="I259" s="661">
        <f>DSUM('1.3_Emissions de procés'!$E$17:$M$32,"emissions",'4.2_Resultats Espanya'!E$51:E259)-SUM(I$52:I258)</f>
        <v>0</v>
      </c>
      <c r="J259" s="661"/>
      <c r="K259" s="662">
        <f t="shared" si="9"/>
        <v>0</v>
      </c>
      <c r="L259" s="662"/>
      <c r="M259" s="662"/>
      <c r="N259" s="563">
        <f>DSUM('2.2_Categoria 2 Espanya'!$E$18:$J$40,"emissions",'4.2_Resultats Espanya'!E$51:E259)-SUM(N$52:N258)</f>
        <v>0</v>
      </c>
      <c r="O259" s="563">
        <f>DSUM('2.2_Categoria 2 Espanya'!$E$49:$K$69,"emissions",'4.2_Resultats Espanya'!E$51:E259)-SUM(O$52:O258)</f>
        <v>0</v>
      </c>
      <c r="P259" s="563">
        <f>DSUM('2.2_Categoria 2 Espanya'!$E$78:$J$98,"emissions",'4.2_Resultats Espanya'!E$51:E259)-SUM(P$52:P258)</f>
        <v>0</v>
      </c>
      <c r="Q259" s="661">
        <f t="shared" si="10"/>
        <v>0</v>
      </c>
      <c r="R259" s="662"/>
      <c r="S259" s="662">
        <f t="shared" si="11"/>
        <v>0</v>
      </c>
      <c r="T259" s="662"/>
      <c r="U259" s="662"/>
    </row>
    <row r="260" spans="1:21" x14ac:dyDescent="0.3">
      <c r="A260" s="110"/>
      <c r="E260" s="109" t="str">
        <f>IF(Dades!C999="","",Dades!C999)</f>
        <v/>
      </c>
      <c r="F260" s="574">
        <f>(DSUM('1.1_Instal·lacions fixes'!$E$14:$R$36,"emissions",'4.2_Resultats Espanya'!E$51:E260)+DSUM('1.1_Instal·lacions fixes'!$E$43:$L$58,"emissions",'4.2_Resultats Espanya'!E$51:E260))-SUM(F$52:F259)</f>
        <v>0</v>
      </c>
      <c r="G260" s="574">
        <f>(DSUM('1.2_Vehicles i maquinària'!$E$22:$S$44,"emissions",'4.2_Resultats Espanya'!E$51:E260)+DSUM('1.2_Vehicles i maquinària'!$E$50:$S$70,"emissions",'4.2_Resultats Espanya'!E$51:E260)+DSUM('1.2_Vehicles i maquinària'!$E$82:$S$92,"emissions",'4.2_Resultats Espanya'!E$51:E260)+DSUM('1.2_Vehicles i maquinària'!$E$99:$S$109,"emissions",'4.2_Resultats Espanya'!E$51:E260))-SUM(G$52:G259)</f>
        <v>0</v>
      </c>
      <c r="H260" s="574">
        <f>(DSUM('1.4_Emissions fugitives'!$E$14:$O$36,"emissions",'4.2_Resultats Espanya'!E$51:E260)+DSUM('1.4_Emissions fugitives'!$E$48:$N$58,"emissions",'4.2_Resultats Espanya'!E$51:E260))-SUM(H$52:H259)</f>
        <v>0</v>
      </c>
      <c r="I260" s="661">
        <f>DSUM('1.3_Emissions de procés'!$E$17:$M$32,"emissions",'4.2_Resultats Espanya'!E$51:E260)-SUM(I$52:I259)</f>
        <v>0</v>
      </c>
      <c r="J260" s="661"/>
      <c r="K260" s="662">
        <f t="shared" si="9"/>
        <v>0</v>
      </c>
      <c r="L260" s="662"/>
      <c r="M260" s="662"/>
      <c r="N260" s="563">
        <f>DSUM('2.2_Categoria 2 Espanya'!$E$18:$J$40,"emissions",'4.2_Resultats Espanya'!E$51:E260)-SUM(N$52:N259)</f>
        <v>0</v>
      </c>
      <c r="O260" s="563">
        <f>DSUM('2.2_Categoria 2 Espanya'!$E$49:$K$69,"emissions",'4.2_Resultats Espanya'!E$51:E260)-SUM(O$52:O259)</f>
        <v>0</v>
      </c>
      <c r="P260" s="563">
        <f>DSUM('2.2_Categoria 2 Espanya'!$E$78:$J$98,"emissions",'4.2_Resultats Espanya'!E$51:E260)-SUM(P$52:P259)</f>
        <v>0</v>
      </c>
      <c r="Q260" s="661">
        <f t="shared" si="10"/>
        <v>0</v>
      </c>
      <c r="R260" s="662"/>
      <c r="S260" s="662">
        <f t="shared" si="11"/>
        <v>0</v>
      </c>
      <c r="T260" s="662"/>
      <c r="U260" s="662"/>
    </row>
    <row r="261" spans="1:21" x14ac:dyDescent="0.3">
      <c r="A261" s="110"/>
      <c r="E261" s="109" t="str">
        <f>IF(Dades!C1000="","",Dades!C1000)</f>
        <v/>
      </c>
      <c r="F261" s="574">
        <f>(DSUM('1.1_Instal·lacions fixes'!$E$14:$R$36,"emissions",'4.2_Resultats Espanya'!E$51:E261)+DSUM('1.1_Instal·lacions fixes'!$E$43:$L$58,"emissions",'4.2_Resultats Espanya'!E$51:E261))-SUM(F$52:F260)</f>
        <v>0</v>
      </c>
      <c r="G261" s="574">
        <f>(DSUM('1.2_Vehicles i maquinària'!$E$22:$S$44,"emissions",'4.2_Resultats Espanya'!E$51:E261)+DSUM('1.2_Vehicles i maquinària'!$E$50:$S$70,"emissions",'4.2_Resultats Espanya'!E$51:E261)+DSUM('1.2_Vehicles i maquinària'!$E$82:$S$92,"emissions",'4.2_Resultats Espanya'!E$51:E261)+DSUM('1.2_Vehicles i maquinària'!$E$99:$S$109,"emissions",'4.2_Resultats Espanya'!E$51:E261))-SUM(G$52:G260)</f>
        <v>0</v>
      </c>
      <c r="H261" s="574">
        <f>(DSUM('1.4_Emissions fugitives'!$E$14:$O$36,"emissions",'4.2_Resultats Espanya'!E$51:E261)+DSUM('1.4_Emissions fugitives'!$E$48:$N$58,"emissions",'4.2_Resultats Espanya'!E$51:E261))-SUM(H$52:H260)</f>
        <v>0</v>
      </c>
      <c r="I261" s="661">
        <f>DSUM('1.3_Emissions de procés'!$E$17:$M$32,"emissions",'4.2_Resultats Espanya'!E$51:E261)-SUM(I$52:I260)</f>
        <v>0</v>
      </c>
      <c r="J261" s="661"/>
      <c r="K261" s="662">
        <f t="shared" si="9"/>
        <v>0</v>
      </c>
      <c r="L261" s="662"/>
      <c r="M261" s="662"/>
      <c r="N261" s="563">
        <f>DSUM('2.2_Categoria 2 Espanya'!$E$18:$J$40,"emissions",'4.2_Resultats Espanya'!E$51:E261)-SUM(N$52:N260)</f>
        <v>0</v>
      </c>
      <c r="O261" s="563">
        <f>DSUM('2.2_Categoria 2 Espanya'!$E$49:$K$69,"emissions",'4.2_Resultats Espanya'!E$51:E261)-SUM(O$52:O260)</f>
        <v>0</v>
      </c>
      <c r="P261" s="563">
        <f>DSUM('2.2_Categoria 2 Espanya'!$E$78:$J$98,"emissions",'4.2_Resultats Espanya'!E$51:E261)-SUM(P$52:P260)</f>
        <v>0</v>
      </c>
      <c r="Q261" s="661">
        <f t="shared" si="10"/>
        <v>0</v>
      </c>
      <c r="R261" s="662"/>
      <c r="S261" s="662">
        <f t="shared" si="11"/>
        <v>0</v>
      </c>
      <c r="T261" s="662"/>
      <c r="U261" s="662"/>
    </row>
    <row r="262" spans="1:21" x14ac:dyDescent="0.3">
      <c r="A262" s="110"/>
      <c r="E262" s="109" t="str">
        <f>IF(Dades!C1001="","",Dades!C1001)</f>
        <v/>
      </c>
      <c r="F262" s="574">
        <f>(DSUM('1.1_Instal·lacions fixes'!$E$14:$R$36,"emissions",'4.2_Resultats Espanya'!E$51:E262)+DSUM('1.1_Instal·lacions fixes'!$E$43:$L$58,"emissions",'4.2_Resultats Espanya'!E$51:E262))-SUM(F$52:F261)</f>
        <v>0</v>
      </c>
      <c r="G262" s="574">
        <f>(DSUM('1.2_Vehicles i maquinària'!$E$22:$S$44,"emissions",'4.2_Resultats Espanya'!E$51:E262)+DSUM('1.2_Vehicles i maquinària'!$E$50:$S$70,"emissions",'4.2_Resultats Espanya'!E$51:E262)+DSUM('1.2_Vehicles i maquinària'!$E$82:$S$92,"emissions",'4.2_Resultats Espanya'!E$51:E262)+DSUM('1.2_Vehicles i maquinària'!$E$99:$S$109,"emissions",'4.2_Resultats Espanya'!E$51:E262))-SUM(G$52:G261)</f>
        <v>0</v>
      </c>
      <c r="H262" s="574">
        <f>(DSUM('1.4_Emissions fugitives'!$E$14:$O$36,"emissions",'4.2_Resultats Espanya'!E$51:E262)+DSUM('1.4_Emissions fugitives'!$E$48:$N$58,"emissions",'4.2_Resultats Espanya'!E$51:E262))-SUM(H$52:H261)</f>
        <v>0</v>
      </c>
      <c r="I262" s="661">
        <f>DSUM('1.3_Emissions de procés'!$E$17:$M$32,"emissions",'4.2_Resultats Espanya'!E$51:E262)-SUM(I$52:I261)</f>
        <v>0</v>
      </c>
      <c r="J262" s="661"/>
      <c r="K262" s="662">
        <f t="shared" si="9"/>
        <v>0</v>
      </c>
      <c r="L262" s="662"/>
      <c r="M262" s="662"/>
      <c r="N262" s="563">
        <f>DSUM('2.2_Categoria 2 Espanya'!$E$18:$J$40,"emissions",'4.2_Resultats Espanya'!E$51:E262)-SUM(N$52:N261)</f>
        <v>0</v>
      </c>
      <c r="O262" s="563">
        <f>DSUM('2.2_Categoria 2 Espanya'!$E$49:$K$69,"emissions",'4.2_Resultats Espanya'!E$51:E262)-SUM(O$52:O261)</f>
        <v>0</v>
      </c>
      <c r="P262" s="563">
        <f>DSUM('2.2_Categoria 2 Espanya'!$E$78:$J$98,"emissions",'4.2_Resultats Espanya'!E$51:E262)-SUM(P$52:P261)</f>
        <v>0</v>
      </c>
      <c r="Q262" s="661">
        <f t="shared" si="10"/>
        <v>0</v>
      </c>
      <c r="R262" s="662"/>
      <c r="S262" s="662">
        <f t="shared" si="11"/>
        <v>0</v>
      </c>
      <c r="T262" s="662"/>
      <c r="U262" s="662"/>
    </row>
    <row r="263" spans="1:21" x14ac:dyDescent="0.3">
      <c r="A263" s="110"/>
      <c r="E263" s="109" t="str">
        <f>IF(Dades!C1002="","",Dades!C1002)</f>
        <v/>
      </c>
      <c r="F263" s="574">
        <f>(DSUM('1.1_Instal·lacions fixes'!$E$14:$R$36,"emissions",'4.2_Resultats Espanya'!E$51:E263)+DSUM('1.1_Instal·lacions fixes'!$E$43:$L$58,"emissions",'4.2_Resultats Espanya'!E$51:E263))-SUM(F$52:F262)</f>
        <v>0</v>
      </c>
      <c r="G263" s="574">
        <f>(DSUM('1.2_Vehicles i maquinària'!$E$22:$S$44,"emissions",'4.2_Resultats Espanya'!E$51:E263)+DSUM('1.2_Vehicles i maquinària'!$E$50:$S$70,"emissions",'4.2_Resultats Espanya'!E$51:E263)+DSUM('1.2_Vehicles i maquinària'!$E$82:$S$92,"emissions",'4.2_Resultats Espanya'!E$51:E263)+DSUM('1.2_Vehicles i maquinària'!$E$99:$S$109,"emissions",'4.2_Resultats Espanya'!E$51:E263))-SUM(G$52:G262)</f>
        <v>0</v>
      </c>
      <c r="H263" s="574">
        <f>(DSUM('1.4_Emissions fugitives'!$E$14:$O$36,"emissions",'4.2_Resultats Espanya'!E$51:E263)+DSUM('1.4_Emissions fugitives'!$E$48:$N$58,"emissions",'4.2_Resultats Espanya'!E$51:E263))-SUM(H$52:H262)</f>
        <v>0</v>
      </c>
      <c r="I263" s="661">
        <f>DSUM('1.3_Emissions de procés'!$E$17:$M$32,"emissions",'4.2_Resultats Espanya'!E$51:E263)-SUM(I$52:I262)</f>
        <v>0</v>
      </c>
      <c r="J263" s="661"/>
      <c r="K263" s="662">
        <f t="shared" si="9"/>
        <v>0</v>
      </c>
      <c r="L263" s="662"/>
      <c r="M263" s="662"/>
      <c r="N263" s="563">
        <f>DSUM('2.2_Categoria 2 Espanya'!$E$18:$J$40,"emissions",'4.2_Resultats Espanya'!E$51:E263)-SUM(N$52:N262)</f>
        <v>0</v>
      </c>
      <c r="O263" s="563">
        <f>DSUM('2.2_Categoria 2 Espanya'!$E$49:$K$69,"emissions",'4.2_Resultats Espanya'!E$51:E263)-SUM(O$52:O262)</f>
        <v>0</v>
      </c>
      <c r="P263" s="563">
        <f>DSUM('2.2_Categoria 2 Espanya'!$E$78:$J$98,"emissions",'4.2_Resultats Espanya'!E$51:E263)-SUM(P$52:P262)</f>
        <v>0</v>
      </c>
      <c r="Q263" s="661">
        <f t="shared" si="10"/>
        <v>0</v>
      </c>
      <c r="R263" s="662"/>
      <c r="S263" s="662">
        <f t="shared" si="11"/>
        <v>0</v>
      </c>
      <c r="T263" s="662"/>
      <c r="U263" s="662"/>
    </row>
    <row r="264" spans="1:21" x14ac:dyDescent="0.3">
      <c r="A264" s="110"/>
      <c r="E264" s="109" t="str">
        <f>IF(Dades!C1003="","",Dades!C1003)</f>
        <v/>
      </c>
      <c r="F264" s="574">
        <f>(DSUM('1.1_Instal·lacions fixes'!$E$14:$R$36,"emissions",'4.2_Resultats Espanya'!E$51:E264)+DSUM('1.1_Instal·lacions fixes'!$E$43:$L$58,"emissions",'4.2_Resultats Espanya'!E$51:E264))-SUM(F$52:F263)</f>
        <v>0</v>
      </c>
      <c r="G264" s="574">
        <f>(DSUM('1.2_Vehicles i maquinària'!$E$22:$S$44,"emissions",'4.2_Resultats Espanya'!E$51:E264)+DSUM('1.2_Vehicles i maquinària'!$E$50:$S$70,"emissions",'4.2_Resultats Espanya'!E$51:E264)+DSUM('1.2_Vehicles i maquinària'!$E$82:$S$92,"emissions",'4.2_Resultats Espanya'!E$51:E264)+DSUM('1.2_Vehicles i maquinària'!$E$99:$S$109,"emissions",'4.2_Resultats Espanya'!E$51:E264))-SUM(G$52:G263)</f>
        <v>0</v>
      </c>
      <c r="H264" s="574">
        <f>(DSUM('1.4_Emissions fugitives'!$E$14:$O$36,"emissions",'4.2_Resultats Espanya'!E$51:E264)+DSUM('1.4_Emissions fugitives'!$E$48:$N$58,"emissions",'4.2_Resultats Espanya'!E$51:E264))-SUM(H$52:H263)</f>
        <v>0</v>
      </c>
      <c r="I264" s="661">
        <f>DSUM('1.3_Emissions de procés'!$E$17:$M$32,"emissions",'4.2_Resultats Espanya'!E$51:E264)-SUM(I$52:I263)</f>
        <v>0</v>
      </c>
      <c r="J264" s="661"/>
      <c r="K264" s="662">
        <f t="shared" si="9"/>
        <v>0</v>
      </c>
      <c r="L264" s="662"/>
      <c r="M264" s="662"/>
      <c r="N264" s="563">
        <f>DSUM('2.2_Categoria 2 Espanya'!$E$18:$J$40,"emissions",'4.2_Resultats Espanya'!E$51:E264)-SUM(N$52:N263)</f>
        <v>0</v>
      </c>
      <c r="O264" s="563">
        <f>DSUM('2.2_Categoria 2 Espanya'!$E$49:$K$69,"emissions",'4.2_Resultats Espanya'!E$51:E264)-SUM(O$52:O263)</f>
        <v>0</v>
      </c>
      <c r="P264" s="563">
        <f>DSUM('2.2_Categoria 2 Espanya'!$E$78:$J$98,"emissions",'4.2_Resultats Espanya'!E$51:E264)-SUM(P$52:P263)</f>
        <v>0</v>
      </c>
      <c r="Q264" s="661">
        <f t="shared" si="10"/>
        <v>0</v>
      </c>
      <c r="R264" s="662"/>
      <c r="S264" s="662">
        <f t="shared" si="11"/>
        <v>0</v>
      </c>
      <c r="T264" s="662"/>
      <c r="U264" s="662"/>
    </row>
    <row r="265" spans="1:21" x14ac:dyDescent="0.3">
      <c r="A265" s="110"/>
      <c r="E265" s="109" t="str">
        <f>IF(Dades!C1004="","",Dades!C1004)</f>
        <v/>
      </c>
      <c r="F265" s="574">
        <f>(DSUM('1.1_Instal·lacions fixes'!$E$14:$R$36,"emissions",'4.2_Resultats Espanya'!E$51:E265)+DSUM('1.1_Instal·lacions fixes'!$E$43:$L$58,"emissions",'4.2_Resultats Espanya'!E$51:E265))-SUM(F$52:F264)</f>
        <v>0</v>
      </c>
      <c r="G265" s="574">
        <f>(DSUM('1.2_Vehicles i maquinària'!$E$22:$S$44,"emissions",'4.2_Resultats Espanya'!E$51:E265)+DSUM('1.2_Vehicles i maquinària'!$E$50:$S$70,"emissions",'4.2_Resultats Espanya'!E$51:E265)+DSUM('1.2_Vehicles i maquinària'!$E$82:$S$92,"emissions",'4.2_Resultats Espanya'!E$51:E265)+DSUM('1.2_Vehicles i maquinària'!$E$99:$S$109,"emissions",'4.2_Resultats Espanya'!E$51:E265))-SUM(G$52:G264)</f>
        <v>0</v>
      </c>
      <c r="H265" s="574">
        <f>(DSUM('1.4_Emissions fugitives'!$E$14:$O$36,"emissions",'4.2_Resultats Espanya'!E$51:E265)+DSUM('1.4_Emissions fugitives'!$E$48:$N$58,"emissions",'4.2_Resultats Espanya'!E$51:E265))-SUM(H$52:H264)</f>
        <v>0</v>
      </c>
      <c r="I265" s="661">
        <f>DSUM('1.3_Emissions de procés'!$E$17:$M$32,"emissions",'4.2_Resultats Espanya'!E$51:E265)-SUM(I$52:I264)</f>
        <v>0</v>
      </c>
      <c r="J265" s="661"/>
      <c r="K265" s="662">
        <f t="shared" si="9"/>
        <v>0</v>
      </c>
      <c r="L265" s="662"/>
      <c r="M265" s="662"/>
      <c r="N265" s="563">
        <f>DSUM('2.2_Categoria 2 Espanya'!$E$18:$J$40,"emissions",'4.2_Resultats Espanya'!E$51:E265)-SUM(N$52:N264)</f>
        <v>0</v>
      </c>
      <c r="O265" s="563">
        <f>DSUM('2.2_Categoria 2 Espanya'!$E$49:$K$69,"emissions",'4.2_Resultats Espanya'!E$51:E265)-SUM(O$52:O264)</f>
        <v>0</v>
      </c>
      <c r="P265" s="563">
        <f>DSUM('2.2_Categoria 2 Espanya'!$E$78:$J$98,"emissions",'4.2_Resultats Espanya'!E$51:E265)-SUM(P$52:P264)</f>
        <v>0</v>
      </c>
      <c r="Q265" s="661">
        <f t="shared" si="10"/>
        <v>0</v>
      </c>
      <c r="R265" s="662"/>
      <c r="S265" s="662">
        <f t="shared" si="11"/>
        <v>0</v>
      </c>
      <c r="T265" s="662"/>
      <c r="U265" s="662"/>
    </row>
    <row r="266" spans="1:21" x14ac:dyDescent="0.3">
      <c r="A266" s="110"/>
      <c r="E266" s="109" t="str">
        <f>IF(Dades!C1005="","",Dades!C1005)</f>
        <v/>
      </c>
      <c r="F266" s="574">
        <f>(DSUM('1.1_Instal·lacions fixes'!$E$14:$R$36,"emissions",'4.2_Resultats Espanya'!E$51:E266)+DSUM('1.1_Instal·lacions fixes'!$E$43:$L$58,"emissions",'4.2_Resultats Espanya'!E$51:E266))-SUM(F$52:F265)</f>
        <v>0</v>
      </c>
      <c r="G266" s="574">
        <f>(DSUM('1.2_Vehicles i maquinària'!$E$22:$S$44,"emissions",'4.2_Resultats Espanya'!E$51:E266)+DSUM('1.2_Vehicles i maquinària'!$E$50:$S$70,"emissions",'4.2_Resultats Espanya'!E$51:E266)+DSUM('1.2_Vehicles i maquinària'!$E$82:$S$92,"emissions",'4.2_Resultats Espanya'!E$51:E266)+DSUM('1.2_Vehicles i maquinària'!$E$99:$S$109,"emissions",'4.2_Resultats Espanya'!E$51:E266))-SUM(G$52:G265)</f>
        <v>0</v>
      </c>
      <c r="H266" s="574">
        <f>(DSUM('1.4_Emissions fugitives'!$E$14:$O$36,"emissions",'4.2_Resultats Espanya'!E$51:E266)+DSUM('1.4_Emissions fugitives'!$E$48:$N$58,"emissions",'4.2_Resultats Espanya'!E$51:E266))-SUM(H$52:H265)</f>
        <v>0</v>
      </c>
      <c r="I266" s="661">
        <f>DSUM('1.3_Emissions de procés'!$E$17:$M$32,"emissions",'4.2_Resultats Espanya'!E$51:E266)-SUM(I$52:I265)</f>
        <v>0</v>
      </c>
      <c r="J266" s="661"/>
      <c r="K266" s="662">
        <f t="shared" si="9"/>
        <v>0</v>
      </c>
      <c r="L266" s="662"/>
      <c r="M266" s="662"/>
      <c r="N266" s="563">
        <f>DSUM('2.2_Categoria 2 Espanya'!$E$18:$J$40,"emissions",'4.2_Resultats Espanya'!E$51:E266)-SUM(N$52:N265)</f>
        <v>0</v>
      </c>
      <c r="O266" s="563">
        <f>DSUM('2.2_Categoria 2 Espanya'!$E$49:$K$69,"emissions",'4.2_Resultats Espanya'!E$51:E266)-SUM(O$52:O265)</f>
        <v>0</v>
      </c>
      <c r="P266" s="563">
        <f>DSUM('2.2_Categoria 2 Espanya'!$E$78:$J$98,"emissions",'4.2_Resultats Espanya'!E$51:E266)-SUM(P$52:P265)</f>
        <v>0</v>
      </c>
      <c r="Q266" s="661">
        <f t="shared" si="10"/>
        <v>0</v>
      </c>
      <c r="R266" s="662"/>
      <c r="S266" s="662">
        <f t="shared" si="11"/>
        <v>0</v>
      </c>
      <c r="T266" s="662"/>
      <c r="U266" s="662"/>
    </row>
    <row r="267" spans="1:21" x14ac:dyDescent="0.3">
      <c r="A267" s="110"/>
      <c r="E267" s="109" t="str">
        <f>IF(Dades!C1006="","",Dades!C1006)</f>
        <v/>
      </c>
      <c r="F267" s="574">
        <f>(DSUM('1.1_Instal·lacions fixes'!$E$14:$R$36,"emissions",'4.2_Resultats Espanya'!E$51:E267)+DSUM('1.1_Instal·lacions fixes'!$E$43:$L$58,"emissions",'4.2_Resultats Espanya'!E$51:E267))-SUM(F$52:F266)</f>
        <v>0</v>
      </c>
      <c r="G267" s="574">
        <f>(DSUM('1.2_Vehicles i maquinària'!$E$22:$S$44,"emissions",'4.2_Resultats Espanya'!E$51:E267)+DSUM('1.2_Vehicles i maquinària'!$E$50:$S$70,"emissions",'4.2_Resultats Espanya'!E$51:E267)+DSUM('1.2_Vehicles i maquinària'!$E$82:$S$92,"emissions",'4.2_Resultats Espanya'!E$51:E267)+DSUM('1.2_Vehicles i maquinària'!$E$99:$S$109,"emissions",'4.2_Resultats Espanya'!E$51:E267))-SUM(G$52:G266)</f>
        <v>0</v>
      </c>
      <c r="H267" s="574">
        <f>(DSUM('1.4_Emissions fugitives'!$E$14:$O$36,"emissions",'4.2_Resultats Espanya'!E$51:E267)+DSUM('1.4_Emissions fugitives'!$E$48:$N$58,"emissions",'4.2_Resultats Espanya'!E$51:E267))-SUM(H$52:H266)</f>
        <v>0</v>
      </c>
      <c r="I267" s="661">
        <f>DSUM('1.3_Emissions de procés'!$E$17:$M$32,"emissions",'4.2_Resultats Espanya'!E$51:E267)-SUM(I$52:I266)</f>
        <v>0</v>
      </c>
      <c r="J267" s="661"/>
      <c r="K267" s="662">
        <f t="shared" si="9"/>
        <v>0</v>
      </c>
      <c r="L267" s="662"/>
      <c r="M267" s="662"/>
      <c r="N267" s="563">
        <f>DSUM('2.2_Categoria 2 Espanya'!$E$18:$J$40,"emissions",'4.2_Resultats Espanya'!E$51:E267)-SUM(N$52:N266)</f>
        <v>0</v>
      </c>
      <c r="O267" s="563">
        <f>DSUM('2.2_Categoria 2 Espanya'!$E$49:$K$69,"emissions",'4.2_Resultats Espanya'!E$51:E267)-SUM(O$52:O266)</f>
        <v>0</v>
      </c>
      <c r="P267" s="563">
        <f>DSUM('2.2_Categoria 2 Espanya'!$E$78:$J$98,"emissions",'4.2_Resultats Espanya'!E$51:E267)-SUM(P$52:P266)</f>
        <v>0</v>
      </c>
      <c r="Q267" s="661">
        <f t="shared" si="10"/>
        <v>0</v>
      </c>
      <c r="R267" s="662"/>
      <c r="S267" s="662">
        <f t="shared" si="11"/>
        <v>0</v>
      </c>
      <c r="T267" s="662"/>
      <c r="U267" s="662"/>
    </row>
    <row r="268" spans="1:21" x14ac:dyDescent="0.3">
      <c r="A268" s="110"/>
      <c r="E268" s="109" t="str">
        <f>IF(Dades!C1007="","",Dades!C1007)</f>
        <v/>
      </c>
      <c r="F268" s="574">
        <f>(DSUM('1.1_Instal·lacions fixes'!$E$14:$R$36,"emissions",'4.2_Resultats Espanya'!E$51:E268)+DSUM('1.1_Instal·lacions fixes'!$E$43:$L$58,"emissions",'4.2_Resultats Espanya'!E$51:E268))-SUM(F$52:F267)</f>
        <v>0</v>
      </c>
      <c r="G268" s="574">
        <f>(DSUM('1.2_Vehicles i maquinària'!$E$22:$S$44,"emissions",'4.2_Resultats Espanya'!E$51:E268)+DSUM('1.2_Vehicles i maquinària'!$E$50:$S$70,"emissions",'4.2_Resultats Espanya'!E$51:E268)+DSUM('1.2_Vehicles i maquinària'!$E$82:$S$92,"emissions",'4.2_Resultats Espanya'!E$51:E268)+DSUM('1.2_Vehicles i maquinària'!$E$99:$S$109,"emissions",'4.2_Resultats Espanya'!E$51:E268))-SUM(G$52:G267)</f>
        <v>0</v>
      </c>
      <c r="H268" s="574">
        <f>(DSUM('1.4_Emissions fugitives'!$E$14:$O$36,"emissions",'4.2_Resultats Espanya'!E$51:E268)+DSUM('1.4_Emissions fugitives'!$E$48:$N$58,"emissions",'4.2_Resultats Espanya'!E$51:E268))-SUM(H$52:H267)</f>
        <v>0</v>
      </c>
      <c r="I268" s="661">
        <f>DSUM('1.3_Emissions de procés'!$E$17:$M$32,"emissions",'4.2_Resultats Espanya'!E$51:E268)-SUM(I$52:I267)</f>
        <v>0</v>
      </c>
      <c r="J268" s="661"/>
      <c r="K268" s="662">
        <f t="shared" si="9"/>
        <v>0</v>
      </c>
      <c r="L268" s="662"/>
      <c r="M268" s="662"/>
      <c r="N268" s="563">
        <f>DSUM('2.2_Categoria 2 Espanya'!$E$18:$J$40,"emissions",'4.2_Resultats Espanya'!E$51:E268)-SUM(N$52:N267)</f>
        <v>0</v>
      </c>
      <c r="O268" s="563">
        <f>DSUM('2.2_Categoria 2 Espanya'!$E$49:$K$69,"emissions",'4.2_Resultats Espanya'!E$51:E268)-SUM(O$52:O267)</f>
        <v>0</v>
      </c>
      <c r="P268" s="563">
        <f>DSUM('2.2_Categoria 2 Espanya'!$E$78:$J$98,"emissions",'4.2_Resultats Espanya'!E$51:E268)-SUM(P$52:P267)</f>
        <v>0</v>
      </c>
      <c r="Q268" s="661">
        <f t="shared" si="10"/>
        <v>0</v>
      </c>
      <c r="R268" s="662"/>
      <c r="S268" s="662">
        <f t="shared" si="11"/>
        <v>0</v>
      </c>
      <c r="T268" s="662"/>
      <c r="U268" s="662"/>
    </row>
    <row r="269" spans="1:21" x14ac:dyDescent="0.3">
      <c r="A269" s="110"/>
      <c r="E269" s="109" t="str">
        <f>IF(Dades!C1008="","",Dades!C1008)</f>
        <v/>
      </c>
      <c r="F269" s="574">
        <f>(DSUM('1.1_Instal·lacions fixes'!$E$14:$R$36,"emissions",'4.2_Resultats Espanya'!E$51:E269)+DSUM('1.1_Instal·lacions fixes'!$E$43:$L$58,"emissions",'4.2_Resultats Espanya'!E$51:E269))-SUM(F$52:F268)</f>
        <v>0</v>
      </c>
      <c r="G269" s="574">
        <f>(DSUM('1.2_Vehicles i maquinària'!$E$22:$S$44,"emissions",'4.2_Resultats Espanya'!E$51:E269)+DSUM('1.2_Vehicles i maquinària'!$E$50:$S$70,"emissions",'4.2_Resultats Espanya'!E$51:E269)+DSUM('1.2_Vehicles i maquinària'!$E$82:$S$92,"emissions",'4.2_Resultats Espanya'!E$51:E269)+DSUM('1.2_Vehicles i maquinària'!$E$99:$S$109,"emissions",'4.2_Resultats Espanya'!E$51:E269))-SUM(G$52:G268)</f>
        <v>0</v>
      </c>
      <c r="H269" s="574">
        <f>(DSUM('1.4_Emissions fugitives'!$E$14:$O$36,"emissions",'4.2_Resultats Espanya'!E$51:E269)+DSUM('1.4_Emissions fugitives'!$E$48:$N$58,"emissions",'4.2_Resultats Espanya'!E$51:E269))-SUM(H$52:H268)</f>
        <v>0</v>
      </c>
      <c r="I269" s="661">
        <f>DSUM('1.3_Emissions de procés'!$E$17:$M$32,"emissions",'4.2_Resultats Espanya'!E$51:E269)-SUM(I$52:I268)</f>
        <v>0</v>
      </c>
      <c r="J269" s="661"/>
      <c r="K269" s="662">
        <f t="shared" si="9"/>
        <v>0</v>
      </c>
      <c r="L269" s="662"/>
      <c r="M269" s="662"/>
      <c r="N269" s="563">
        <f>DSUM('2.2_Categoria 2 Espanya'!$E$18:$J$40,"emissions",'4.2_Resultats Espanya'!E$51:E269)-SUM(N$52:N268)</f>
        <v>0</v>
      </c>
      <c r="O269" s="563">
        <f>DSUM('2.2_Categoria 2 Espanya'!$E$49:$K$69,"emissions",'4.2_Resultats Espanya'!E$51:E269)-SUM(O$52:O268)</f>
        <v>0</v>
      </c>
      <c r="P269" s="563">
        <f>DSUM('2.2_Categoria 2 Espanya'!$E$78:$J$98,"emissions",'4.2_Resultats Espanya'!E$51:E269)-SUM(P$52:P268)</f>
        <v>0</v>
      </c>
      <c r="Q269" s="661">
        <f t="shared" si="10"/>
        <v>0</v>
      </c>
      <c r="R269" s="662"/>
      <c r="S269" s="662">
        <f t="shared" si="11"/>
        <v>0</v>
      </c>
      <c r="T269" s="662"/>
      <c r="U269" s="662"/>
    </row>
    <row r="270" spans="1:21" x14ac:dyDescent="0.3">
      <c r="A270" s="110"/>
      <c r="E270" s="109" t="str">
        <f>IF(Dades!C1009="","",Dades!C1009)</f>
        <v/>
      </c>
      <c r="F270" s="574">
        <f>(DSUM('1.1_Instal·lacions fixes'!$E$14:$R$36,"emissions",'4.2_Resultats Espanya'!E$51:E270)+DSUM('1.1_Instal·lacions fixes'!$E$43:$L$58,"emissions",'4.2_Resultats Espanya'!E$51:E270))-SUM(F$52:F269)</f>
        <v>0</v>
      </c>
      <c r="G270" s="574">
        <f>(DSUM('1.2_Vehicles i maquinària'!$E$22:$S$44,"emissions",'4.2_Resultats Espanya'!E$51:E270)+DSUM('1.2_Vehicles i maquinària'!$E$50:$S$70,"emissions",'4.2_Resultats Espanya'!E$51:E270)+DSUM('1.2_Vehicles i maquinària'!$E$82:$S$92,"emissions",'4.2_Resultats Espanya'!E$51:E270)+DSUM('1.2_Vehicles i maquinària'!$E$99:$S$109,"emissions",'4.2_Resultats Espanya'!E$51:E270))-SUM(G$52:G269)</f>
        <v>0</v>
      </c>
      <c r="H270" s="574">
        <f>(DSUM('1.4_Emissions fugitives'!$E$14:$O$36,"emissions",'4.2_Resultats Espanya'!E$51:E270)+DSUM('1.4_Emissions fugitives'!$E$48:$N$58,"emissions",'4.2_Resultats Espanya'!E$51:E270))-SUM(H$52:H269)</f>
        <v>0</v>
      </c>
      <c r="I270" s="661">
        <f>DSUM('1.3_Emissions de procés'!$E$17:$M$32,"emissions",'4.2_Resultats Espanya'!E$51:E270)-SUM(I$52:I269)</f>
        <v>0</v>
      </c>
      <c r="J270" s="661"/>
      <c r="K270" s="662">
        <f t="shared" si="9"/>
        <v>0</v>
      </c>
      <c r="L270" s="662"/>
      <c r="M270" s="662"/>
      <c r="N270" s="563">
        <f>DSUM('2.2_Categoria 2 Espanya'!$E$18:$J$40,"emissions",'4.2_Resultats Espanya'!E$51:E270)-SUM(N$52:N269)</f>
        <v>0</v>
      </c>
      <c r="O270" s="563">
        <f>DSUM('2.2_Categoria 2 Espanya'!$E$49:$K$69,"emissions",'4.2_Resultats Espanya'!E$51:E270)-SUM(O$52:O269)</f>
        <v>0</v>
      </c>
      <c r="P270" s="563">
        <f>DSUM('2.2_Categoria 2 Espanya'!$E$78:$J$98,"emissions",'4.2_Resultats Espanya'!E$51:E270)-SUM(P$52:P269)</f>
        <v>0</v>
      </c>
      <c r="Q270" s="661">
        <f t="shared" si="10"/>
        <v>0</v>
      </c>
      <c r="R270" s="662"/>
      <c r="S270" s="662">
        <f t="shared" si="11"/>
        <v>0</v>
      </c>
      <c r="T270" s="662"/>
      <c r="U270" s="662"/>
    </row>
    <row r="271" spans="1:21" x14ac:dyDescent="0.3">
      <c r="A271" s="110"/>
      <c r="E271" s="109" t="str">
        <f>IF(Dades!C1010="","",Dades!C1010)</f>
        <v/>
      </c>
      <c r="F271" s="574">
        <f>(DSUM('1.1_Instal·lacions fixes'!$E$14:$R$36,"emissions",'4.2_Resultats Espanya'!E$51:E271)+DSUM('1.1_Instal·lacions fixes'!$E$43:$L$58,"emissions",'4.2_Resultats Espanya'!E$51:E271))-SUM(F$52:F270)</f>
        <v>0</v>
      </c>
      <c r="G271" s="574">
        <f>(DSUM('1.2_Vehicles i maquinària'!$E$22:$S$44,"emissions",'4.2_Resultats Espanya'!E$51:E271)+DSUM('1.2_Vehicles i maquinària'!$E$50:$S$70,"emissions",'4.2_Resultats Espanya'!E$51:E271)+DSUM('1.2_Vehicles i maquinària'!$E$82:$S$92,"emissions",'4.2_Resultats Espanya'!E$51:E271)+DSUM('1.2_Vehicles i maquinària'!$E$99:$S$109,"emissions",'4.2_Resultats Espanya'!E$51:E271))-SUM(G$52:G270)</f>
        <v>0</v>
      </c>
      <c r="H271" s="574">
        <f>(DSUM('1.4_Emissions fugitives'!$E$14:$O$36,"emissions",'4.2_Resultats Espanya'!E$51:E271)+DSUM('1.4_Emissions fugitives'!$E$48:$N$58,"emissions",'4.2_Resultats Espanya'!E$51:E271))-SUM(H$52:H270)</f>
        <v>0</v>
      </c>
      <c r="I271" s="661">
        <f>DSUM('1.3_Emissions de procés'!$E$17:$M$32,"emissions",'4.2_Resultats Espanya'!E$51:E271)-SUM(I$52:I270)</f>
        <v>0</v>
      </c>
      <c r="J271" s="661"/>
      <c r="K271" s="662">
        <f t="shared" si="9"/>
        <v>0</v>
      </c>
      <c r="L271" s="662"/>
      <c r="M271" s="662"/>
      <c r="N271" s="563">
        <f>DSUM('2.2_Categoria 2 Espanya'!$E$18:$J$40,"emissions",'4.2_Resultats Espanya'!E$51:E271)-SUM(N$52:N270)</f>
        <v>0</v>
      </c>
      <c r="O271" s="563">
        <f>DSUM('2.2_Categoria 2 Espanya'!$E$49:$K$69,"emissions",'4.2_Resultats Espanya'!E$51:E271)-SUM(O$52:O270)</f>
        <v>0</v>
      </c>
      <c r="P271" s="563">
        <f>DSUM('2.2_Categoria 2 Espanya'!$E$78:$J$98,"emissions",'4.2_Resultats Espanya'!E$51:E271)-SUM(P$52:P270)</f>
        <v>0</v>
      </c>
      <c r="Q271" s="661">
        <f t="shared" si="10"/>
        <v>0</v>
      </c>
      <c r="R271" s="662"/>
      <c r="S271" s="662">
        <f t="shared" si="11"/>
        <v>0</v>
      </c>
      <c r="T271" s="662"/>
      <c r="U271" s="662"/>
    </row>
    <row r="272" spans="1:21" x14ac:dyDescent="0.3">
      <c r="A272" s="110"/>
      <c r="E272" s="109" t="str">
        <f>IF(Dades!C1011="","",Dades!C1011)</f>
        <v/>
      </c>
      <c r="F272" s="574">
        <f>(DSUM('1.1_Instal·lacions fixes'!$E$14:$R$36,"emissions",'4.2_Resultats Espanya'!E$51:E272)+DSUM('1.1_Instal·lacions fixes'!$E$43:$L$58,"emissions",'4.2_Resultats Espanya'!E$51:E272))-SUM(F$52:F271)</f>
        <v>0</v>
      </c>
      <c r="G272" s="574">
        <f>(DSUM('1.2_Vehicles i maquinària'!$E$22:$S$44,"emissions",'4.2_Resultats Espanya'!E$51:E272)+DSUM('1.2_Vehicles i maquinària'!$E$50:$S$70,"emissions",'4.2_Resultats Espanya'!E$51:E272)+DSUM('1.2_Vehicles i maquinària'!$E$82:$S$92,"emissions",'4.2_Resultats Espanya'!E$51:E272)+DSUM('1.2_Vehicles i maquinària'!$E$99:$S$109,"emissions",'4.2_Resultats Espanya'!E$51:E272))-SUM(G$52:G271)</f>
        <v>0</v>
      </c>
      <c r="H272" s="574">
        <f>(DSUM('1.4_Emissions fugitives'!$E$14:$O$36,"emissions",'4.2_Resultats Espanya'!E$51:E272)+DSUM('1.4_Emissions fugitives'!$E$48:$N$58,"emissions",'4.2_Resultats Espanya'!E$51:E272))-SUM(H$52:H271)</f>
        <v>0</v>
      </c>
      <c r="I272" s="661">
        <f>DSUM('1.3_Emissions de procés'!$E$17:$M$32,"emissions",'4.2_Resultats Espanya'!E$51:E272)-SUM(I$52:I271)</f>
        <v>0</v>
      </c>
      <c r="J272" s="661"/>
      <c r="K272" s="662">
        <f t="shared" si="9"/>
        <v>0</v>
      </c>
      <c r="L272" s="662"/>
      <c r="M272" s="662"/>
      <c r="N272" s="563">
        <f>DSUM('2.2_Categoria 2 Espanya'!$E$18:$J$40,"emissions",'4.2_Resultats Espanya'!E$51:E272)-SUM(N$52:N271)</f>
        <v>0</v>
      </c>
      <c r="O272" s="563">
        <f>DSUM('2.2_Categoria 2 Espanya'!$E$49:$K$69,"emissions",'4.2_Resultats Espanya'!E$51:E272)-SUM(O$52:O271)</f>
        <v>0</v>
      </c>
      <c r="P272" s="563">
        <f>DSUM('2.2_Categoria 2 Espanya'!$E$78:$J$98,"emissions",'4.2_Resultats Espanya'!E$51:E272)-SUM(P$52:P271)</f>
        <v>0</v>
      </c>
      <c r="Q272" s="661">
        <f t="shared" si="10"/>
        <v>0</v>
      </c>
      <c r="R272" s="662"/>
      <c r="S272" s="662">
        <f t="shared" si="11"/>
        <v>0</v>
      </c>
      <c r="T272" s="662"/>
      <c r="U272" s="662"/>
    </row>
    <row r="273" spans="1:21" x14ac:dyDescent="0.3">
      <c r="A273" s="110"/>
      <c r="E273" s="109" t="str">
        <f>IF(Dades!C1012="","",Dades!C1012)</f>
        <v/>
      </c>
      <c r="F273" s="574">
        <f>(DSUM('1.1_Instal·lacions fixes'!$E$14:$R$36,"emissions",'4.2_Resultats Espanya'!E$51:E273)+DSUM('1.1_Instal·lacions fixes'!$E$43:$L$58,"emissions",'4.2_Resultats Espanya'!E$51:E273))-SUM(F$52:F272)</f>
        <v>0</v>
      </c>
      <c r="G273" s="574">
        <f>(DSUM('1.2_Vehicles i maquinària'!$E$22:$S$44,"emissions",'4.2_Resultats Espanya'!E$51:E273)+DSUM('1.2_Vehicles i maquinària'!$E$50:$S$70,"emissions",'4.2_Resultats Espanya'!E$51:E273)+DSUM('1.2_Vehicles i maquinària'!$E$82:$S$92,"emissions",'4.2_Resultats Espanya'!E$51:E273)+DSUM('1.2_Vehicles i maquinària'!$E$99:$S$109,"emissions",'4.2_Resultats Espanya'!E$51:E273))-SUM(G$52:G272)</f>
        <v>0</v>
      </c>
      <c r="H273" s="574">
        <f>(DSUM('1.4_Emissions fugitives'!$E$14:$O$36,"emissions",'4.2_Resultats Espanya'!E$51:E273)+DSUM('1.4_Emissions fugitives'!$E$48:$N$58,"emissions",'4.2_Resultats Espanya'!E$51:E273))-SUM(H$52:H272)</f>
        <v>0</v>
      </c>
      <c r="I273" s="661">
        <f>DSUM('1.3_Emissions de procés'!$E$17:$M$32,"emissions",'4.2_Resultats Espanya'!E$51:E273)-SUM(I$52:I272)</f>
        <v>0</v>
      </c>
      <c r="J273" s="661"/>
      <c r="K273" s="662">
        <f t="shared" si="9"/>
        <v>0</v>
      </c>
      <c r="L273" s="662"/>
      <c r="M273" s="662"/>
      <c r="N273" s="563">
        <f>DSUM('2.2_Categoria 2 Espanya'!$E$18:$J$40,"emissions",'4.2_Resultats Espanya'!E$51:E273)-SUM(N$52:N272)</f>
        <v>0</v>
      </c>
      <c r="O273" s="563">
        <f>DSUM('2.2_Categoria 2 Espanya'!$E$49:$K$69,"emissions",'4.2_Resultats Espanya'!E$51:E273)-SUM(O$52:O272)</f>
        <v>0</v>
      </c>
      <c r="P273" s="563">
        <f>DSUM('2.2_Categoria 2 Espanya'!$E$78:$J$98,"emissions",'4.2_Resultats Espanya'!E$51:E273)-SUM(P$52:P272)</f>
        <v>0</v>
      </c>
      <c r="Q273" s="661">
        <f t="shared" si="10"/>
        <v>0</v>
      </c>
      <c r="R273" s="662"/>
      <c r="S273" s="662">
        <f t="shared" si="11"/>
        <v>0</v>
      </c>
      <c r="T273" s="662"/>
      <c r="U273" s="662"/>
    </row>
    <row r="274" spans="1:21" x14ac:dyDescent="0.3">
      <c r="A274" s="110"/>
      <c r="E274" s="109" t="str">
        <f>IF(Dades!C1013="","",Dades!C1013)</f>
        <v/>
      </c>
      <c r="F274" s="574">
        <f>(DSUM('1.1_Instal·lacions fixes'!$E$14:$R$36,"emissions",'4.2_Resultats Espanya'!E$51:E274)+DSUM('1.1_Instal·lacions fixes'!$E$43:$L$58,"emissions",'4.2_Resultats Espanya'!E$51:E274))-SUM(F$52:F273)</f>
        <v>0</v>
      </c>
      <c r="G274" s="574">
        <f>(DSUM('1.2_Vehicles i maquinària'!$E$22:$S$44,"emissions",'4.2_Resultats Espanya'!E$51:E274)+DSUM('1.2_Vehicles i maquinària'!$E$50:$S$70,"emissions",'4.2_Resultats Espanya'!E$51:E274)+DSUM('1.2_Vehicles i maquinària'!$E$82:$S$92,"emissions",'4.2_Resultats Espanya'!E$51:E274)+DSUM('1.2_Vehicles i maquinària'!$E$99:$S$109,"emissions",'4.2_Resultats Espanya'!E$51:E274))-SUM(G$52:G273)</f>
        <v>0</v>
      </c>
      <c r="H274" s="574">
        <f>(DSUM('1.4_Emissions fugitives'!$E$14:$O$36,"emissions",'4.2_Resultats Espanya'!E$51:E274)+DSUM('1.4_Emissions fugitives'!$E$48:$N$58,"emissions",'4.2_Resultats Espanya'!E$51:E274))-SUM(H$52:H273)</f>
        <v>0</v>
      </c>
      <c r="I274" s="661">
        <f>DSUM('1.3_Emissions de procés'!$E$17:$M$32,"emissions",'4.2_Resultats Espanya'!E$51:E274)-SUM(I$52:I273)</f>
        <v>0</v>
      </c>
      <c r="J274" s="661"/>
      <c r="K274" s="662">
        <f t="shared" si="9"/>
        <v>0</v>
      </c>
      <c r="L274" s="662"/>
      <c r="M274" s="662"/>
      <c r="N274" s="563">
        <f>DSUM('2.2_Categoria 2 Espanya'!$E$18:$J$40,"emissions",'4.2_Resultats Espanya'!E$51:E274)-SUM(N$52:N273)</f>
        <v>0</v>
      </c>
      <c r="O274" s="563">
        <f>DSUM('2.2_Categoria 2 Espanya'!$E$49:$K$69,"emissions",'4.2_Resultats Espanya'!E$51:E274)-SUM(O$52:O273)</f>
        <v>0</v>
      </c>
      <c r="P274" s="563">
        <f>DSUM('2.2_Categoria 2 Espanya'!$E$78:$J$98,"emissions",'4.2_Resultats Espanya'!E$51:E274)-SUM(P$52:P273)</f>
        <v>0</v>
      </c>
      <c r="Q274" s="661">
        <f t="shared" si="10"/>
        <v>0</v>
      </c>
      <c r="R274" s="662"/>
      <c r="S274" s="662">
        <f t="shared" si="11"/>
        <v>0</v>
      </c>
      <c r="T274" s="662"/>
      <c r="U274" s="662"/>
    </row>
    <row r="275" spans="1:21" x14ac:dyDescent="0.3">
      <c r="A275" s="110"/>
      <c r="E275" s="109" t="str">
        <f>IF(Dades!C1014="","",Dades!C1014)</f>
        <v/>
      </c>
      <c r="F275" s="574">
        <f>(DSUM('1.1_Instal·lacions fixes'!$E$14:$R$36,"emissions",'4.2_Resultats Espanya'!E$51:E275)+DSUM('1.1_Instal·lacions fixes'!$E$43:$L$58,"emissions",'4.2_Resultats Espanya'!E$51:E275))-SUM(F$52:F274)</f>
        <v>0</v>
      </c>
      <c r="G275" s="574">
        <f>(DSUM('1.2_Vehicles i maquinària'!$E$22:$S$44,"emissions",'4.2_Resultats Espanya'!E$51:E275)+DSUM('1.2_Vehicles i maquinària'!$E$50:$S$70,"emissions",'4.2_Resultats Espanya'!E$51:E275)+DSUM('1.2_Vehicles i maquinària'!$E$82:$S$92,"emissions",'4.2_Resultats Espanya'!E$51:E275)+DSUM('1.2_Vehicles i maquinària'!$E$99:$S$109,"emissions",'4.2_Resultats Espanya'!E$51:E275))-SUM(G$52:G274)</f>
        <v>0</v>
      </c>
      <c r="H275" s="574">
        <f>(DSUM('1.4_Emissions fugitives'!$E$14:$O$36,"emissions",'4.2_Resultats Espanya'!E$51:E275)+DSUM('1.4_Emissions fugitives'!$E$48:$N$58,"emissions",'4.2_Resultats Espanya'!E$51:E275))-SUM(H$52:H274)</f>
        <v>0</v>
      </c>
      <c r="I275" s="661">
        <f>DSUM('1.3_Emissions de procés'!$E$17:$M$32,"emissions",'4.2_Resultats Espanya'!E$51:E275)-SUM(I$52:I274)</f>
        <v>0</v>
      </c>
      <c r="J275" s="661"/>
      <c r="K275" s="662">
        <f t="shared" si="9"/>
        <v>0</v>
      </c>
      <c r="L275" s="662"/>
      <c r="M275" s="662"/>
      <c r="N275" s="563">
        <f>DSUM('2.2_Categoria 2 Espanya'!$E$18:$J$40,"emissions",'4.2_Resultats Espanya'!E$51:E275)-SUM(N$52:N274)</f>
        <v>0</v>
      </c>
      <c r="O275" s="563">
        <f>DSUM('2.2_Categoria 2 Espanya'!$E$49:$K$69,"emissions",'4.2_Resultats Espanya'!E$51:E275)-SUM(O$52:O274)</f>
        <v>0</v>
      </c>
      <c r="P275" s="563">
        <f>DSUM('2.2_Categoria 2 Espanya'!$E$78:$J$98,"emissions",'4.2_Resultats Espanya'!E$51:E275)-SUM(P$52:P274)</f>
        <v>0</v>
      </c>
      <c r="Q275" s="661">
        <f t="shared" si="10"/>
        <v>0</v>
      </c>
      <c r="R275" s="662"/>
      <c r="S275" s="662">
        <f t="shared" si="11"/>
        <v>0</v>
      </c>
      <c r="T275" s="662"/>
      <c r="U275" s="662"/>
    </row>
    <row r="276" spans="1:21" x14ac:dyDescent="0.3">
      <c r="A276" s="110"/>
      <c r="E276" s="109" t="str">
        <f>IF(Dades!C1015="","",Dades!C1015)</f>
        <v/>
      </c>
      <c r="F276" s="574">
        <f>(DSUM('1.1_Instal·lacions fixes'!$E$14:$R$36,"emissions",'4.2_Resultats Espanya'!E$51:E276)+DSUM('1.1_Instal·lacions fixes'!$E$43:$L$58,"emissions",'4.2_Resultats Espanya'!E$51:E276))-SUM(F$52:F275)</f>
        <v>0</v>
      </c>
      <c r="G276" s="574">
        <f>(DSUM('1.2_Vehicles i maquinària'!$E$22:$S$44,"emissions",'4.2_Resultats Espanya'!E$51:E276)+DSUM('1.2_Vehicles i maquinària'!$E$50:$S$70,"emissions",'4.2_Resultats Espanya'!E$51:E276)+DSUM('1.2_Vehicles i maquinària'!$E$82:$S$92,"emissions",'4.2_Resultats Espanya'!E$51:E276)+DSUM('1.2_Vehicles i maquinària'!$E$99:$S$109,"emissions",'4.2_Resultats Espanya'!E$51:E276))-SUM(G$52:G275)</f>
        <v>0</v>
      </c>
      <c r="H276" s="574">
        <f>(DSUM('1.4_Emissions fugitives'!$E$14:$O$36,"emissions",'4.2_Resultats Espanya'!E$51:E276)+DSUM('1.4_Emissions fugitives'!$E$48:$N$58,"emissions",'4.2_Resultats Espanya'!E$51:E276))-SUM(H$52:H275)</f>
        <v>0</v>
      </c>
      <c r="I276" s="661">
        <f>DSUM('1.3_Emissions de procés'!$E$17:$M$32,"emissions",'4.2_Resultats Espanya'!E$51:E276)-SUM(I$52:I275)</f>
        <v>0</v>
      </c>
      <c r="J276" s="661"/>
      <c r="K276" s="662">
        <f t="shared" si="9"/>
        <v>0</v>
      </c>
      <c r="L276" s="662"/>
      <c r="M276" s="662"/>
      <c r="N276" s="563">
        <f>DSUM('2.2_Categoria 2 Espanya'!$E$18:$J$40,"emissions",'4.2_Resultats Espanya'!E$51:E276)-SUM(N$52:N275)</f>
        <v>0</v>
      </c>
      <c r="O276" s="563">
        <f>DSUM('2.2_Categoria 2 Espanya'!$E$49:$K$69,"emissions",'4.2_Resultats Espanya'!E$51:E276)-SUM(O$52:O275)</f>
        <v>0</v>
      </c>
      <c r="P276" s="563">
        <f>DSUM('2.2_Categoria 2 Espanya'!$E$78:$J$98,"emissions",'4.2_Resultats Espanya'!E$51:E276)-SUM(P$52:P275)</f>
        <v>0</v>
      </c>
      <c r="Q276" s="661">
        <f t="shared" si="10"/>
        <v>0</v>
      </c>
      <c r="R276" s="662"/>
      <c r="S276" s="662">
        <f t="shared" si="11"/>
        <v>0</v>
      </c>
      <c r="T276" s="662"/>
      <c r="U276" s="662"/>
    </row>
    <row r="277" spans="1:21" x14ac:dyDescent="0.3">
      <c r="A277" s="110"/>
      <c r="E277" s="109" t="str">
        <f>IF(Dades!C1016="","",Dades!C1016)</f>
        <v/>
      </c>
      <c r="F277" s="574">
        <f>(DSUM('1.1_Instal·lacions fixes'!$E$14:$R$36,"emissions",'4.2_Resultats Espanya'!E$51:E277)+DSUM('1.1_Instal·lacions fixes'!$E$43:$L$58,"emissions",'4.2_Resultats Espanya'!E$51:E277))-SUM(F$52:F276)</f>
        <v>0</v>
      </c>
      <c r="G277" s="574">
        <f>(DSUM('1.2_Vehicles i maquinària'!$E$22:$S$44,"emissions",'4.2_Resultats Espanya'!E$51:E277)+DSUM('1.2_Vehicles i maquinària'!$E$50:$S$70,"emissions",'4.2_Resultats Espanya'!E$51:E277)+DSUM('1.2_Vehicles i maquinària'!$E$82:$S$92,"emissions",'4.2_Resultats Espanya'!E$51:E277)+DSUM('1.2_Vehicles i maquinària'!$E$99:$S$109,"emissions",'4.2_Resultats Espanya'!E$51:E277))-SUM(G$52:G276)</f>
        <v>0</v>
      </c>
      <c r="H277" s="574">
        <f>(DSUM('1.4_Emissions fugitives'!$E$14:$O$36,"emissions",'4.2_Resultats Espanya'!E$51:E277)+DSUM('1.4_Emissions fugitives'!$E$48:$N$58,"emissions",'4.2_Resultats Espanya'!E$51:E277))-SUM(H$52:H276)</f>
        <v>0</v>
      </c>
      <c r="I277" s="661">
        <f>DSUM('1.3_Emissions de procés'!$E$17:$M$32,"emissions",'4.2_Resultats Espanya'!E$51:E277)-SUM(I$52:I276)</f>
        <v>0</v>
      </c>
      <c r="J277" s="661"/>
      <c r="K277" s="662">
        <f t="shared" si="9"/>
        <v>0</v>
      </c>
      <c r="L277" s="662"/>
      <c r="M277" s="662"/>
      <c r="N277" s="563">
        <f>DSUM('2.2_Categoria 2 Espanya'!$E$18:$J$40,"emissions",'4.2_Resultats Espanya'!E$51:E277)-SUM(N$52:N276)</f>
        <v>0</v>
      </c>
      <c r="O277" s="563">
        <f>DSUM('2.2_Categoria 2 Espanya'!$E$49:$K$69,"emissions",'4.2_Resultats Espanya'!E$51:E277)-SUM(O$52:O276)</f>
        <v>0</v>
      </c>
      <c r="P277" s="563">
        <f>DSUM('2.2_Categoria 2 Espanya'!$E$78:$J$98,"emissions",'4.2_Resultats Espanya'!E$51:E277)-SUM(P$52:P276)</f>
        <v>0</v>
      </c>
      <c r="Q277" s="661">
        <f t="shared" si="10"/>
        <v>0</v>
      </c>
      <c r="R277" s="662"/>
      <c r="S277" s="662">
        <f t="shared" si="11"/>
        <v>0</v>
      </c>
      <c r="T277" s="662"/>
      <c r="U277" s="662"/>
    </row>
    <row r="278" spans="1:21" x14ac:dyDescent="0.3">
      <c r="A278" s="110"/>
      <c r="E278" s="109" t="str">
        <f>IF(Dades!C1017="","",Dades!C1017)</f>
        <v/>
      </c>
      <c r="F278" s="574">
        <f>(DSUM('1.1_Instal·lacions fixes'!$E$14:$R$36,"emissions",'4.2_Resultats Espanya'!E$51:E278)+DSUM('1.1_Instal·lacions fixes'!$E$43:$L$58,"emissions",'4.2_Resultats Espanya'!E$51:E278))-SUM(F$52:F277)</f>
        <v>0</v>
      </c>
      <c r="G278" s="574">
        <f>(DSUM('1.2_Vehicles i maquinària'!$E$22:$S$44,"emissions",'4.2_Resultats Espanya'!E$51:E278)+DSUM('1.2_Vehicles i maquinària'!$E$50:$S$70,"emissions",'4.2_Resultats Espanya'!E$51:E278)+DSUM('1.2_Vehicles i maquinària'!$E$82:$S$92,"emissions",'4.2_Resultats Espanya'!E$51:E278)+DSUM('1.2_Vehicles i maquinària'!$E$99:$S$109,"emissions",'4.2_Resultats Espanya'!E$51:E278))-SUM(G$52:G277)</f>
        <v>0</v>
      </c>
      <c r="H278" s="574">
        <f>(DSUM('1.4_Emissions fugitives'!$E$14:$O$36,"emissions",'4.2_Resultats Espanya'!E$51:E278)+DSUM('1.4_Emissions fugitives'!$E$48:$N$58,"emissions",'4.2_Resultats Espanya'!E$51:E278))-SUM(H$52:H277)</f>
        <v>0</v>
      </c>
      <c r="I278" s="661">
        <f>DSUM('1.3_Emissions de procés'!$E$17:$M$32,"emissions",'4.2_Resultats Espanya'!E$51:E278)-SUM(I$52:I277)</f>
        <v>0</v>
      </c>
      <c r="J278" s="661"/>
      <c r="K278" s="662">
        <f t="shared" si="9"/>
        <v>0</v>
      </c>
      <c r="L278" s="662"/>
      <c r="M278" s="662"/>
      <c r="N278" s="563">
        <f>DSUM('2.2_Categoria 2 Espanya'!$E$18:$J$40,"emissions",'4.2_Resultats Espanya'!E$51:E278)-SUM(N$52:N277)</f>
        <v>0</v>
      </c>
      <c r="O278" s="563">
        <f>DSUM('2.2_Categoria 2 Espanya'!$E$49:$K$69,"emissions",'4.2_Resultats Espanya'!E$51:E278)-SUM(O$52:O277)</f>
        <v>0</v>
      </c>
      <c r="P278" s="563">
        <f>DSUM('2.2_Categoria 2 Espanya'!$E$78:$J$98,"emissions",'4.2_Resultats Espanya'!E$51:E278)-SUM(P$52:P277)</f>
        <v>0</v>
      </c>
      <c r="Q278" s="661">
        <f t="shared" si="10"/>
        <v>0</v>
      </c>
      <c r="R278" s="662"/>
      <c r="S278" s="662">
        <f t="shared" si="11"/>
        <v>0</v>
      </c>
      <c r="T278" s="662"/>
      <c r="U278" s="662"/>
    </row>
    <row r="279" spans="1:21" x14ac:dyDescent="0.3">
      <c r="A279" s="110"/>
      <c r="E279" s="109" t="str">
        <f>IF(Dades!C1018="","",Dades!C1018)</f>
        <v/>
      </c>
      <c r="F279" s="574">
        <f>(DSUM('1.1_Instal·lacions fixes'!$E$14:$R$36,"emissions",'4.2_Resultats Espanya'!E$51:E279)+DSUM('1.1_Instal·lacions fixes'!$E$43:$L$58,"emissions",'4.2_Resultats Espanya'!E$51:E279))-SUM(F$52:F278)</f>
        <v>0</v>
      </c>
      <c r="G279" s="574">
        <f>(DSUM('1.2_Vehicles i maquinària'!$E$22:$S$44,"emissions",'4.2_Resultats Espanya'!E$51:E279)+DSUM('1.2_Vehicles i maquinària'!$E$50:$S$70,"emissions",'4.2_Resultats Espanya'!E$51:E279)+DSUM('1.2_Vehicles i maquinària'!$E$82:$S$92,"emissions",'4.2_Resultats Espanya'!E$51:E279)+DSUM('1.2_Vehicles i maquinària'!$E$99:$S$109,"emissions",'4.2_Resultats Espanya'!E$51:E279))-SUM(G$52:G278)</f>
        <v>0</v>
      </c>
      <c r="H279" s="574">
        <f>(DSUM('1.4_Emissions fugitives'!$E$14:$O$36,"emissions",'4.2_Resultats Espanya'!E$51:E279)+DSUM('1.4_Emissions fugitives'!$E$48:$N$58,"emissions",'4.2_Resultats Espanya'!E$51:E279))-SUM(H$52:H278)</f>
        <v>0</v>
      </c>
      <c r="I279" s="661">
        <f>DSUM('1.3_Emissions de procés'!$E$17:$M$32,"emissions",'4.2_Resultats Espanya'!E$51:E279)-SUM(I$52:I278)</f>
        <v>0</v>
      </c>
      <c r="J279" s="661"/>
      <c r="K279" s="662">
        <f t="shared" si="9"/>
        <v>0</v>
      </c>
      <c r="L279" s="662"/>
      <c r="M279" s="662"/>
      <c r="N279" s="563">
        <f>DSUM('2.2_Categoria 2 Espanya'!$E$18:$J$40,"emissions",'4.2_Resultats Espanya'!E$51:E279)-SUM(N$52:N278)</f>
        <v>0</v>
      </c>
      <c r="O279" s="563">
        <f>DSUM('2.2_Categoria 2 Espanya'!$E$49:$K$69,"emissions",'4.2_Resultats Espanya'!E$51:E279)-SUM(O$52:O278)</f>
        <v>0</v>
      </c>
      <c r="P279" s="563">
        <f>DSUM('2.2_Categoria 2 Espanya'!$E$78:$J$98,"emissions",'4.2_Resultats Espanya'!E$51:E279)-SUM(P$52:P278)</f>
        <v>0</v>
      </c>
      <c r="Q279" s="661">
        <f t="shared" si="10"/>
        <v>0</v>
      </c>
      <c r="R279" s="662"/>
      <c r="S279" s="662">
        <f t="shared" si="11"/>
        <v>0</v>
      </c>
      <c r="T279" s="662"/>
      <c r="U279" s="662"/>
    </row>
    <row r="280" spans="1:21" x14ac:dyDescent="0.3">
      <c r="A280" s="110"/>
      <c r="E280" s="109" t="str">
        <f>IF(Dades!C1019="","",Dades!C1019)</f>
        <v/>
      </c>
      <c r="F280" s="574">
        <f>(DSUM('1.1_Instal·lacions fixes'!$E$14:$R$36,"emissions",'4.2_Resultats Espanya'!E$51:E280)+DSUM('1.1_Instal·lacions fixes'!$E$43:$L$58,"emissions",'4.2_Resultats Espanya'!E$51:E280))-SUM(F$52:F279)</f>
        <v>0</v>
      </c>
      <c r="G280" s="574">
        <f>(DSUM('1.2_Vehicles i maquinària'!$E$22:$S$44,"emissions",'4.2_Resultats Espanya'!E$51:E280)+DSUM('1.2_Vehicles i maquinària'!$E$50:$S$70,"emissions",'4.2_Resultats Espanya'!E$51:E280)+DSUM('1.2_Vehicles i maquinària'!$E$82:$S$92,"emissions",'4.2_Resultats Espanya'!E$51:E280)+DSUM('1.2_Vehicles i maquinària'!$E$99:$S$109,"emissions",'4.2_Resultats Espanya'!E$51:E280))-SUM(G$52:G279)</f>
        <v>0</v>
      </c>
      <c r="H280" s="574">
        <f>(DSUM('1.4_Emissions fugitives'!$E$14:$O$36,"emissions",'4.2_Resultats Espanya'!E$51:E280)+DSUM('1.4_Emissions fugitives'!$E$48:$N$58,"emissions",'4.2_Resultats Espanya'!E$51:E280))-SUM(H$52:H279)</f>
        <v>0</v>
      </c>
      <c r="I280" s="661">
        <f>DSUM('1.3_Emissions de procés'!$E$17:$M$32,"emissions",'4.2_Resultats Espanya'!E$51:E280)-SUM(I$52:I279)</f>
        <v>0</v>
      </c>
      <c r="J280" s="661"/>
      <c r="K280" s="662">
        <f t="shared" si="9"/>
        <v>0</v>
      </c>
      <c r="L280" s="662"/>
      <c r="M280" s="662"/>
      <c r="N280" s="563">
        <f>DSUM('2.2_Categoria 2 Espanya'!$E$18:$J$40,"emissions",'4.2_Resultats Espanya'!E$51:E280)-SUM(N$52:N279)</f>
        <v>0</v>
      </c>
      <c r="O280" s="563">
        <f>DSUM('2.2_Categoria 2 Espanya'!$E$49:$K$69,"emissions",'4.2_Resultats Espanya'!E$51:E280)-SUM(O$52:O279)</f>
        <v>0</v>
      </c>
      <c r="P280" s="563">
        <f>DSUM('2.2_Categoria 2 Espanya'!$E$78:$J$98,"emissions",'4.2_Resultats Espanya'!E$51:E280)-SUM(P$52:P279)</f>
        <v>0</v>
      </c>
      <c r="Q280" s="661">
        <f t="shared" si="10"/>
        <v>0</v>
      </c>
      <c r="R280" s="662"/>
      <c r="S280" s="662">
        <f t="shared" si="11"/>
        <v>0</v>
      </c>
      <c r="T280" s="662"/>
      <c r="U280" s="662"/>
    </row>
    <row r="281" spans="1:21" x14ac:dyDescent="0.3">
      <c r="A281" s="110"/>
      <c r="E281" s="109" t="str">
        <f>IF(Dades!C1020="","",Dades!C1020)</f>
        <v/>
      </c>
      <c r="F281" s="574">
        <f>(DSUM('1.1_Instal·lacions fixes'!$E$14:$R$36,"emissions",'4.2_Resultats Espanya'!E$51:E281)+DSUM('1.1_Instal·lacions fixes'!$E$43:$L$58,"emissions",'4.2_Resultats Espanya'!E$51:E281))-SUM(F$52:F280)</f>
        <v>0</v>
      </c>
      <c r="G281" s="574">
        <f>(DSUM('1.2_Vehicles i maquinària'!$E$22:$S$44,"emissions",'4.2_Resultats Espanya'!E$51:E281)+DSUM('1.2_Vehicles i maquinària'!$E$50:$S$70,"emissions",'4.2_Resultats Espanya'!E$51:E281)+DSUM('1.2_Vehicles i maquinària'!$E$82:$S$92,"emissions",'4.2_Resultats Espanya'!E$51:E281)+DSUM('1.2_Vehicles i maquinària'!$E$99:$S$109,"emissions",'4.2_Resultats Espanya'!E$51:E281))-SUM(G$52:G280)</f>
        <v>0</v>
      </c>
      <c r="H281" s="574">
        <f>(DSUM('1.4_Emissions fugitives'!$E$14:$O$36,"emissions",'4.2_Resultats Espanya'!E$51:E281)+DSUM('1.4_Emissions fugitives'!$E$48:$N$58,"emissions",'4.2_Resultats Espanya'!E$51:E281))-SUM(H$52:H280)</f>
        <v>0</v>
      </c>
      <c r="I281" s="661">
        <f>DSUM('1.3_Emissions de procés'!$E$17:$M$32,"emissions",'4.2_Resultats Espanya'!E$51:E281)-SUM(I$52:I280)</f>
        <v>0</v>
      </c>
      <c r="J281" s="661"/>
      <c r="K281" s="662">
        <f t="shared" si="9"/>
        <v>0</v>
      </c>
      <c r="L281" s="662"/>
      <c r="M281" s="662"/>
      <c r="N281" s="563">
        <f>DSUM('2.2_Categoria 2 Espanya'!$E$18:$J$40,"emissions",'4.2_Resultats Espanya'!E$51:E281)-SUM(N$52:N280)</f>
        <v>0</v>
      </c>
      <c r="O281" s="563">
        <f>DSUM('2.2_Categoria 2 Espanya'!$E$49:$K$69,"emissions",'4.2_Resultats Espanya'!E$51:E281)-SUM(O$52:O280)</f>
        <v>0</v>
      </c>
      <c r="P281" s="563">
        <f>DSUM('2.2_Categoria 2 Espanya'!$E$78:$J$98,"emissions",'4.2_Resultats Espanya'!E$51:E281)-SUM(P$52:P280)</f>
        <v>0</v>
      </c>
      <c r="Q281" s="661">
        <f t="shared" si="10"/>
        <v>0</v>
      </c>
      <c r="R281" s="662"/>
      <c r="S281" s="662">
        <f t="shared" si="11"/>
        <v>0</v>
      </c>
      <c r="T281" s="662"/>
      <c r="U281" s="662"/>
    </row>
    <row r="282" spans="1:21" x14ac:dyDescent="0.3">
      <c r="A282" s="110"/>
      <c r="E282" s="109" t="str">
        <f>IF(Dades!C1021="","",Dades!C1021)</f>
        <v/>
      </c>
      <c r="F282" s="574">
        <f>(DSUM('1.1_Instal·lacions fixes'!$E$14:$R$36,"emissions",'4.2_Resultats Espanya'!E$51:E282)+DSUM('1.1_Instal·lacions fixes'!$E$43:$L$58,"emissions",'4.2_Resultats Espanya'!E$51:E282))-SUM(F$52:F281)</f>
        <v>0</v>
      </c>
      <c r="G282" s="574">
        <f>(DSUM('1.2_Vehicles i maquinària'!$E$22:$S$44,"emissions",'4.2_Resultats Espanya'!E$51:E282)+DSUM('1.2_Vehicles i maquinària'!$E$50:$S$70,"emissions",'4.2_Resultats Espanya'!E$51:E282)+DSUM('1.2_Vehicles i maquinària'!$E$82:$S$92,"emissions",'4.2_Resultats Espanya'!E$51:E282)+DSUM('1.2_Vehicles i maquinària'!$E$99:$S$109,"emissions",'4.2_Resultats Espanya'!E$51:E282))-SUM(G$52:G281)</f>
        <v>0</v>
      </c>
      <c r="H282" s="574">
        <f>(DSUM('1.4_Emissions fugitives'!$E$14:$O$36,"emissions",'4.2_Resultats Espanya'!E$51:E282)+DSUM('1.4_Emissions fugitives'!$E$48:$N$58,"emissions",'4.2_Resultats Espanya'!E$51:E282))-SUM(H$52:H281)</f>
        <v>0</v>
      </c>
      <c r="I282" s="661">
        <f>DSUM('1.3_Emissions de procés'!$E$17:$M$32,"emissions",'4.2_Resultats Espanya'!E$51:E282)-SUM(I$52:I281)</f>
        <v>0</v>
      </c>
      <c r="J282" s="661"/>
      <c r="K282" s="662">
        <f t="shared" si="9"/>
        <v>0</v>
      </c>
      <c r="L282" s="662"/>
      <c r="M282" s="662"/>
      <c r="N282" s="563">
        <f>DSUM('2.2_Categoria 2 Espanya'!$E$18:$J$40,"emissions",'4.2_Resultats Espanya'!E$51:E282)-SUM(N$52:N281)</f>
        <v>0</v>
      </c>
      <c r="O282" s="563">
        <f>DSUM('2.2_Categoria 2 Espanya'!$E$49:$K$69,"emissions",'4.2_Resultats Espanya'!E$51:E282)-SUM(O$52:O281)</f>
        <v>0</v>
      </c>
      <c r="P282" s="563">
        <f>DSUM('2.2_Categoria 2 Espanya'!$E$78:$J$98,"emissions",'4.2_Resultats Espanya'!E$51:E282)-SUM(P$52:P281)</f>
        <v>0</v>
      </c>
      <c r="Q282" s="661">
        <f t="shared" si="10"/>
        <v>0</v>
      </c>
      <c r="R282" s="662"/>
      <c r="S282" s="662">
        <f t="shared" si="11"/>
        <v>0</v>
      </c>
      <c r="T282" s="662"/>
      <c r="U282" s="662"/>
    </row>
    <row r="283" spans="1:21" x14ac:dyDescent="0.3">
      <c r="A283" s="110"/>
      <c r="E283" s="109" t="str">
        <f>IF(Dades!C1022="","",Dades!C1022)</f>
        <v/>
      </c>
      <c r="F283" s="574">
        <f>(DSUM('1.1_Instal·lacions fixes'!$E$14:$R$36,"emissions",'4.2_Resultats Espanya'!E$51:E283)+DSUM('1.1_Instal·lacions fixes'!$E$43:$L$58,"emissions",'4.2_Resultats Espanya'!E$51:E283))-SUM(F$52:F282)</f>
        <v>0</v>
      </c>
      <c r="G283" s="574">
        <f>(DSUM('1.2_Vehicles i maquinària'!$E$22:$S$44,"emissions",'4.2_Resultats Espanya'!E$51:E283)+DSUM('1.2_Vehicles i maquinària'!$E$50:$S$70,"emissions",'4.2_Resultats Espanya'!E$51:E283)+DSUM('1.2_Vehicles i maquinària'!$E$82:$S$92,"emissions",'4.2_Resultats Espanya'!E$51:E283)+DSUM('1.2_Vehicles i maquinària'!$E$99:$S$109,"emissions",'4.2_Resultats Espanya'!E$51:E283))-SUM(G$52:G282)</f>
        <v>0</v>
      </c>
      <c r="H283" s="574">
        <f>(DSUM('1.4_Emissions fugitives'!$E$14:$O$36,"emissions",'4.2_Resultats Espanya'!E$51:E283)+DSUM('1.4_Emissions fugitives'!$E$48:$N$58,"emissions",'4.2_Resultats Espanya'!E$51:E283))-SUM(H$52:H282)</f>
        <v>0</v>
      </c>
      <c r="I283" s="661">
        <f>DSUM('1.3_Emissions de procés'!$E$17:$M$32,"emissions",'4.2_Resultats Espanya'!E$51:E283)-SUM(I$52:I282)</f>
        <v>0</v>
      </c>
      <c r="J283" s="661"/>
      <c r="K283" s="662">
        <f t="shared" si="9"/>
        <v>0</v>
      </c>
      <c r="L283" s="662"/>
      <c r="M283" s="662"/>
      <c r="N283" s="563">
        <f>DSUM('2.2_Categoria 2 Espanya'!$E$18:$J$40,"emissions",'4.2_Resultats Espanya'!E$51:E283)-SUM(N$52:N282)</f>
        <v>0</v>
      </c>
      <c r="O283" s="563">
        <f>DSUM('2.2_Categoria 2 Espanya'!$E$49:$K$69,"emissions",'4.2_Resultats Espanya'!E$51:E283)-SUM(O$52:O282)</f>
        <v>0</v>
      </c>
      <c r="P283" s="563">
        <f>DSUM('2.2_Categoria 2 Espanya'!$E$78:$J$98,"emissions",'4.2_Resultats Espanya'!E$51:E283)-SUM(P$52:P282)</f>
        <v>0</v>
      </c>
      <c r="Q283" s="661">
        <f t="shared" si="10"/>
        <v>0</v>
      </c>
      <c r="R283" s="662"/>
      <c r="S283" s="662">
        <f t="shared" si="11"/>
        <v>0</v>
      </c>
      <c r="T283" s="662"/>
      <c r="U283" s="662"/>
    </row>
    <row r="284" spans="1:21" x14ac:dyDescent="0.3">
      <c r="A284" s="110"/>
      <c r="E284" s="109" t="str">
        <f>IF(Dades!C1023="","",Dades!C1023)</f>
        <v/>
      </c>
      <c r="F284" s="574">
        <f>(DSUM('1.1_Instal·lacions fixes'!$E$14:$R$36,"emissions",'4.2_Resultats Espanya'!E$51:E284)+DSUM('1.1_Instal·lacions fixes'!$E$43:$L$58,"emissions",'4.2_Resultats Espanya'!E$51:E284))-SUM(F$52:F283)</f>
        <v>0</v>
      </c>
      <c r="G284" s="574">
        <f>(DSUM('1.2_Vehicles i maquinària'!$E$22:$S$44,"emissions",'4.2_Resultats Espanya'!E$51:E284)+DSUM('1.2_Vehicles i maquinària'!$E$50:$S$70,"emissions",'4.2_Resultats Espanya'!E$51:E284)+DSUM('1.2_Vehicles i maquinària'!$E$82:$S$92,"emissions",'4.2_Resultats Espanya'!E$51:E284)+DSUM('1.2_Vehicles i maquinària'!$E$99:$S$109,"emissions",'4.2_Resultats Espanya'!E$51:E284))-SUM(G$52:G283)</f>
        <v>0</v>
      </c>
      <c r="H284" s="574">
        <f>(DSUM('1.4_Emissions fugitives'!$E$14:$O$36,"emissions",'4.2_Resultats Espanya'!E$51:E284)+DSUM('1.4_Emissions fugitives'!$E$48:$N$58,"emissions",'4.2_Resultats Espanya'!E$51:E284))-SUM(H$52:H283)</f>
        <v>0</v>
      </c>
      <c r="I284" s="661">
        <f>DSUM('1.3_Emissions de procés'!$E$17:$M$32,"emissions",'4.2_Resultats Espanya'!E$51:E284)-SUM(I$52:I283)</f>
        <v>0</v>
      </c>
      <c r="J284" s="661"/>
      <c r="K284" s="662">
        <f t="shared" si="9"/>
        <v>0</v>
      </c>
      <c r="L284" s="662"/>
      <c r="M284" s="662"/>
      <c r="N284" s="563">
        <f>DSUM('2.2_Categoria 2 Espanya'!$E$18:$J$40,"emissions",'4.2_Resultats Espanya'!E$51:E284)-SUM(N$52:N283)</f>
        <v>0</v>
      </c>
      <c r="O284" s="563">
        <f>DSUM('2.2_Categoria 2 Espanya'!$E$49:$K$69,"emissions",'4.2_Resultats Espanya'!E$51:E284)-SUM(O$52:O283)</f>
        <v>0</v>
      </c>
      <c r="P284" s="563">
        <f>DSUM('2.2_Categoria 2 Espanya'!$E$78:$J$98,"emissions",'4.2_Resultats Espanya'!E$51:E284)-SUM(P$52:P283)</f>
        <v>0</v>
      </c>
      <c r="Q284" s="661">
        <f t="shared" si="10"/>
        <v>0</v>
      </c>
      <c r="R284" s="662"/>
      <c r="S284" s="662">
        <f t="shared" si="11"/>
        <v>0</v>
      </c>
      <c r="T284" s="662"/>
      <c r="U284" s="662"/>
    </row>
    <row r="285" spans="1:21" x14ac:dyDescent="0.3">
      <c r="A285" s="110"/>
      <c r="E285" s="109" t="str">
        <f>IF(Dades!C1024="","",Dades!C1024)</f>
        <v/>
      </c>
      <c r="F285" s="574">
        <f>(DSUM('1.1_Instal·lacions fixes'!$E$14:$R$36,"emissions",'4.2_Resultats Espanya'!E$51:E285)+DSUM('1.1_Instal·lacions fixes'!$E$43:$L$58,"emissions",'4.2_Resultats Espanya'!E$51:E285))-SUM(F$52:F284)</f>
        <v>0</v>
      </c>
      <c r="G285" s="574">
        <f>(DSUM('1.2_Vehicles i maquinària'!$E$22:$S$44,"emissions",'4.2_Resultats Espanya'!E$51:E285)+DSUM('1.2_Vehicles i maquinària'!$E$50:$S$70,"emissions",'4.2_Resultats Espanya'!E$51:E285)+DSUM('1.2_Vehicles i maquinària'!$E$82:$S$92,"emissions",'4.2_Resultats Espanya'!E$51:E285)+DSUM('1.2_Vehicles i maquinària'!$E$99:$S$109,"emissions",'4.2_Resultats Espanya'!E$51:E285))-SUM(G$52:G284)</f>
        <v>0</v>
      </c>
      <c r="H285" s="574">
        <f>(DSUM('1.4_Emissions fugitives'!$E$14:$O$36,"emissions",'4.2_Resultats Espanya'!E$51:E285)+DSUM('1.4_Emissions fugitives'!$E$48:$N$58,"emissions",'4.2_Resultats Espanya'!E$51:E285))-SUM(H$52:H284)</f>
        <v>0</v>
      </c>
      <c r="I285" s="661">
        <f>DSUM('1.3_Emissions de procés'!$E$17:$M$32,"emissions",'4.2_Resultats Espanya'!E$51:E285)-SUM(I$52:I284)</f>
        <v>0</v>
      </c>
      <c r="J285" s="661"/>
      <c r="K285" s="662">
        <f t="shared" si="9"/>
        <v>0</v>
      </c>
      <c r="L285" s="662"/>
      <c r="M285" s="662"/>
      <c r="N285" s="563">
        <f>DSUM('2.2_Categoria 2 Espanya'!$E$18:$J$40,"emissions",'4.2_Resultats Espanya'!E$51:E285)-SUM(N$52:N284)</f>
        <v>0</v>
      </c>
      <c r="O285" s="563">
        <f>DSUM('2.2_Categoria 2 Espanya'!$E$49:$K$69,"emissions",'4.2_Resultats Espanya'!E$51:E285)-SUM(O$52:O284)</f>
        <v>0</v>
      </c>
      <c r="P285" s="563">
        <f>DSUM('2.2_Categoria 2 Espanya'!$E$78:$J$98,"emissions",'4.2_Resultats Espanya'!E$51:E285)-SUM(P$52:P284)</f>
        <v>0</v>
      </c>
      <c r="Q285" s="661">
        <f t="shared" si="10"/>
        <v>0</v>
      </c>
      <c r="R285" s="662"/>
      <c r="S285" s="662">
        <f t="shared" si="11"/>
        <v>0</v>
      </c>
      <c r="T285" s="662"/>
      <c r="U285" s="662"/>
    </row>
    <row r="286" spans="1:21" x14ac:dyDescent="0.3">
      <c r="A286" s="110"/>
      <c r="E286" s="109" t="str">
        <f>IF(Dades!C1025="","",Dades!C1025)</f>
        <v/>
      </c>
      <c r="F286" s="574">
        <f>(DSUM('1.1_Instal·lacions fixes'!$E$14:$R$36,"emissions",'4.2_Resultats Espanya'!E$51:E286)+DSUM('1.1_Instal·lacions fixes'!$E$43:$L$58,"emissions",'4.2_Resultats Espanya'!E$51:E286))-SUM(F$52:F285)</f>
        <v>0</v>
      </c>
      <c r="G286" s="574">
        <f>(DSUM('1.2_Vehicles i maquinària'!$E$22:$S$44,"emissions",'4.2_Resultats Espanya'!E$51:E286)+DSUM('1.2_Vehicles i maquinària'!$E$50:$S$70,"emissions",'4.2_Resultats Espanya'!E$51:E286)+DSUM('1.2_Vehicles i maquinària'!$E$82:$S$92,"emissions",'4.2_Resultats Espanya'!E$51:E286)+DSUM('1.2_Vehicles i maquinària'!$E$99:$S$109,"emissions",'4.2_Resultats Espanya'!E$51:E286))-SUM(G$52:G285)</f>
        <v>0</v>
      </c>
      <c r="H286" s="574">
        <f>(DSUM('1.4_Emissions fugitives'!$E$14:$O$36,"emissions",'4.2_Resultats Espanya'!E$51:E286)+DSUM('1.4_Emissions fugitives'!$E$48:$N$58,"emissions",'4.2_Resultats Espanya'!E$51:E286))-SUM(H$52:H285)</f>
        <v>0</v>
      </c>
      <c r="I286" s="661">
        <f>DSUM('1.3_Emissions de procés'!$E$17:$M$32,"emissions",'4.2_Resultats Espanya'!E$51:E286)-SUM(I$52:I285)</f>
        <v>0</v>
      </c>
      <c r="J286" s="661"/>
      <c r="K286" s="662">
        <f t="shared" si="9"/>
        <v>0</v>
      </c>
      <c r="L286" s="662"/>
      <c r="M286" s="662"/>
      <c r="N286" s="563">
        <f>DSUM('2.2_Categoria 2 Espanya'!$E$18:$J$40,"emissions",'4.2_Resultats Espanya'!E$51:E286)-SUM(N$52:N285)</f>
        <v>0</v>
      </c>
      <c r="O286" s="563">
        <f>DSUM('2.2_Categoria 2 Espanya'!$E$49:$K$69,"emissions",'4.2_Resultats Espanya'!E$51:E286)-SUM(O$52:O285)</f>
        <v>0</v>
      </c>
      <c r="P286" s="563">
        <f>DSUM('2.2_Categoria 2 Espanya'!$E$78:$J$98,"emissions",'4.2_Resultats Espanya'!E$51:E286)-SUM(P$52:P285)</f>
        <v>0</v>
      </c>
      <c r="Q286" s="661">
        <f t="shared" si="10"/>
        <v>0</v>
      </c>
      <c r="R286" s="662"/>
      <c r="S286" s="662">
        <f t="shared" si="11"/>
        <v>0</v>
      </c>
      <c r="T286" s="662"/>
      <c r="U286" s="662"/>
    </row>
    <row r="287" spans="1:21" x14ac:dyDescent="0.3">
      <c r="A287" s="110"/>
      <c r="E287" s="109" t="str">
        <f>IF(Dades!C1026="","",Dades!C1026)</f>
        <v/>
      </c>
      <c r="F287" s="574">
        <f>(DSUM('1.1_Instal·lacions fixes'!$E$14:$R$36,"emissions",'4.2_Resultats Espanya'!E$51:E287)+DSUM('1.1_Instal·lacions fixes'!$E$43:$L$58,"emissions",'4.2_Resultats Espanya'!E$51:E287))-SUM(F$52:F286)</f>
        <v>0</v>
      </c>
      <c r="G287" s="574">
        <f>(DSUM('1.2_Vehicles i maquinària'!$E$22:$S$44,"emissions",'4.2_Resultats Espanya'!E$51:E287)+DSUM('1.2_Vehicles i maquinària'!$E$50:$S$70,"emissions",'4.2_Resultats Espanya'!E$51:E287)+DSUM('1.2_Vehicles i maquinària'!$E$82:$S$92,"emissions",'4.2_Resultats Espanya'!E$51:E287)+DSUM('1.2_Vehicles i maquinària'!$E$99:$S$109,"emissions",'4.2_Resultats Espanya'!E$51:E287))-SUM(G$52:G286)</f>
        <v>0</v>
      </c>
      <c r="H287" s="574">
        <f>(DSUM('1.4_Emissions fugitives'!$E$14:$O$36,"emissions",'4.2_Resultats Espanya'!E$51:E287)+DSUM('1.4_Emissions fugitives'!$E$48:$N$58,"emissions",'4.2_Resultats Espanya'!E$51:E287))-SUM(H$52:H286)</f>
        <v>0</v>
      </c>
      <c r="I287" s="661">
        <f>DSUM('1.3_Emissions de procés'!$E$17:$M$32,"emissions",'4.2_Resultats Espanya'!E$51:E287)-SUM(I$52:I286)</f>
        <v>0</v>
      </c>
      <c r="J287" s="661"/>
      <c r="K287" s="662">
        <f t="shared" si="9"/>
        <v>0</v>
      </c>
      <c r="L287" s="662"/>
      <c r="M287" s="662"/>
      <c r="N287" s="563">
        <f>DSUM('2.2_Categoria 2 Espanya'!$E$18:$J$40,"emissions",'4.2_Resultats Espanya'!E$51:E287)-SUM(N$52:N286)</f>
        <v>0</v>
      </c>
      <c r="O287" s="563">
        <f>DSUM('2.2_Categoria 2 Espanya'!$E$49:$K$69,"emissions",'4.2_Resultats Espanya'!E$51:E287)-SUM(O$52:O286)</f>
        <v>0</v>
      </c>
      <c r="P287" s="563">
        <f>DSUM('2.2_Categoria 2 Espanya'!$E$78:$J$98,"emissions",'4.2_Resultats Espanya'!E$51:E287)-SUM(P$52:P286)</f>
        <v>0</v>
      </c>
      <c r="Q287" s="661">
        <f t="shared" si="10"/>
        <v>0</v>
      </c>
      <c r="R287" s="662"/>
      <c r="S287" s="662">
        <f t="shared" si="11"/>
        <v>0</v>
      </c>
      <c r="T287" s="662"/>
      <c r="U287" s="662"/>
    </row>
    <row r="288" spans="1:21" x14ac:dyDescent="0.3">
      <c r="A288" s="110"/>
      <c r="E288" s="109" t="str">
        <f>IF(Dades!C1027="","",Dades!C1027)</f>
        <v/>
      </c>
      <c r="F288" s="574">
        <f>(DSUM('1.1_Instal·lacions fixes'!$E$14:$R$36,"emissions",'4.2_Resultats Espanya'!E$51:E288)+DSUM('1.1_Instal·lacions fixes'!$E$43:$L$58,"emissions",'4.2_Resultats Espanya'!E$51:E288))-SUM(F$52:F287)</f>
        <v>0</v>
      </c>
      <c r="G288" s="574">
        <f>(DSUM('1.2_Vehicles i maquinària'!$E$22:$S$44,"emissions",'4.2_Resultats Espanya'!E$51:E288)+DSUM('1.2_Vehicles i maquinària'!$E$50:$S$70,"emissions",'4.2_Resultats Espanya'!E$51:E288)+DSUM('1.2_Vehicles i maquinària'!$E$82:$S$92,"emissions",'4.2_Resultats Espanya'!E$51:E288)+DSUM('1.2_Vehicles i maquinària'!$E$99:$S$109,"emissions",'4.2_Resultats Espanya'!E$51:E288))-SUM(G$52:G287)</f>
        <v>0</v>
      </c>
      <c r="H288" s="574">
        <f>(DSUM('1.4_Emissions fugitives'!$E$14:$O$36,"emissions",'4.2_Resultats Espanya'!E$51:E288)+DSUM('1.4_Emissions fugitives'!$E$48:$N$58,"emissions",'4.2_Resultats Espanya'!E$51:E288))-SUM(H$52:H287)</f>
        <v>0</v>
      </c>
      <c r="I288" s="661">
        <f>DSUM('1.3_Emissions de procés'!$E$17:$M$32,"emissions",'4.2_Resultats Espanya'!E$51:E288)-SUM(I$52:I287)</f>
        <v>0</v>
      </c>
      <c r="J288" s="661"/>
      <c r="K288" s="662">
        <f t="shared" si="9"/>
        <v>0</v>
      </c>
      <c r="L288" s="662"/>
      <c r="M288" s="662"/>
      <c r="N288" s="563">
        <f>DSUM('2.2_Categoria 2 Espanya'!$E$18:$J$40,"emissions",'4.2_Resultats Espanya'!E$51:E288)-SUM(N$52:N287)</f>
        <v>0</v>
      </c>
      <c r="O288" s="563">
        <f>DSUM('2.2_Categoria 2 Espanya'!$E$49:$K$69,"emissions",'4.2_Resultats Espanya'!E$51:E288)-SUM(O$52:O287)</f>
        <v>0</v>
      </c>
      <c r="P288" s="563">
        <f>DSUM('2.2_Categoria 2 Espanya'!$E$78:$J$98,"emissions",'4.2_Resultats Espanya'!E$51:E288)-SUM(P$52:P287)</f>
        <v>0</v>
      </c>
      <c r="Q288" s="661">
        <f t="shared" si="10"/>
        <v>0</v>
      </c>
      <c r="R288" s="662"/>
      <c r="S288" s="662">
        <f t="shared" si="11"/>
        <v>0</v>
      </c>
      <c r="T288" s="662"/>
      <c r="U288" s="662"/>
    </row>
    <row r="289" spans="1:21" x14ac:dyDescent="0.3">
      <c r="A289" s="110"/>
      <c r="E289" s="109" t="str">
        <f>IF(Dades!C1028="","",Dades!C1028)</f>
        <v/>
      </c>
      <c r="F289" s="574">
        <f>(DSUM('1.1_Instal·lacions fixes'!$E$14:$R$36,"emissions",'4.2_Resultats Espanya'!E$51:E289)+DSUM('1.1_Instal·lacions fixes'!$E$43:$L$58,"emissions",'4.2_Resultats Espanya'!E$51:E289))-SUM(F$52:F288)</f>
        <v>0</v>
      </c>
      <c r="G289" s="574">
        <f>(DSUM('1.2_Vehicles i maquinària'!$E$22:$S$44,"emissions",'4.2_Resultats Espanya'!E$51:E289)+DSUM('1.2_Vehicles i maquinària'!$E$50:$S$70,"emissions",'4.2_Resultats Espanya'!E$51:E289)+DSUM('1.2_Vehicles i maquinària'!$E$82:$S$92,"emissions",'4.2_Resultats Espanya'!E$51:E289)+DSUM('1.2_Vehicles i maquinària'!$E$99:$S$109,"emissions",'4.2_Resultats Espanya'!E$51:E289))-SUM(G$52:G288)</f>
        <v>0</v>
      </c>
      <c r="H289" s="574">
        <f>(DSUM('1.4_Emissions fugitives'!$E$14:$O$36,"emissions",'4.2_Resultats Espanya'!E$51:E289)+DSUM('1.4_Emissions fugitives'!$E$48:$N$58,"emissions",'4.2_Resultats Espanya'!E$51:E289))-SUM(H$52:H288)</f>
        <v>0</v>
      </c>
      <c r="I289" s="661">
        <f>DSUM('1.3_Emissions de procés'!$E$17:$M$32,"emissions",'4.2_Resultats Espanya'!E$51:E289)-SUM(I$52:I288)</f>
        <v>0</v>
      </c>
      <c r="J289" s="661"/>
      <c r="K289" s="662">
        <f t="shared" si="9"/>
        <v>0</v>
      </c>
      <c r="L289" s="662"/>
      <c r="M289" s="662"/>
      <c r="N289" s="563">
        <f>DSUM('2.2_Categoria 2 Espanya'!$E$18:$J$40,"emissions",'4.2_Resultats Espanya'!E$51:E289)-SUM(N$52:N288)</f>
        <v>0</v>
      </c>
      <c r="O289" s="563">
        <f>DSUM('2.2_Categoria 2 Espanya'!$E$49:$K$69,"emissions",'4.2_Resultats Espanya'!E$51:E289)-SUM(O$52:O288)</f>
        <v>0</v>
      </c>
      <c r="P289" s="563">
        <f>DSUM('2.2_Categoria 2 Espanya'!$E$78:$J$98,"emissions",'4.2_Resultats Espanya'!E$51:E289)-SUM(P$52:P288)</f>
        <v>0</v>
      </c>
      <c r="Q289" s="661">
        <f t="shared" si="10"/>
        <v>0</v>
      </c>
      <c r="R289" s="662"/>
      <c r="S289" s="662">
        <f t="shared" si="11"/>
        <v>0</v>
      </c>
      <c r="T289" s="662"/>
      <c r="U289" s="662"/>
    </row>
    <row r="290" spans="1:21" x14ac:dyDescent="0.3">
      <c r="A290" s="110"/>
      <c r="E290" s="109" t="str">
        <f>IF(Dades!C1029="","",Dades!C1029)</f>
        <v/>
      </c>
      <c r="F290" s="574">
        <f>(DSUM('1.1_Instal·lacions fixes'!$E$14:$R$36,"emissions",'4.2_Resultats Espanya'!E$51:E290)+DSUM('1.1_Instal·lacions fixes'!$E$43:$L$58,"emissions",'4.2_Resultats Espanya'!E$51:E290))-SUM(F$52:F289)</f>
        <v>0</v>
      </c>
      <c r="G290" s="574">
        <f>(DSUM('1.2_Vehicles i maquinària'!$E$22:$S$44,"emissions",'4.2_Resultats Espanya'!E$51:E290)+DSUM('1.2_Vehicles i maquinària'!$E$50:$S$70,"emissions",'4.2_Resultats Espanya'!E$51:E290)+DSUM('1.2_Vehicles i maquinària'!$E$82:$S$92,"emissions",'4.2_Resultats Espanya'!E$51:E290)+DSUM('1.2_Vehicles i maquinària'!$E$99:$S$109,"emissions",'4.2_Resultats Espanya'!E$51:E290))-SUM(G$52:G289)</f>
        <v>0</v>
      </c>
      <c r="H290" s="574">
        <f>(DSUM('1.4_Emissions fugitives'!$E$14:$O$36,"emissions",'4.2_Resultats Espanya'!E$51:E290)+DSUM('1.4_Emissions fugitives'!$E$48:$N$58,"emissions",'4.2_Resultats Espanya'!E$51:E290))-SUM(H$52:H289)</f>
        <v>0</v>
      </c>
      <c r="I290" s="661">
        <f>DSUM('1.3_Emissions de procés'!$E$17:$M$32,"emissions",'4.2_Resultats Espanya'!E$51:E290)-SUM(I$52:I289)</f>
        <v>0</v>
      </c>
      <c r="J290" s="661"/>
      <c r="K290" s="662">
        <f t="shared" si="9"/>
        <v>0</v>
      </c>
      <c r="L290" s="662"/>
      <c r="M290" s="662"/>
      <c r="N290" s="563">
        <f>DSUM('2.2_Categoria 2 Espanya'!$E$18:$J$40,"emissions",'4.2_Resultats Espanya'!E$51:E290)-SUM(N$52:N289)</f>
        <v>0</v>
      </c>
      <c r="O290" s="563">
        <f>DSUM('2.2_Categoria 2 Espanya'!$E$49:$K$69,"emissions",'4.2_Resultats Espanya'!E$51:E290)-SUM(O$52:O289)</f>
        <v>0</v>
      </c>
      <c r="P290" s="563">
        <f>DSUM('2.2_Categoria 2 Espanya'!$E$78:$J$98,"emissions",'4.2_Resultats Espanya'!E$51:E290)-SUM(P$52:P289)</f>
        <v>0</v>
      </c>
      <c r="Q290" s="661">
        <f t="shared" si="10"/>
        <v>0</v>
      </c>
      <c r="R290" s="662"/>
      <c r="S290" s="662">
        <f t="shared" si="11"/>
        <v>0</v>
      </c>
      <c r="T290" s="662"/>
      <c r="U290" s="662"/>
    </row>
    <row r="291" spans="1:21" x14ac:dyDescent="0.3">
      <c r="A291" s="110"/>
      <c r="E291" s="109" t="str">
        <f>IF(Dades!C1030="","",Dades!C1030)</f>
        <v/>
      </c>
      <c r="F291" s="574">
        <f>(DSUM('1.1_Instal·lacions fixes'!$E$14:$R$36,"emissions",'4.2_Resultats Espanya'!E$51:E291)+DSUM('1.1_Instal·lacions fixes'!$E$43:$L$58,"emissions",'4.2_Resultats Espanya'!E$51:E291))-SUM(F$52:F290)</f>
        <v>0</v>
      </c>
      <c r="G291" s="574">
        <f>(DSUM('1.2_Vehicles i maquinària'!$E$22:$S$44,"emissions",'4.2_Resultats Espanya'!E$51:E291)+DSUM('1.2_Vehicles i maquinària'!$E$50:$S$70,"emissions",'4.2_Resultats Espanya'!E$51:E291)+DSUM('1.2_Vehicles i maquinària'!$E$82:$S$92,"emissions",'4.2_Resultats Espanya'!E$51:E291)+DSUM('1.2_Vehicles i maquinària'!$E$99:$S$109,"emissions",'4.2_Resultats Espanya'!E$51:E291))-SUM(G$52:G290)</f>
        <v>0</v>
      </c>
      <c r="H291" s="574">
        <f>(DSUM('1.4_Emissions fugitives'!$E$14:$O$36,"emissions",'4.2_Resultats Espanya'!E$51:E291)+DSUM('1.4_Emissions fugitives'!$E$48:$N$58,"emissions",'4.2_Resultats Espanya'!E$51:E291))-SUM(H$52:H290)</f>
        <v>0</v>
      </c>
      <c r="I291" s="661">
        <f>DSUM('1.3_Emissions de procés'!$E$17:$M$32,"emissions",'4.2_Resultats Espanya'!E$51:E291)-SUM(I$52:I290)</f>
        <v>0</v>
      </c>
      <c r="J291" s="661"/>
      <c r="K291" s="662">
        <f t="shared" si="9"/>
        <v>0</v>
      </c>
      <c r="L291" s="662"/>
      <c r="M291" s="662"/>
      <c r="N291" s="563">
        <f>DSUM('2.2_Categoria 2 Espanya'!$E$18:$J$40,"emissions",'4.2_Resultats Espanya'!E$51:E291)-SUM(N$52:N290)</f>
        <v>0</v>
      </c>
      <c r="O291" s="563">
        <f>DSUM('2.2_Categoria 2 Espanya'!$E$49:$K$69,"emissions",'4.2_Resultats Espanya'!E$51:E291)-SUM(O$52:O290)</f>
        <v>0</v>
      </c>
      <c r="P291" s="563">
        <f>DSUM('2.2_Categoria 2 Espanya'!$E$78:$J$98,"emissions",'4.2_Resultats Espanya'!E$51:E291)-SUM(P$52:P290)</f>
        <v>0</v>
      </c>
      <c r="Q291" s="661">
        <f t="shared" si="10"/>
        <v>0</v>
      </c>
      <c r="R291" s="662"/>
      <c r="S291" s="662">
        <f t="shared" si="11"/>
        <v>0</v>
      </c>
      <c r="T291" s="662"/>
      <c r="U291" s="662"/>
    </row>
    <row r="292" spans="1:21" x14ac:dyDescent="0.3">
      <c r="A292" s="110"/>
      <c r="E292" s="109" t="str">
        <f>IF(Dades!C1031="","",Dades!C1031)</f>
        <v/>
      </c>
      <c r="F292" s="574">
        <f>(DSUM('1.1_Instal·lacions fixes'!$E$14:$R$36,"emissions",'4.2_Resultats Espanya'!E$51:E292)+DSUM('1.1_Instal·lacions fixes'!$E$43:$L$58,"emissions",'4.2_Resultats Espanya'!E$51:E292))-SUM(F$52:F291)</f>
        <v>0</v>
      </c>
      <c r="G292" s="574">
        <f>(DSUM('1.2_Vehicles i maquinària'!$E$22:$S$44,"emissions",'4.2_Resultats Espanya'!E$51:E292)+DSUM('1.2_Vehicles i maquinària'!$E$50:$S$70,"emissions",'4.2_Resultats Espanya'!E$51:E292)+DSUM('1.2_Vehicles i maquinària'!$E$82:$S$92,"emissions",'4.2_Resultats Espanya'!E$51:E292)+DSUM('1.2_Vehicles i maquinària'!$E$99:$S$109,"emissions",'4.2_Resultats Espanya'!E$51:E292))-SUM(G$52:G291)</f>
        <v>0</v>
      </c>
      <c r="H292" s="574">
        <f>(DSUM('1.4_Emissions fugitives'!$E$14:$O$36,"emissions",'4.2_Resultats Espanya'!E$51:E292)+DSUM('1.4_Emissions fugitives'!$E$48:$N$58,"emissions",'4.2_Resultats Espanya'!E$51:E292))-SUM(H$52:H291)</f>
        <v>0</v>
      </c>
      <c r="I292" s="661">
        <f>DSUM('1.3_Emissions de procés'!$E$17:$M$32,"emissions",'4.2_Resultats Espanya'!E$51:E292)-SUM(I$52:I291)</f>
        <v>0</v>
      </c>
      <c r="J292" s="661"/>
      <c r="K292" s="662">
        <f t="shared" si="9"/>
        <v>0</v>
      </c>
      <c r="L292" s="662"/>
      <c r="M292" s="662"/>
      <c r="N292" s="563">
        <f>DSUM('2.2_Categoria 2 Espanya'!$E$18:$J$40,"emissions",'4.2_Resultats Espanya'!E$51:E292)-SUM(N$52:N291)</f>
        <v>0</v>
      </c>
      <c r="O292" s="563">
        <f>DSUM('2.2_Categoria 2 Espanya'!$E$49:$K$69,"emissions",'4.2_Resultats Espanya'!E$51:E292)-SUM(O$52:O291)</f>
        <v>0</v>
      </c>
      <c r="P292" s="563">
        <f>DSUM('2.2_Categoria 2 Espanya'!$E$78:$J$98,"emissions",'4.2_Resultats Espanya'!E$51:E292)-SUM(P$52:P291)</f>
        <v>0</v>
      </c>
      <c r="Q292" s="661">
        <f t="shared" si="10"/>
        <v>0</v>
      </c>
      <c r="R292" s="662"/>
      <c r="S292" s="662">
        <f t="shared" si="11"/>
        <v>0</v>
      </c>
      <c r="T292" s="662"/>
      <c r="U292" s="662"/>
    </row>
    <row r="293" spans="1:21" x14ac:dyDescent="0.3">
      <c r="A293" s="110"/>
      <c r="E293" s="109" t="str">
        <f>IF(Dades!C1032="","",Dades!C1032)</f>
        <v/>
      </c>
      <c r="F293" s="574">
        <f>(DSUM('1.1_Instal·lacions fixes'!$E$14:$R$36,"emissions",'4.2_Resultats Espanya'!E$51:E293)+DSUM('1.1_Instal·lacions fixes'!$E$43:$L$58,"emissions",'4.2_Resultats Espanya'!E$51:E293))-SUM(F$52:F292)</f>
        <v>0</v>
      </c>
      <c r="G293" s="574">
        <f>(DSUM('1.2_Vehicles i maquinària'!$E$22:$S$44,"emissions",'4.2_Resultats Espanya'!E$51:E293)+DSUM('1.2_Vehicles i maquinària'!$E$50:$S$70,"emissions",'4.2_Resultats Espanya'!E$51:E293)+DSUM('1.2_Vehicles i maquinària'!$E$82:$S$92,"emissions",'4.2_Resultats Espanya'!E$51:E293)+DSUM('1.2_Vehicles i maquinària'!$E$99:$S$109,"emissions",'4.2_Resultats Espanya'!E$51:E293))-SUM(G$52:G292)</f>
        <v>0</v>
      </c>
      <c r="H293" s="574">
        <f>(DSUM('1.4_Emissions fugitives'!$E$14:$O$36,"emissions",'4.2_Resultats Espanya'!E$51:E293)+DSUM('1.4_Emissions fugitives'!$E$48:$N$58,"emissions",'4.2_Resultats Espanya'!E$51:E293))-SUM(H$52:H292)</f>
        <v>0</v>
      </c>
      <c r="I293" s="661">
        <f>DSUM('1.3_Emissions de procés'!$E$17:$M$32,"emissions",'4.2_Resultats Espanya'!E$51:E293)-SUM(I$52:I292)</f>
        <v>0</v>
      </c>
      <c r="J293" s="661"/>
      <c r="K293" s="662">
        <f t="shared" si="9"/>
        <v>0</v>
      </c>
      <c r="L293" s="662"/>
      <c r="M293" s="662"/>
      <c r="N293" s="563">
        <f>DSUM('2.2_Categoria 2 Espanya'!$E$18:$J$40,"emissions",'4.2_Resultats Espanya'!E$51:E293)-SUM(N$52:N292)</f>
        <v>0</v>
      </c>
      <c r="O293" s="563">
        <f>DSUM('2.2_Categoria 2 Espanya'!$E$49:$K$69,"emissions",'4.2_Resultats Espanya'!E$51:E293)-SUM(O$52:O292)</f>
        <v>0</v>
      </c>
      <c r="P293" s="563">
        <f>DSUM('2.2_Categoria 2 Espanya'!$E$78:$J$98,"emissions",'4.2_Resultats Espanya'!E$51:E293)-SUM(P$52:P292)</f>
        <v>0</v>
      </c>
      <c r="Q293" s="661">
        <f t="shared" si="10"/>
        <v>0</v>
      </c>
      <c r="R293" s="662"/>
      <c r="S293" s="662">
        <f t="shared" si="11"/>
        <v>0</v>
      </c>
      <c r="T293" s="662"/>
      <c r="U293" s="662"/>
    </row>
    <row r="294" spans="1:21" x14ac:dyDescent="0.3">
      <c r="A294" s="110"/>
      <c r="E294" s="109" t="str">
        <f>IF(Dades!C1033="","",Dades!C1033)</f>
        <v/>
      </c>
      <c r="F294" s="574">
        <f>(DSUM('1.1_Instal·lacions fixes'!$E$14:$R$36,"emissions",'4.2_Resultats Espanya'!E$51:E294)+DSUM('1.1_Instal·lacions fixes'!$E$43:$L$58,"emissions",'4.2_Resultats Espanya'!E$51:E294))-SUM(F$52:F293)</f>
        <v>0</v>
      </c>
      <c r="G294" s="574">
        <f>(DSUM('1.2_Vehicles i maquinària'!$E$22:$S$44,"emissions",'4.2_Resultats Espanya'!E$51:E294)+DSUM('1.2_Vehicles i maquinària'!$E$50:$S$70,"emissions",'4.2_Resultats Espanya'!E$51:E294)+DSUM('1.2_Vehicles i maquinària'!$E$82:$S$92,"emissions",'4.2_Resultats Espanya'!E$51:E294)+DSUM('1.2_Vehicles i maquinària'!$E$99:$S$109,"emissions",'4.2_Resultats Espanya'!E$51:E294))-SUM(G$52:G293)</f>
        <v>0</v>
      </c>
      <c r="H294" s="574">
        <f>(DSUM('1.4_Emissions fugitives'!$E$14:$O$36,"emissions",'4.2_Resultats Espanya'!E$51:E294)+DSUM('1.4_Emissions fugitives'!$E$48:$N$58,"emissions",'4.2_Resultats Espanya'!E$51:E294))-SUM(H$52:H293)</f>
        <v>0</v>
      </c>
      <c r="I294" s="661">
        <f>DSUM('1.3_Emissions de procés'!$E$17:$M$32,"emissions",'4.2_Resultats Espanya'!E$51:E294)-SUM(I$52:I293)</f>
        <v>0</v>
      </c>
      <c r="J294" s="661"/>
      <c r="K294" s="662">
        <f t="shared" si="9"/>
        <v>0</v>
      </c>
      <c r="L294" s="662"/>
      <c r="M294" s="662"/>
      <c r="N294" s="563">
        <f>DSUM('2.2_Categoria 2 Espanya'!$E$18:$J$40,"emissions",'4.2_Resultats Espanya'!E$51:E294)-SUM(N$52:N293)</f>
        <v>0</v>
      </c>
      <c r="O294" s="563">
        <f>DSUM('2.2_Categoria 2 Espanya'!$E$49:$K$69,"emissions",'4.2_Resultats Espanya'!E$51:E294)-SUM(O$52:O293)</f>
        <v>0</v>
      </c>
      <c r="P294" s="563">
        <f>DSUM('2.2_Categoria 2 Espanya'!$E$78:$J$98,"emissions",'4.2_Resultats Espanya'!E$51:E294)-SUM(P$52:P293)</f>
        <v>0</v>
      </c>
      <c r="Q294" s="661">
        <f t="shared" si="10"/>
        <v>0</v>
      </c>
      <c r="R294" s="662"/>
      <c r="S294" s="662">
        <f t="shared" si="11"/>
        <v>0</v>
      </c>
      <c r="T294" s="662"/>
      <c r="U294" s="662"/>
    </row>
    <row r="295" spans="1:21" x14ac:dyDescent="0.3">
      <c r="A295" s="110"/>
      <c r="E295" s="109" t="str">
        <f>IF(Dades!C1034="","",Dades!C1034)</f>
        <v/>
      </c>
      <c r="F295" s="574">
        <f>(DSUM('1.1_Instal·lacions fixes'!$E$14:$R$36,"emissions",'4.2_Resultats Espanya'!E$51:E295)+DSUM('1.1_Instal·lacions fixes'!$E$43:$L$58,"emissions",'4.2_Resultats Espanya'!E$51:E295))-SUM(F$52:F294)</f>
        <v>0</v>
      </c>
      <c r="G295" s="574">
        <f>(DSUM('1.2_Vehicles i maquinària'!$E$22:$S$44,"emissions",'4.2_Resultats Espanya'!E$51:E295)+DSUM('1.2_Vehicles i maquinària'!$E$50:$S$70,"emissions",'4.2_Resultats Espanya'!E$51:E295)+DSUM('1.2_Vehicles i maquinària'!$E$82:$S$92,"emissions",'4.2_Resultats Espanya'!E$51:E295)+DSUM('1.2_Vehicles i maquinària'!$E$99:$S$109,"emissions",'4.2_Resultats Espanya'!E$51:E295))-SUM(G$52:G294)</f>
        <v>0</v>
      </c>
      <c r="H295" s="574">
        <f>(DSUM('1.4_Emissions fugitives'!$E$14:$O$36,"emissions",'4.2_Resultats Espanya'!E$51:E295)+DSUM('1.4_Emissions fugitives'!$E$48:$N$58,"emissions",'4.2_Resultats Espanya'!E$51:E295))-SUM(H$52:H294)</f>
        <v>0</v>
      </c>
      <c r="I295" s="661">
        <f>DSUM('1.3_Emissions de procés'!$E$17:$M$32,"emissions",'4.2_Resultats Espanya'!E$51:E295)-SUM(I$52:I294)</f>
        <v>0</v>
      </c>
      <c r="J295" s="661"/>
      <c r="K295" s="662">
        <f t="shared" si="9"/>
        <v>0</v>
      </c>
      <c r="L295" s="662"/>
      <c r="M295" s="662"/>
      <c r="N295" s="563">
        <f>DSUM('2.2_Categoria 2 Espanya'!$E$18:$J$40,"emissions",'4.2_Resultats Espanya'!E$51:E295)-SUM(N$52:N294)</f>
        <v>0</v>
      </c>
      <c r="O295" s="563">
        <f>DSUM('2.2_Categoria 2 Espanya'!$E$49:$K$69,"emissions",'4.2_Resultats Espanya'!E$51:E295)-SUM(O$52:O294)</f>
        <v>0</v>
      </c>
      <c r="P295" s="563">
        <f>DSUM('2.2_Categoria 2 Espanya'!$E$78:$J$98,"emissions",'4.2_Resultats Espanya'!E$51:E295)-SUM(P$52:P294)</f>
        <v>0</v>
      </c>
      <c r="Q295" s="661">
        <f t="shared" si="10"/>
        <v>0</v>
      </c>
      <c r="R295" s="662"/>
      <c r="S295" s="662">
        <f t="shared" si="11"/>
        <v>0</v>
      </c>
      <c r="T295" s="662"/>
      <c r="U295" s="662"/>
    </row>
    <row r="296" spans="1:21" x14ac:dyDescent="0.3">
      <c r="A296" s="110"/>
      <c r="E296" s="109" t="str">
        <f>IF(Dades!C1035="","",Dades!C1035)</f>
        <v/>
      </c>
      <c r="F296" s="574">
        <f>(DSUM('1.1_Instal·lacions fixes'!$E$14:$R$36,"emissions",'4.2_Resultats Espanya'!E$51:E296)+DSUM('1.1_Instal·lacions fixes'!$E$43:$L$58,"emissions",'4.2_Resultats Espanya'!E$51:E296))-SUM(F$52:F295)</f>
        <v>0</v>
      </c>
      <c r="G296" s="574">
        <f>(DSUM('1.2_Vehicles i maquinària'!$E$22:$S$44,"emissions",'4.2_Resultats Espanya'!E$51:E296)+DSUM('1.2_Vehicles i maquinària'!$E$50:$S$70,"emissions",'4.2_Resultats Espanya'!E$51:E296)+DSUM('1.2_Vehicles i maquinària'!$E$82:$S$92,"emissions",'4.2_Resultats Espanya'!E$51:E296)+DSUM('1.2_Vehicles i maquinària'!$E$99:$S$109,"emissions",'4.2_Resultats Espanya'!E$51:E296))-SUM(G$52:G295)</f>
        <v>0</v>
      </c>
      <c r="H296" s="574">
        <f>(DSUM('1.4_Emissions fugitives'!$E$14:$O$36,"emissions",'4.2_Resultats Espanya'!E$51:E296)+DSUM('1.4_Emissions fugitives'!$E$48:$N$58,"emissions",'4.2_Resultats Espanya'!E$51:E296))-SUM(H$52:H295)</f>
        <v>0</v>
      </c>
      <c r="I296" s="661">
        <f>DSUM('1.3_Emissions de procés'!$E$17:$M$32,"emissions",'4.2_Resultats Espanya'!E$51:E296)-SUM(I$52:I295)</f>
        <v>0</v>
      </c>
      <c r="J296" s="661"/>
      <c r="K296" s="662">
        <f t="shared" si="9"/>
        <v>0</v>
      </c>
      <c r="L296" s="662"/>
      <c r="M296" s="662"/>
      <c r="N296" s="563">
        <f>DSUM('2.2_Categoria 2 Espanya'!$E$18:$J$40,"emissions",'4.2_Resultats Espanya'!E$51:E296)-SUM(N$52:N295)</f>
        <v>0</v>
      </c>
      <c r="O296" s="563">
        <f>DSUM('2.2_Categoria 2 Espanya'!$E$49:$K$69,"emissions",'4.2_Resultats Espanya'!E$51:E296)-SUM(O$52:O295)</f>
        <v>0</v>
      </c>
      <c r="P296" s="563">
        <f>DSUM('2.2_Categoria 2 Espanya'!$E$78:$J$98,"emissions",'4.2_Resultats Espanya'!E$51:E296)-SUM(P$52:P295)</f>
        <v>0</v>
      </c>
      <c r="Q296" s="661">
        <f t="shared" si="10"/>
        <v>0</v>
      </c>
      <c r="R296" s="662"/>
      <c r="S296" s="662">
        <f t="shared" si="11"/>
        <v>0</v>
      </c>
      <c r="T296" s="662"/>
      <c r="U296" s="662"/>
    </row>
    <row r="297" spans="1:21" x14ac:dyDescent="0.3">
      <c r="A297" s="110"/>
      <c r="E297" s="109" t="str">
        <f>IF(Dades!C1036="","",Dades!C1036)</f>
        <v/>
      </c>
      <c r="F297" s="574">
        <f>(DSUM('1.1_Instal·lacions fixes'!$E$14:$R$36,"emissions",'4.2_Resultats Espanya'!E$51:E297)+DSUM('1.1_Instal·lacions fixes'!$E$43:$L$58,"emissions",'4.2_Resultats Espanya'!E$51:E297))-SUM(F$52:F296)</f>
        <v>0</v>
      </c>
      <c r="G297" s="574">
        <f>(DSUM('1.2_Vehicles i maquinària'!$E$22:$S$44,"emissions",'4.2_Resultats Espanya'!E$51:E297)+DSUM('1.2_Vehicles i maquinària'!$E$50:$S$70,"emissions",'4.2_Resultats Espanya'!E$51:E297)+DSUM('1.2_Vehicles i maquinària'!$E$82:$S$92,"emissions",'4.2_Resultats Espanya'!E$51:E297)+DSUM('1.2_Vehicles i maquinària'!$E$99:$S$109,"emissions",'4.2_Resultats Espanya'!E$51:E297))-SUM(G$52:G296)</f>
        <v>0</v>
      </c>
      <c r="H297" s="574">
        <f>(DSUM('1.4_Emissions fugitives'!$E$14:$O$36,"emissions",'4.2_Resultats Espanya'!E$51:E297)+DSUM('1.4_Emissions fugitives'!$E$48:$N$58,"emissions",'4.2_Resultats Espanya'!E$51:E297))-SUM(H$52:H296)</f>
        <v>0</v>
      </c>
      <c r="I297" s="661">
        <f>DSUM('1.3_Emissions de procés'!$E$17:$M$32,"emissions",'4.2_Resultats Espanya'!E$51:E297)-SUM(I$52:I296)</f>
        <v>0</v>
      </c>
      <c r="J297" s="661"/>
      <c r="K297" s="662">
        <f t="shared" si="9"/>
        <v>0</v>
      </c>
      <c r="L297" s="662"/>
      <c r="M297" s="662"/>
      <c r="N297" s="563">
        <f>DSUM('2.2_Categoria 2 Espanya'!$E$18:$J$40,"emissions",'4.2_Resultats Espanya'!E$51:E297)-SUM(N$52:N296)</f>
        <v>0</v>
      </c>
      <c r="O297" s="563">
        <f>DSUM('2.2_Categoria 2 Espanya'!$E$49:$K$69,"emissions",'4.2_Resultats Espanya'!E$51:E297)-SUM(O$52:O296)</f>
        <v>0</v>
      </c>
      <c r="P297" s="563">
        <f>DSUM('2.2_Categoria 2 Espanya'!$E$78:$J$98,"emissions",'4.2_Resultats Espanya'!E$51:E297)-SUM(P$52:P296)</f>
        <v>0</v>
      </c>
      <c r="Q297" s="661">
        <f t="shared" si="10"/>
        <v>0</v>
      </c>
      <c r="R297" s="662"/>
      <c r="S297" s="662">
        <f t="shared" si="11"/>
        <v>0</v>
      </c>
      <c r="T297" s="662"/>
      <c r="U297" s="662"/>
    </row>
    <row r="298" spans="1:21" x14ac:dyDescent="0.3">
      <c r="A298" s="110"/>
      <c r="E298" s="109" t="str">
        <f>IF(Dades!C1037="","",Dades!C1037)</f>
        <v/>
      </c>
      <c r="F298" s="574">
        <f>(DSUM('1.1_Instal·lacions fixes'!$E$14:$R$36,"emissions",'4.2_Resultats Espanya'!E$51:E298)+DSUM('1.1_Instal·lacions fixes'!$E$43:$L$58,"emissions",'4.2_Resultats Espanya'!E$51:E298))-SUM(F$52:F297)</f>
        <v>0</v>
      </c>
      <c r="G298" s="574">
        <f>(DSUM('1.2_Vehicles i maquinària'!$E$22:$S$44,"emissions",'4.2_Resultats Espanya'!E$51:E298)+DSUM('1.2_Vehicles i maquinària'!$E$50:$S$70,"emissions",'4.2_Resultats Espanya'!E$51:E298)+DSUM('1.2_Vehicles i maquinària'!$E$82:$S$92,"emissions",'4.2_Resultats Espanya'!E$51:E298)+DSUM('1.2_Vehicles i maquinària'!$E$99:$S$109,"emissions",'4.2_Resultats Espanya'!E$51:E298))-SUM(G$52:G297)</f>
        <v>0</v>
      </c>
      <c r="H298" s="574">
        <f>(DSUM('1.4_Emissions fugitives'!$E$14:$O$36,"emissions",'4.2_Resultats Espanya'!E$51:E298)+DSUM('1.4_Emissions fugitives'!$E$48:$N$58,"emissions",'4.2_Resultats Espanya'!E$51:E298))-SUM(H$52:H297)</f>
        <v>0</v>
      </c>
      <c r="I298" s="661">
        <f>DSUM('1.3_Emissions de procés'!$E$17:$M$32,"emissions",'4.2_Resultats Espanya'!E$51:E298)-SUM(I$52:I297)</f>
        <v>0</v>
      </c>
      <c r="J298" s="661"/>
      <c r="K298" s="662">
        <f t="shared" si="9"/>
        <v>0</v>
      </c>
      <c r="L298" s="662"/>
      <c r="M298" s="662"/>
      <c r="N298" s="563">
        <f>DSUM('2.2_Categoria 2 Espanya'!$E$18:$J$40,"emissions",'4.2_Resultats Espanya'!E$51:E298)-SUM(N$52:N297)</f>
        <v>0</v>
      </c>
      <c r="O298" s="563">
        <f>DSUM('2.2_Categoria 2 Espanya'!$E$49:$K$69,"emissions",'4.2_Resultats Espanya'!E$51:E298)-SUM(O$52:O297)</f>
        <v>0</v>
      </c>
      <c r="P298" s="563">
        <f>DSUM('2.2_Categoria 2 Espanya'!$E$78:$J$98,"emissions",'4.2_Resultats Espanya'!E$51:E298)-SUM(P$52:P297)</f>
        <v>0</v>
      </c>
      <c r="Q298" s="661">
        <f t="shared" si="10"/>
        <v>0</v>
      </c>
      <c r="R298" s="662"/>
      <c r="S298" s="662">
        <f t="shared" si="11"/>
        <v>0</v>
      </c>
      <c r="T298" s="662"/>
      <c r="U298" s="662"/>
    </row>
    <row r="299" spans="1:21" x14ac:dyDescent="0.3">
      <c r="A299" s="110"/>
      <c r="E299" s="109" t="str">
        <f>IF(Dades!C1038="","",Dades!C1038)</f>
        <v/>
      </c>
      <c r="F299" s="574">
        <f>(DSUM('1.1_Instal·lacions fixes'!$E$14:$R$36,"emissions",'4.2_Resultats Espanya'!E$51:E299)+DSUM('1.1_Instal·lacions fixes'!$E$43:$L$58,"emissions",'4.2_Resultats Espanya'!E$51:E299))-SUM(F$52:F298)</f>
        <v>0</v>
      </c>
      <c r="G299" s="574">
        <f>(DSUM('1.2_Vehicles i maquinària'!$E$22:$S$44,"emissions",'4.2_Resultats Espanya'!E$51:E299)+DSUM('1.2_Vehicles i maquinària'!$E$50:$S$70,"emissions",'4.2_Resultats Espanya'!E$51:E299)+DSUM('1.2_Vehicles i maquinària'!$E$82:$S$92,"emissions",'4.2_Resultats Espanya'!E$51:E299)+DSUM('1.2_Vehicles i maquinària'!$E$99:$S$109,"emissions",'4.2_Resultats Espanya'!E$51:E299))-SUM(G$52:G298)</f>
        <v>0</v>
      </c>
      <c r="H299" s="574">
        <f>(DSUM('1.4_Emissions fugitives'!$E$14:$O$36,"emissions",'4.2_Resultats Espanya'!E$51:E299)+DSUM('1.4_Emissions fugitives'!$E$48:$N$58,"emissions",'4.2_Resultats Espanya'!E$51:E299))-SUM(H$52:H298)</f>
        <v>0</v>
      </c>
      <c r="I299" s="661">
        <f>DSUM('1.3_Emissions de procés'!$E$17:$M$32,"emissions",'4.2_Resultats Espanya'!E$51:E299)-SUM(I$52:I298)</f>
        <v>0</v>
      </c>
      <c r="J299" s="661"/>
      <c r="K299" s="662">
        <f t="shared" si="9"/>
        <v>0</v>
      </c>
      <c r="L299" s="662"/>
      <c r="M299" s="662"/>
      <c r="N299" s="563">
        <f>DSUM('2.2_Categoria 2 Espanya'!$E$18:$J$40,"emissions",'4.2_Resultats Espanya'!E$51:E299)-SUM(N$52:N298)</f>
        <v>0</v>
      </c>
      <c r="O299" s="563">
        <f>DSUM('2.2_Categoria 2 Espanya'!$E$49:$K$69,"emissions",'4.2_Resultats Espanya'!E$51:E299)-SUM(O$52:O298)</f>
        <v>0</v>
      </c>
      <c r="P299" s="563">
        <f>DSUM('2.2_Categoria 2 Espanya'!$E$78:$J$98,"emissions",'4.2_Resultats Espanya'!E$51:E299)-SUM(P$52:P298)</f>
        <v>0</v>
      </c>
      <c r="Q299" s="661">
        <f t="shared" si="10"/>
        <v>0</v>
      </c>
      <c r="R299" s="662"/>
      <c r="S299" s="662">
        <f t="shared" si="11"/>
        <v>0</v>
      </c>
      <c r="T299" s="662"/>
      <c r="U299" s="662"/>
    </row>
    <row r="300" spans="1:21" x14ac:dyDescent="0.3">
      <c r="A300" s="110"/>
      <c r="E300" s="109" t="str">
        <f>IF(Dades!C1039="","",Dades!C1039)</f>
        <v/>
      </c>
      <c r="F300" s="574">
        <f>(DSUM('1.1_Instal·lacions fixes'!$E$14:$R$36,"emissions",'4.2_Resultats Espanya'!E$51:E300)+DSUM('1.1_Instal·lacions fixes'!$E$43:$L$58,"emissions",'4.2_Resultats Espanya'!E$51:E300))-SUM(F$52:F299)</f>
        <v>0</v>
      </c>
      <c r="G300" s="574">
        <f>(DSUM('1.2_Vehicles i maquinària'!$E$22:$S$44,"emissions",'4.2_Resultats Espanya'!E$51:E300)+DSUM('1.2_Vehicles i maquinària'!$E$50:$S$70,"emissions",'4.2_Resultats Espanya'!E$51:E300)+DSUM('1.2_Vehicles i maquinària'!$E$82:$S$92,"emissions",'4.2_Resultats Espanya'!E$51:E300)+DSUM('1.2_Vehicles i maquinària'!$E$99:$S$109,"emissions",'4.2_Resultats Espanya'!E$51:E300))-SUM(G$52:G299)</f>
        <v>0</v>
      </c>
      <c r="H300" s="574">
        <f>(DSUM('1.4_Emissions fugitives'!$E$14:$O$36,"emissions",'4.2_Resultats Espanya'!E$51:E300)+DSUM('1.4_Emissions fugitives'!$E$48:$N$58,"emissions",'4.2_Resultats Espanya'!E$51:E300))-SUM(H$52:H299)</f>
        <v>0</v>
      </c>
      <c r="I300" s="661">
        <f>DSUM('1.3_Emissions de procés'!$E$17:$M$32,"emissions",'4.2_Resultats Espanya'!E$51:E300)-SUM(I$52:I299)</f>
        <v>0</v>
      </c>
      <c r="J300" s="661"/>
      <c r="K300" s="662">
        <f t="shared" si="9"/>
        <v>0</v>
      </c>
      <c r="L300" s="662"/>
      <c r="M300" s="662"/>
      <c r="N300" s="563">
        <f>DSUM('2.2_Categoria 2 Espanya'!$E$18:$J$40,"emissions",'4.2_Resultats Espanya'!E$51:E300)-SUM(N$52:N299)</f>
        <v>0</v>
      </c>
      <c r="O300" s="563">
        <f>DSUM('2.2_Categoria 2 Espanya'!$E$49:$K$69,"emissions",'4.2_Resultats Espanya'!E$51:E300)-SUM(O$52:O299)</f>
        <v>0</v>
      </c>
      <c r="P300" s="563">
        <f>DSUM('2.2_Categoria 2 Espanya'!$E$78:$J$98,"emissions",'4.2_Resultats Espanya'!E$51:E300)-SUM(P$52:P299)</f>
        <v>0</v>
      </c>
      <c r="Q300" s="661">
        <f t="shared" si="10"/>
        <v>0</v>
      </c>
      <c r="R300" s="662"/>
      <c r="S300" s="662">
        <f t="shared" si="11"/>
        <v>0</v>
      </c>
      <c r="T300" s="662"/>
      <c r="U300" s="662"/>
    </row>
    <row r="301" spans="1:21" x14ac:dyDescent="0.3">
      <c r="A301" s="110"/>
      <c r="E301" s="109" t="str">
        <f>IF(Dades!C1040="","",Dades!C1040)</f>
        <v/>
      </c>
      <c r="F301" s="574">
        <f>(DSUM('1.1_Instal·lacions fixes'!$E$14:$R$36,"emissions",'4.2_Resultats Espanya'!E$51:E301)+DSUM('1.1_Instal·lacions fixes'!$E$43:$L$58,"emissions",'4.2_Resultats Espanya'!E$51:E301))-SUM(F$52:F300)</f>
        <v>0</v>
      </c>
      <c r="G301" s="574">
        <f>(DSUM('1.2_Vehicles i maquinària'!$E$22:$S$44,"emissions",'4.2_Resultats Espanya'!E$51:E301)+DSUM('1.2_Vehicles i maquinària'!$E$50:$S$70,"emissions",'4.2_Resultats Espanya'!E$51:E301)+DSUM('1.2_Vehicles i maquinària'!$E$82:$S$92,"emissions",'4.2_Resultats Espanya'!E$51:E301)+DSUM('1.2_Vehicles i maquinària'!$E$99:$S$109,"emissions",'4.2_Resultats Espanya'!E$51:E301))-SUM(G$52:G300)</f>
        <v>0</v>
      </c>
      <c r="H301" s="574">
        <f>(DSUM('1.4_Emissions fugitives'!$E$14:$O$36,"emissions",'4.2_Resultats Espanya'!E$51:E301)+DSUM('1.4_Emissions fugitives'!$E$48:$N$58,"emissions",'4.2_Resultats Espanya'!E$51:E301))-SUM(H$52:H300)</f>
        <v>0</v>
      </c>
      <c r="I301" s="661">
        <f>DSUM('1.3_Emissions de procés'!$E$17:$M$32,"emissions",'4.2_Resultats Espanya'!E$51:E301)-SUM(I$52:I300)</f>
        <v>0</v>
      </c>
      <c r="J301" s="661"/>
      <c r="K301" s="662">
        <f t="shared" si="9"/>
        <v>0</v>
      </c>
      <c r="L301" s="662"/>
      <c r="M301" s="662"/>
      <c r="N301" s="563">
        <f>DSUM('2.2_Categoria 2 Espanya'!$E$18:$J$40,"emissions",'4.2_Resultats Espanya'!E$51:E301)-SUM(N$52:N300)</f>
        <v>0</v>
      </c>
      <c r="O301" s="563">
        <f>DSUM('2.2_Categoria 2 Espanya'!$E$49:$K$69,"emissions",'4.2_Resultats Espanya'!E$51:E301)-SUM(O$52:O300)</f>
        <v>0</v>
      </c>
      <c r="P301" s="563">
        <f>DSUM('2.2_Categoria 2 Espanya'!$E$78:$J$98,"emissions",'4.2_Resultats Espanya'!E$51:E301)-SUM(P$52:P300)</f>
        <v>0</v>
      </c>
      <c r="Q301" s="661">
        <f t="shared" si="10"/>
        <v>0</v>
      </c>
      <c r="R301" s="662"/>
      <c r="S301" s="662">
        <f t="shared" si="11"/>
        <v>0</v>
      </c>
      <c r="T301" s="662"/>
      <c r="U301" s="662"/>
    </row>
    <row r="302" spans="1:21" x14ac:dyDescent="0.3">
      <c r="E302" s="109" t="str">
        <f>IF(Dades!C1041="","",Dades!C1041)</f>
        <v/>
      </c>
      <c r="F302" s="574">
        <f>(DSUM('1.1_Instal·lacions fixes'!$E$14:$R$36,"emissions",'4.2_Resultats Espanya'!E$51:E302)+DSUM('1.1_Instal·lacions fixes'!$E$43:$L$58,"emissions",'4.2_Resultats Espanya'!E$51:E302))-SUM(F$52:F301)</f>
        <v>0</v>
      </c>
      <c r="G302" s="574">
        <f>(DSUM('1.2_Vehicles i maquinària'!$E$22:$S$44,"emissions",'4.2_Resultats Espanya'!E$51:E302)+DSUM('1.2_Vehicles i maquinària'!$E$50:$S$70,"emissions",'4.2_Resultats Espanya'!E$51:E302)+DSUM('1.2_Vehicles i maquinària'!$E$82:$S$92,"emissions",'4.2_Resultats Espanya'!E$51:E302)+DSUM('1.2_Vehicles i maquinària'!$E$99:$S$109,"emissions",'4.2_Resultats Espanya'!E$51:E302))-SUM(G$52:G301)</f>
        <v>0</v>
      </c>
      <c r="H302" s="574">
        <f>(DSUM('1.4_Emissions fugitives'!$E$14:$O$36,"emissions",'4.2_Resultats Espanya'!E$51:E302)+DSUM('1.4_Emissions fugitives'!$E$48:$N$58,"emissions",'4.2_Resultats Espanya'!E$51:E302))-SUM(H$52:H301)</f>
        <v>0</v>
      </c>
      <c r="I302" s="661">
        <f>DSUM('1.3_Emissions de procés'!$E$17:$M$32,"emissions",'4.2_Resultats Espanya'!E$51:E302)-SUM(I$52:I301)</f>
        <v>0</v>
      </c>
      <c r="J302" s="661"/>
      <c r="K302" s="31"/>
      <c r="L302" s="31"/>
      <c r="M302" s="31"/>
      <c r="N302" s="563">
        <f>DSUM('2.2_Categoria 2 Espanya'!$E$18:$J$40,"emissions",'4.2_Resultats Espanya'!E$51:E302)-SUM(N$52:N301)</f>
        <v>0</v>
      </c>
      <c r="O302" s="563">
        <f>DSUM('2.2_Categoria 2 Espanya'!$E$49:$K$69,"emissions",'4.2_Resultats Espanya'!E$51:E302)-SUM(O$52:O301)</f>
        <v>0</v>
      </c>
      <c r="P302" s="563">
        <f>DSUM('2.2_Categoria 2 Espanya'!$E$78:$J$98,"emissions",'4.2_Resultats Espanya'!E$51:E302)-SUM(P$52:P301)</f>
        <v>0</v>
      </c>
      <c r="Q302" s="43"/>
      <c r="R302" s="43"/>
      <c r="S302" s="43"/>
      <c r="T302" s="43"/>
      <c r="U302" s="43"/>
    </row>
    <row r="303" spans="1:21" x14ac:dyDescent="0.3">
      <c r="E303" s="109" t="str">
        <f>IF(Dades!C1042="","",Dades!C1042)</f>
        <v/>
      </c>
      <c r="F303" s="574">
        <f>(DSUM('1.1_Instal·lacions fixes'!$E$14:$R$36,"emissions",'4.2_Resultats Espanya'!E$51:E303)+DSUM('1.1_Instal·lacions fixes'!$E$43:$L$58,"emissions",'4.2_Resultats Espanya'!E$51:E303))-SUM(F$52:F302)</f>
        <v>0</v>
      </c>
      <c r="G303" s="574">
        <f>(DSUM('1.2_Vehicles i maquinària'!$E$22:$S$44,"emissions",'4.2_Resultats Espanya'!E$51:E303)+DSUM('1.2_Vehicles i maquinària'!$E$50:$S$70,"emissions",'4.2_Resultats Espanya'!E$51:E303)+DSUM('1.2_Vehicles i maquinària'!$E$82:$S$92,"emissions",'4.2_Resultats Espanya'!E$51:E303)+DSUM('1.2_Vehicles i maquinària'!$E$99:$S$109,"emissions",'4.2_Resultats Espanya'!E$51:E303))-SUM(G$52:G302)</f>
        <v>0</v>
      </c>
      <c r="H303" s="574">
        <f>(DSUM('1.4_Emissions fugitives'!$E$14:$O$36,"emissions",'4.2_Resultats Espanya'!E$51:E303)+DSUM('1.4_Emissions fugitives'!$E$48:$N$58,"emissions",'4.2_Resultats Espanya'!E$51:E303))-SUM(H$52:H302)</f>
        <v>0</v>
      </c>
      <c r="I303" s="661">
        <f>DSUM('1.3_Emissions de procés'!$E$17:$M$32,"emissions",'4.2_Resultats Espanya'!E$51:E303)-SUM(I$52:I302)</f>
        <v>0</v>
      </c>
      <c r="J303" s="661"/>
      <c r="N303" s="563">
        <f>DSUM('2.2_Categoria 2 Espanya'!$E$18:$J$40,"emissions",'4.2_Resultats Espanya'!E$51:E303)-SUM(N$52:N302)</f>
        <v>0</v>
      </c>
      <c r="O303" s="563">
        <f>DSUM('2.2_Categoria 2 Espanya'!$E$49:$K$69,"emissions",'4.2_Resultats Espanya'!E$51:E303)-SUM(O$52:O302)</f>
        <v>0</v>
      </c>
      <c r="P303" s="563">
        <f>DSUM('2.2_Categoria 2 Espanya'!$E$78:$J$98,"emissions",'4.2_Resultats Espanya'!E$51:E303)-SUM(P$52:P302)</f>
        <v>0</v>
      </c>
    </row>
    <row r="304" spans="1:21" x14ac:dyDescent="0.3">
      <c r="E304" s="109" t="str">
        <f>IF(Dades!C1043="","",Dades!C1043)</f>
        <v/>
      </c>
      <c r="F304" s="574">
        <f>(DSUM('1.1_Instal·lacions fixes'!$E$14:$R$36,"emissions",'4.2_Resultats Espanya'!E$51:E304)+DSUM('1.1_Instal·lacions fixes'!$E$43:$L$58,"emissions",'4.2_Resultats Espanya'!E$51:E304))-SUM(F$52:F303)</f>
        <v>0</v>
      </c>
      <c r="G304" s="574">
        <f>(DSUM('1.2_Vehicles i maquinària'!$E$22:$S$44,"emissions",'4.2_Resultats Espanya'!E$51:E304)+DSUM('1.2_Vehicles i maquinària'!$E$50:$S$70,"emissions",'4.2_Resultats Espanya'!E$51:E304)+DSUM('1.2_Vehicles i maquinària'!$E$82:$S$92,"emissions",'4.2_Resultats Espanya'!E$51:E304)+DSUM('1.2_Vehicles i maquinària'!$E$99:$S$109,"emissions",'4.2_Resultats Espanya'!E$51:E304))-SUM(G$52:G303)</f>
        <v>0</v>
      </c>
      <c r="H304" s="574">
        <f>(DSUM('1.4_Emissions fugitives'!$E$14:$O$36,"emissions",'4.2_Resultats Espanya'!E$51:E304)+DSUM('1.4_Emissions fugitives'!$E$48:$N$58,"emissions",'4.2_Resultats Espanya'!E$51:E304))-SUM(H$52:H303)</f>
        <v>0</v>
      </c>
      <c r="I304" s="661">
        <f>DSUM('1.3_Emissions de procés'!$E$17:$M$32,"emissions",'4.2_Resultats Espanya'!E$51:E304)-SUM(I$52:I303)</f>
        <v>0</v>
      </c>
      <c r="J304" s="661"/>
      <c r="N304" s="563">
        <f>DSUM('2.2_Categoria 2 Espanya'!$E$18:$J$40,"emissions",'4.2_Resultats Espanya'!E$51:E304)-SUM(N$52:N303)</f>
        <v>0</v>
      </c>
      <c r="O304" s="563">
        <f>DSUM('2.2_Categoria 2 Espanya'!$E$49:$K$69,"emissions",'4.2_Resultats Espanya'!E$51:E304)-SUM(O$52:O303)</f>
        <v>0</v>
      </c>
      <c r="P304" s="563">
        <f>DSUM('2.2_Categoria 2 Espanya'!$E$78:$J$98,"emissions",'4.2_Resultats Espanya'!E$51:E304)-SUM(P$52:P303)</f>
        <v>0</v>
      </c>
    </row>
    <row r="305" spans="1:1027" x14ac:dyDescent="0.3">
      <c r="E305" s="109" t="str">
        <f>IF(Dades!C1044="","",Dades!C1044)</f>
        <v/>
      </c>
      <c r="F305" s="574">
        <f>(DSUM('1.1_Instal·lacions fixes'!$E$14:$R$36,"emissions",'4.2_Resultats Espanya'!E$51:E305)+DSUM('1.1_Instal·lacions fixes'!$E$43:$L$58,"emissions",'4.2_Resultats Espanya'!E$51:E305))-SUM(F$52:F304)</f>
        <v>0</v>
      </c>
      <c r="G305" s="574">
        <f>(DSUM('1.2_Vehicles i maquinària'!$E$22:$S$44,"emissions",'4.2_Resultats Espanya'!E$51:E305)+DSUM('1.2_Vehicles i maquinària'!$E$50:$S$70,"emissions",'4.2_Resultats Espanya'!E$51:E305)+DSUM('1.2_Vehicles i maquinària'!$E$82:$S$92,"emissions",'4.2_Resultats Espanya'!E$51:E305)+DSUM('1.2_Vehicles i maquinària'!$E$99:$S$109,"emissions",'4.2_Resultats Espanya'!E$51:E305))-SUM(G$52:G304)</f>
        <v>0</v>
      </c>
      <c r="H305" s="574">
        <f>(DSUM('1.4_Emissions fugitives'!$E$14:$O$36,"emissions",'4.2_Resultats Espanya'!E$51:E305)+DSUM('1.4_Emissions fugitives'!$E$48:$N$58,"emissions",'4.2_Resultats Espanya'!E$51:E305))-SUM(H$52:H304)</f>
        <v>0</v>
      </c>
      <c r="I305" s="661">
        <f>DSUM('1.3_Emissions de procés'!$E$17:$M$32,"emissions",'4.2_Resultats Espanya'!E$51:E305)-SUM(I$52:I304)</f>
        <v>0</v>
      </c>
      <c r="J305" s="661"/>
      <c r="N305" s="563">
        <f>DSUM('2.2_Categoria 2 Espanya'!$E$18:$J$40,"emissions",'4.2_Resultats Espanya'!E$51:E305)-SUM(N$52:N304)</f>
        <v>0</v>
      </c>
      <c r="O305" s="563">
        <f>DSUM('2.2_Categoria 2 Espanya'!$E$49:$K$69,"emissions",'4.2_Resultats Espanya'!E$51:E305)-SUM(O$52:O304)</f>
        <v>0</v>
      </c>
      <c r="P305" s="563">
        <f>DSUM('2.2_Categoria 2 Espanya'!$E$78:$J$98,"emissions",'4.2_Resultats Espanya'!E$51:E305)-SUM(P$52:P304)</f>
        <v>0</v>
      </c>
    </row>
    <row r="306" spans="1:1027" x14ac:dyDescent="0.3">
      <c r="E306" s="109" t="str">
        <f>IF(Dades!C1045="","",Dades!C1045)</f>
        <v/>
      </c>
      <c r="F306" s="574">
        <f>(DSUM('1.1_Instal·lacions fixes'!$E$14:$R$36,"emissions",'4.2_Resultats Espanya'!E$51:E306)+DSUM('1.1_Instal·lacions fixes'!$E$43:$L$58,"emissions",'4.2_Resultats Espanya'!E$51:E306))-SUM(F$52:F305)</f>
        <v>0</v>
      </c>
      <c r="G306" s="574">
        <f>(DSUM('1.2_Vehicles i maquinària'!$E$22:$S$44,"emissions",'4.2_Resultats Espanya'!E$51:E306)+DSUM('1.2_Vehicles i maquinària'!$E$50:$S$70,"emissions",'4.2_Resultats Espanya'!E$51:E306)+DSUM('1.2_Vehicles i maquinària'!$E$82:$S$92,"emissions",'4.2_Resultats Espanya'!E$51:E306)+DSUM('1.2_Vehicles i maquinària'!$E$99:$S$109,"emissions",'4.2_Resultats Espanya'!E$51:E306))-SUM(G$52:G305)</f>
        <v>0</v>
      </c>
      <c r="H306" s="574">
        <f>(DSUM('1.4_Emissions fugitives'!$E$14:$O$36,"emissions",'4.2_Resultats Espanya'!E$51:E306)+DSUM('1.4_Emissions fugitives'!$E$48:$N$58,"emissions",'4.2_Resultats Espanya'!E$51:E306))-SUM(H$52:H305)</f>
        <v>0</v>
      </c>
      <c r="I306" s="661">
        <f>DSUM('1.3_Emissions de procés'!$E$17:$M$32,"emissions",'4.2_Resultats Espanya'!E$51:E306)-SUM(I$52:I305)</f>
        <v>0</v>
      </c>
      <c r="J306" s="661"/>
      <c r="N306" s="563">
        <f>DSUM('2.2_Categoria 2 Espanya'!$E$18:$J$40,"emissions",'4.2_Resultats Espanya'!E$51:E306)-SUM(N$52:N305)</f>
        <v>0</v>
      </c>
      <c r="O306" s="563">
        <f>DSUM('2.2_Categoria 2 Espanya'!$E$49:$K$69,"emissions",'4.2_Resultats Espanya'!E$51:E306)-SUM(O$52:O305)</f>
        <v>0</v>
      </c>
      <c r="P306" s="563">
        <f>DSUM('2.2_Categoria 2 Espanya'!$E$78:$J$98,"emissions",'4.2_Resultats Espanya'!E$51:E306)-SUM(P$52:P305)</f>
        <v>0</v>
      </c>
    </row>
    <row r="307" spans="1:1027" x14ac:dyDescent="0.3">
      <c r="E307" s="109" t="str">
        <f>IF(Dades!C1046="","",Dades!C1046)</f>
        <v/>
      </c>
      <c r="F307" s="574">
        <f>(DSUM('1.1_Instal·lacions fixes'!$E$14:$R$36,"emissions",'4.2_Resultats Espanya'!E$51:E307)+DSUM('1.1_Instal·lacions fixes'!$E$43:$L$58,"emissions",'4.2_Resultats Espanya'!E$51:E307))-SUM(F$52:F306)</f>
        <v>0</v>
      </c>
      <c r="G307" s="574">
        <f>(DSUM('1.2_Vehicles i maquinària'!$E$22:$S$44,"emissions",'4.2_Resultats Espanya'!E$51:E307)+DSUM('1.2_Vehicles i maquinària'!$E$50:$S$70,"emissions",'4.2_Resultats Espanya'!E$51:E307)+DSUM('1.2_Vehicles i maquinària'!$E$82:$S$92,"emissions",'4.2_Resultats Espanya'!E$51:E307)+DSUM('1.2_Vehicles i maquinària'!$E$99:$S$109,"emissions",'4.2_Resultats Espanya'!E$51:E307))-SUM(G$52:G306)</f>
        <v>0</v>
      </c>
      <c r="H307" s="574">
        <f>(DSUM('1.4_Emissions fugitives'!$E$14:$O$36,"emissions",'4.2_Resultats Espanya'!E$51:E307)+DSUM('1.4_Emissions fugitives'!$E$48:$N$58,"emissions",'4.2_Resultats Espanya'!E$51:E307))-SUM(H$52:H306)</f>
        <v>0</v>
      </c>
      <c r="I307" s="661">
        <f>DSUM('1.3_Emissions de procés'!$E$17:$M$32,"emissions",'4.2_Resultats Espanya'!E$51:E307)-SUM(I$52:I306)</f>
        <v>0</v>
      </c>
      <c r="J307" s="661"/>
      <c r="N307" s="563">
        <f>DSUM('2.2_Categoria 2 Espanya'!$E$18:$J$40,"emissions",'4.2_Resultats Espanya'!E$51:E307)-SUM(N$52:N306)</f>
        <v>0</v>
      </c>
      <c r="O307" s="563">
        <f>DSUM('2.2_Categoria 2 Espanya'!$E$49:$K$69,"emissions",'4.2_Resultats Espanya'!E$51:E307)-SUM(O$52:O306)</f>
        <v>0</v>
      </c>
      <c r="P307" s="563">
        <f>DSUM('2.2_Categoria 2 Espanya'!$E$78:$J$98,"emissions",'4.2_Resultats Espanya'!E$51:E307)-SUM(P$52:P306)</f>
        <v>0</v>
      </c>
    </row>
    <row r="308" spans="1:1027" x14ac:dyDescent="0.3">
      <c r="E308" s="109" t="str">
        <f>IF(Dades!C1047="","",Dades!C1047)</f>
        <v/>
      </c>
      <c r="F308" s="574">
        <f>(DSUM('1.1_Instal·lacions fixes'!$E$14:$R$36,"emissions",'4.2_Resultats Espanya'!E$51:E308)+DSUM('1.1_Instal·lacions fixes'!$E$43:$L$58,"emissions",'4.2_Resultats Espanya'!E$51:E308))-SUM(F$52:F307)</f>
        <v>0</v>
      </c>
      <c r="G308" s="574">
        <f>(DSUM('1.2_Vehicles i maquinària'!$E$22:$S$44,"emissions",'4.2_Resultats Espanya'!E$51:E308)+DSUM('1.2_Vehicles i maquinària'!$E$50:$S$70,"emissions",'4.2_Resultats Espanya'!E$51:E308)+DSUM('1.2_Vehicles i maquinària'!$E$82:$S$92,"emissions",'4.2_Resultats Espanya'!E$51:E308)+DSUM('1.2_Vehicles i maquinària'!$E$99:$S$109,"emissions",'4.2_Resultats Espanya'!E$51:E308))-SUM(G$52:G307)</f>
        <v>0</v>
      </c>
      <c r="H308" s="574">
        <f>(DSUM('1.4_Emissions fugitives'!$E$14:$O$36,"emissions",'4.2_Resultats Espanya'!E$51:E308)+DSUM('1.4_Emissions fugitives'!$E$48:$N$58,"emissions",'4.2_Resultats Espanya'!E$51:E308))-SUM(H$52:H307)</f>
        <v>0</v>
      </c>
      <c r="I308" s="661">
        <f>DSUM('1.3_Emissions de procés'!$E$17:$M$32,"emissions",'4.2_Resultats Espanya'!E$51:E308)-SUM(I$52:I307)</f>
        <v>0</v>
      </c>
      <c r="J308" s="661"/>
      <c r="N308" s="563">
        <f>DSUM('2.2_Categoria 2 Espanya'!$E$18:$J$40,"emissions",'4.2_Resultats Espanya'!E$51:E308)-SUM(N$52:N307)</f>
        <v>0</v>
      </c>
      <c r="O308" s="563">
        <f>DSUM('2.2_Categoria 2 Espanya'!$E$49:$K$69,"emissions",'4.2_Resultats Espanya'!E$51:E308)-SUM(O$52:O307)</f>
        <v>0</v>
      </c>
      <c r="P308" s="563">
        <f>DSUM('2.2_Categoria 2 Espanya'!$E$78:$J$98,"emissions",'4.2_Resultats Espanya'!E$51:E308)-SUM(P$52:P307)</f>
        <v>0</v>
      </c>
    </row>
    <row r="309" spans="1:1027" x14ac:dyDescent="0.3">
      <c r="E309" s="109" t="str">
        <f>IF(Dades!C1048="","",Dades!C1048)</f>
        <v/>
      </c>
      <c r="F309" s="574">
        <f>(DSUM('1.1_Instal·lacions fixes'!$E$14:$R$36,"emissions",'4.2_Resultats Espanya'!E$51:E309)+DSUM('1.1_Instal·lacions fixes'!$E$43:$L$58,"emissions",'4.2_Resultats Espanya'!E$51:E309))-SUM(F$52:F308)</f>
        <v>0</v>
      </c>
      <c r="G309" s="574">
        <f>(DSUM('1.2_Vehicles i maquinària'!$E$22:$S$44,"emissions",'4.2_Resultats Espanya'!E$51:E309)+DSUM('1.2_Vehicles i maquinària'!$E$50:$S$70,"emissions",'4.2_Resultats Espanya'!E$51:E309)+DSUM('1.2_Vehicles i maquinària'!$E$82:$S$92,"emissions",'4.2_Resultats Espanya'!E$51:E309)+DSUM('1.2_Vehicles i maquinària'!$E$99:$S$109,"emissions",'4.2_Resultats Espanya'!E$51:E309))-SUM(G$52:G308)</f>
        <v>0</v>
      </c>
      <c r="H309" s="574">
        <f>(DSUM('1.4_Emissions fugitives'!$E$14:$O$36,"emissions",'4.2_Resultats Espanya'!E$51:E309)+DSUM('1.4_Emissions fugitives'!$E$48:$N$58,"emissions",'4.2_Resultats Espanya'!E$51:E309))-SUM(H$52:H308)</f>
        <v>0</v>
      </c>
      <c r="I309" s="661">
        <f>DSUM('1.3_Emissions de procés'!$E$17:$M$32,"emissions",'4.2_Resultats Espanya'!E$51:E309)-SUM(I$52:I308)</f>
        <v>0</v>
      </c>
      <c r="J309" s="661"/>
      <c r="N309" s="563">
        <f>DSUM('2.2_Categoria 2 Espanya'!$E$18:$J$40,"emissions",'4.2_Resultats Espanya'!E$51:E309)-SUM(N$52:N308)</f>
        <v>0</v>
      </c>
      <c r="O309" s="563">
        <f>DSUM('2.2_Categoria 2 Espanya'!$E$49:$K$69,"emissions",'4.2_Resultats Espanya'!E$51:E309)-SUM(O$52:O308)</f>
        <v>0</v>
      </c>
      <c r="P309" s="563">
        <f>DSUM('2.2_Categoria 2 Espanya'!$E$78:$J$98,"emissions",'4.2_Resultats Espanya'!E$51:E309)-SUM(P$52:P308)</f>
        <v>0</v>
      </c>
    </row>
    <row r="310" spans="1:1027" x14ac:dyDescent="0.3">
      <c r="E310" s="109" t="str">
        <f>IF(Dades!C1049="","",Dades!C1049)</f>
        <v/>
      </c>
      <c r="F310" s="574">
        <f>(DSUM('1.1_Instal·lacions fixes'!$E$14:$R$36,"emissions",'4.2_Resultats Espanya'!E$51:E310)+DSUM('1.1_Instal·lacions fixes'!$E$43:$L$58,"emissions",'4.2_Resultats Espanya'!E$51:E310))-SUM(F$52:F309)</f>
        <v>0</v>
      </c>
      <c r="G310" s="574">
        <f>(DSUM('1.2_Vehicles i maquinària'!$E$22:$S$44,"emissions",'4.2_Resultats Espanya'!E$51:E310)+DSUM('1.2_Vehicles i maquinària'!$E$50:$S$70,"emissions",'4.2_Resultats Espanya'!E$51:E310)+DSUM('1.2_Vehicles i maquinària'!$E$82:$S$92,"emissions",'4.2_Resultats Espanya'!E$51:E310)+DSUM('1.2_Vehicles i maquinària'!$E$99:$S$109,"emissions",'4.2_Resultats Espanya'!E$51:E310))-SUM(G$52:G309)</f>
        <v>0</v>
      </c>
      <c r="H310" s="574">
        <f>(DSUM('1.4_Emissions fugitives'!$E$14:$O$36,"emissions",'4.2_Resultats Espanya'!E$51:E310)+DSUM('1.4_Emissions fugitives'!$E$48:$N$58,"emissions",'4.2_Resultats Espanya'!E$51:E310))-SUM(H$52:H309)</f>
        <v>0</v>
      </c>
      <c r="I310" s="661">
        <f>DSUM('1.3_Emissions de procés'!$E$17:$M$32,"emissions",'4.2_Resultats Espanya'!E$51:E310)-SUM(I$52:I309)</f>
        <v>0</v>
      </c>
      <c r="J310" s="661"/>
      <c r="N310" s="563">
        <f>DSUM('2.2_Categoria 2 Espanya'!$E$18:$J$40,"emissions",'4.2_Resultats Espanya'!E$51:E310)-SUM(N$52:N309)</f>
        <v>0</v>
      </c>
      <c r="O310" s="563">
        <f>DSUM('2.2_Categoria 2 Espanya'!$E$49:$K$69,"emissions",'4.2_Resultats Espanya'!E$51:E310)-SUM(O$52:O309)</f>
        <v>0</v>
      </c>
      <c r="P310" s="563">
        <f>DSUM('2.2_Categoria 2 Espanya'!$E$78:$J$98,"emissions",'4.2_Resultats Espanya'!E$51:E310)-SUM(P$52:P309)</f>
        <v>0</v>
      </c>
    </row>
    <row r="311" spans="1:1027" x14ac:dyDescent="0.3">
      <c r="E311" s="109" t="str">
        <f>IF(Dades!C1050="","",Dades!C1050)</f>
        <v/>
      </c>
      <c r="F311" s="574">
        <f>(DSUM('1.1_Instal·lacions fixes'!$E$14:$R$36,"emissions",'4.2_Resultats Espanya'!E$51:E311)+DSUM('1.1_Instal·lacions fixes'!$E$43:$L$58,"emissions",'4.2_Resultats Espanya'!E$51:E311))-SUM(F$52:F310)</f>
        <v>0</v>
      </c>
      <c r="G311" s="574">
        <f>(DSUM('1.2_Vehicles i maquinària'!$E$22:$S$44,"emissions",'4.2_Resultats Espanya'!E$51:E311)+DSUM('1.2_Vehicles i maquinària'!$E$50:$S$70,"emissions",'4.2_Resultats Espanya'!E$51:E311)+DSUM('1.2_Vehicles i maquinària'!$E$82:$S$92,"emissions",'4.2_Resultats Espanya'!E$51:E311)+DSUM('1.2_Vehicles i maquinària'!$E$99:$S$109,"emissions",'4.2_Resultats Espanya'!E$51:E311))-SUM(G$52:G310)</f>
        <v>0</v>
      </c>
      <c r="H311" s="574">
        <f>(DSUM('1.4_Emissions fugitives'!$E$14:$O$36,"emissions",'4.2_Resultats Espanya'!E$51:E311)+DSUM('1.4_Emissions fugitives'!$E$48:$N$58,"emissions",'4.2_Resultats Espanya'!E$51:E311))-SUM(H$52:H310)</f>
        <v>0</v>
      </c>
      <c r="I311" s="661">
        <f>DSUM('1.3_Emissions de procés'!$E$17:$M$32,"emissions",'4.2_Resultats Espanya'!E$51:E311)-SUM(I$52:I310)</f>
        <v>0</v>
      </c>
      <c r="J311" s="661"/>
      <c r="N311" s="563">
        <f>DSUM('2.2_Categoria 2 Espanya'!$E$18:$J$40,"emissions",'4.2_Resultats Espanya'!E$51:E311)-SUM(N$52:N310)</f>
        <v>0</v>
      </c>
      <c r="O311" s="563">
        <f>DSUM('2.2_Categoria 2 Espanya'!$E$49:$K$69,"emissions",'4.2_Resultats Espanya'!E$51:E311)-SUM(O$52:O310)</f>
        <v>0</v>
      </c>
      <c r="P311" s="563">
        <f>DSUM('2.2_Categoria 2 Espanya'!$E$78:$J$98,"emissions",'4.2_Resultats Espanya'!E$51:E311)-SUM(P$52:P310)</f>
        <v>0</v>
      </c>
    </row>
    <row r="312" spans="1:1027" s="452" customFormat="1" x14ac:dyDescent="0.3">
      <c r="A312" s="450"/>
      <c r="B312" s="450"/>
      <c r="C312" s="565"/>
      <c r="D312" s="565"/>
      <c r="E312" s="566" t="str">
        <f>IF(Dades!C1051="","",Dades!C1051)</f>
        <v/>
      </c>
      <c r="F312" s="574">
        <f>(DSUM('1.1_Instal·lacions fixes'!$E$14:$R$36,"emissions",'4.2_Resultats Espanya'!E$51:E312)+DSUM('1.1_Instal·lacions fixes'!$E$43:$L$58,"emissions",'4.2_Resultats Espanya'!E$51:E312))-SUM(F$52:F311)</f>
        <v>0</v>
      </c>
      <c r="G312" s="574">
        <f>(DSUM('1.2_Vehicles i maquinària'!$E$22:$S$44,"emissions",'4.2_Resultats Espanya'!E$51:E312)+DSUM('1.2_Vehicles i maquinària'!$E$50:$S$70,"emissions",'4.2_Resultats Espanya'!E$51:E312)+DSUM('1.2_Vehicles i maquinària'!$E$82:$S$92,"emissions",'4.2_Resultats Espanya'!E$51:E312)+DSUM('1.2_Vehicles i maquinària'!$E$99:$S$109,"emissions",'4.2_Resultats Espanya'!E$51:E312))-SUM(G$52:G311)</f>
        <v>0</v>
      </c>
      <c r="H312" s="574">
        <f>(DSUM('1.4_Emissions fugitives'!$E$14:$O$36,"emissions",'4.2_Resultats Espanya'!E$51:E312)+DSUM('1.4_Emissions fugitives'!$E$48:$N$58,"emissions",'4.2_Resultats Espanya'!E$51:E312))-SUM(H$52:H311)</f>
        <v>0</v>
      </c>
      <c r="I312" s="661">
        <f>DSUM('1.3_Emissions de procés'!$E$17:$M$32,"emissions",'4.2_Resultats Espanya'!E$51:E312)-SUM(I$52:I311)</f>
        <v>0</v>
      </c>
      <c r="J312" s="661"/>
      <c r="K312" s="567"/>
      <c r="L312" s="567"/>
      <c r="M312" s="567"/>
      <c r="N312" s="563">
        <f>DSUM('2.2_Categoria 2 Espanya'!$E$18:$J$40,"emissions",'4.2_Resultats Espanya'!E$51:E312)-SUM(N$52:N311)</f>
        <v>0</v>
      </c>
      <c r="O312" s="563">
        <f>DSUM('2.2_Categoria 2 Espanya'!$E$49:$K$69,"emissions",'4.2_Resultats Espanya'!E$51:E312)-SUM(O$52:O311)</f>
        <v>0</v>
      </c>
      <c r="P312" s="563">
        <f>DSUM('2.2_Categoria 2 Espanya'!$E$78:$J$98,"emissions",'4.2_Resultats Espanya'!E$51:E312)-SUM(P$52:P311)</f>
        <v>0</v>
      </c>
      <c r="Q312" s="565"/>
      <c r="R312" s="565"/>
      <c r="S312" s="565"/>
      <c r="T312" s="565"/>
      <c r="U312" s="565"/>
      <c r="V312" s="565"/>
      <c r="W312" s="565"/>
      <c r="X312" s="568"/>
      <c r="Y312" s="568"/>
      <c r="Z312" s="568"/>
      <c r="AA312" s="568"/>
      <c r="AB312" s="568"/>
      <c r="AC312" s="568"/>
      <c r="AD312" s="568"/>
      <c r="AE312" s="568"/>
      <c r="AF312" s="568"/>
      <c r="AG312" s="568"/>
      <c r="AH312" s="568"/>
      <c r="AI312" s="565"/>
      <c r="AJ312" s="565"/>
      <c r="AK312" s="565"/>
      <c r="AL312" s="565"/>
      <c r="AM312" s="565"/>
      <c r="AN312" s="565"/>
      <c r="AO312" s="565"/>
      <c r="AP312" s="565"/>
      <c r="AQ312" s="565"/>
      <c r="AR312" s="565"/>
      <c r="AS312" s="565"/>
      <c r="AT312" s="565"/>
      <c r="AU312" s="565"/>
      <c r="AV312" s="565"/>
      <c r="AW312" s="565"/>
      <c r="AX312" s="565"/>
      <c r="AY312" s="565"/>
      <c r="AZ312" s="565"/>
      <c r="BA312" s="565"/>
      <c r="BB312" s="565"/>
      <c r="BC312" s="565"/>
      <c r="BD312" s="565"/>
      <c r="BE312" s="565"/>
      <c r="BF312" s="565"/>
      <c r="BG312" s="565"/>
      <c r="BH312" s="565"/>
      <c r="BI312" s="565"/>
      <c r="BJ312" s="565"/>
      <c r="BK312" s="565"/>
      <c r="BL312" s="565"/>
      <c r="BM312" s="565"/>
      <c r="BN312" s="565"/>
      <c r="BO312" s="565"/>
      <c r="BP312" s="565"/>
      <c r="BQ312" s="565"/>
      <c r="BR312" s="565"/>
      <c r="BS312" s="565"/>
      <c r="BT312" s="565"/>
      <c r="BU312" s="565"/>
      <c r="BV312" s="565"/>
      <c r="BW312" s="565"/>
      <c r="BX312" s="565"/>
      <c r="BY312" s="565"/>
      <c r="BZ312" s="565"/>
      <c r="CA312" s="565"/>
      <c r="CB312" s="565"/>
      <c r="CC312" s="565"/>
      <c r="CD312" s="565"/>
      <c r="CE312" s="565"/>
      <c r="CF312" s="565"/>
      <c r="CG312" s="565"/>
      <c r="CH312" s="565"/>
      <c r="CI312" s="565"/>
      <c r="CJ312" s="565"/>
      <c r="CK312" s="565"/>
      <c r="CL312" s="565"/>
      <c r="CM312" s="565"/>
      <c r="CN312" s="565"/>
      <c r="CO312" s="565"/>
      <c r="CP312" s="565"/>
      <c r="CQ312" s="565"/>
      <c r="CR312" s="565"/>
      <c r="CS312" s="565"/>
      <c r="CT312" s="565"/>
      <c r="CU312" s="565"/>
      <c r="CV312" s="565"/>
      <c r="CW312" s="565"/>
      <c r="CX312" s="565"/>
      <c r="CY312" s="565"/>
      <c r="CZ312" s="565"/>
      <c r="DA312" s="565"/>
      <c r="DB312" s="565"/>
      <c r="DC312" s="565"/>
      <c r="DD312" s="565"/>
      <c r="DE312" s="565"/>
      <c r="DF312" s="565"/>
      <c r="DG312" s="565"/>
      <c r="DH312" s="565"/>
      <c r="DI312" s="565"/>
      <c r="DJ312" s="565"/>
      <c r="DK312" s="565"/>
      <c r="DL312" s="565"/>
      <c r="DM312" s="565"/>
      <c r="DN312" s="565"/>
      <c r="DO312" s="565"/>
      <c r="DP312" s="565"/>
      <c r="DQ312" s="565"/>
      <c r="DR312" s="565"/>
      <c r="DS312" s="565"/>
      <c r="DT312" s="565"/>
      <c r="DU312" s="565"/>
      <c r="DV312" s="565"/>
      <c r="DW312" s="565"/>
      <c r="DX312" s="565"/>
      <c r="DY312" s="565"/>
      <c r="DZ312" s="565"/>
      <c r="EA312" s="565"/>
      <c r="EB312" s="565"/>
      <c r="EC312" s="565"/>
      <c r="ED312" s="565"/>
      <c r="EE312" s="565"/>
      <c r="EF312" s="565"/>
      <c r="EG312" s="565"/>
      <c r="EH312" s="565"/>
      <c r="EI312" s="565"/>
      <c r="EJ312" s="565"/>
      <c r="EK312" s="565"/>
      <c r="EL312" s="565"/>
      <c r="EM312" s="565"/>
      <c r="EN312" s="565"/>
      <c r="EO312" s="565"/>
      <c r="EP312" s="565"/>
      <c r="EQ312" s="565"/>
      <c r="ER312" s="565"/>
      <c r="ES312" s="565"/>
      <c r="ET312" s="565"/>
      <c r="EU312" s="565"/>
      <c r="EV312" s="565"/>
      <c r="EW312" s="565"/>
      <c r="EX312" s="565"/>
      <c r="EY312" s="565"/>
      <c r="EZ312" s="565"/>
      <c r="FA312" s="565"/>
      <c r="FB312" s="565"/>
      <c r="FC312" s="565"/>
      <c r="FD312" s="565"/>
      <c r="FE312" s="565"/>
      <c r="FF312" s="565"/>
      <c r="FG312" s="565"/>
      <c r="FH312" s="565"/>
      <c r="FI312" s="565"/>
      <c r="FJ312" s="565"/>
      <c r="FK312" s="565"/>
      <c r="FL312" s="565"/>
      <c r="FM312" s="565"/>
      <c r="FN312" s="565"/>
      <c r="FO312" s="565"/>
      <c r="FP312" s="565"/>
      <c r="FQ312" s="565"/>
      <c r="FR312" s="565"/>
      <c r="FS312" s="565"/>
      <c r="FT312" s="565"/>
      <c r="FU312" s="565"/>
      <c r="FV312" s="565"/>
      <c r="FW312" s="565"/>
      <c r="FX312" s="565"/>
      <c r="FY312" s="565"/>
      <c r="FZ312" s="565"/>
      <c r="GA312" s="565"/>
      <c r="GB312" s="565"/>
      <c r="GC312" s="565"/>
      <c r="GD312" s="565"/>
      <c r="GE312" s="565"/>
      <c r="GF312" s="565"/>
      <c r="GG312" s="565"/>
      <c r="GH312" s="565"/>
      <c r="GI312" s="565"/>
      <c r="GJ312" s="565"/>
      <c r="GK312" s="565"/>
      <c r="GL312" s="565"/>
      <c r="GM312" s="565"/>
      <c r="GN312" s="565"/>
      <c r="GO312" s="565"/>
      <c r="GP312" s="565"/>
      <c r="GQ312" s="565"/>
      <c r="GR312" s="565"/>
      <c r="GS312" s="565"/>
      <c r="GT312" s="565"/>
      <c r="GU312" s="565"/>
      <c r="GV312" s="565"/>
      <c r="GW312" s="565"/>
      <c r="GX312" s="565"/>
      <c r="GY312" s="565"/>
      <c r="GZ312" s="565"/>
      <c r="HA312" s="565"/>
      <c r="HB312" s="565"/>
      <c r="HC312" s="565"/>
      <c r="HD312" s="565"/>
      <c r="HE312" s="565"/>
      <c r="HF312" s="565"/>
      <c r="HG312" s="565"/>
      <c r="HH312" s="565"/>
      <c r="HI312" s="565"/>
      <c r="HJ312" s="565"/>
      <c r="HK312" s="565"/>
      <c r="HL312" s="565"/>
      <c r="HM312" s="565"/>
      <c r="HN312" s="565"/>
      <c r="HO312" s="565"/>
      <c r="HP312" s="565"/>
      <c r="HQ312" s="565"/>
      <c r="HR312" s="565"/>
      <c r="HS312" s="565"/>
      <c r="HT312" s="565"/>
      <c r="HU312" s="565"/>
      <c r="HV312" s="565"/>
      <c r="HW312" s="565"/>
      <c r="HX312" s="565"/>
      <c r="HY312" s="565"/>
      <c r="HZ312" s="565"/>
      <c r="IA312" s="565"/>
      <c r="IB312" s="565"/>
      <c r="IC312" s="565"/>
      <c r="ID312" s="565"/>
      <c r="IE312" s="565"/>
      <c r="IF312" s="565"/>
      <c r="IG312" s="565"/>
      <c r="IH312" s="565"/>
      <c r="II312" s="565"/>
      <c r="IJ312" s="565"/>
      <c r="IK312" s="565"/>
      <c r="IL312" s="565"/>
      <c r="IM312" s="565"/>
      <c r="IN312" s="565"/>
      <c r="IO312" s="565"/>
      <c r="IP312" s="565"/>
      <c r="IQ312" s="565"/>
      <c r="IR312" s="565"/>
      <c r="IS312" s="565"/>
      <c r="IT312" s="565"/>
      <c r="IU312" s="565"/>
      <c r="IV312" s="565"/>
      <c r="IW312" s="565"/>
      <c r="IX312" s="565"/>
      <c r="IY312" s="565"/>
      <c r="IZ312" s="565"/>
      <c r="JA312" s="565"/>
      <c r="JB312" s="565"/>
      <c r="JC312" s="565"/>
      <c r="JD312" s="565"/>
      <c r="JE312" s="565"/>
      <c r="JF312" s="565"/>
      <c r="JG312" s="565"/>
      <c r="JH312" s="565"/>
      <c r="JI312" s="565"/>
      <c r="JJ312" s="565"/>
      <c r="JK312" s="565"/>
      <c r="JL312" s="565"/>
      <c r="JM312" s="565"/>
      <c r="JN312" s="565"/>
      <c r="JO312" s="565"/>
      <c r="JP312" s="565"/>
      <c r="JQ312" s="565"/>
      <c r="JR312" s="565"/>
      <c r="JS312" s="565"/>
      <c r="JT312" s="565"/>
      <c r="JU312" s="565"/>
      <c r="JV312" s="565"/>
      <c r="JW312" s="565"/>
      <c r="JX312" s="565"/>
      <c r="JY312" s="565"/>
      <c r="JZ312" s="565"/>
      <c r="KA312" s="565"/>
      <c r="KB312" s="565"/>
      <c r="KC312" s="565"/>
      <c r="KD312" s="565"/>
      <c r="KE312" s="565"/>
      <c r="KF312" s="565"/>
      <c r="KG312" s="565"/>
      <c r="KH312" s="565"/>
      <c r="KI312" s="565"/>
      <c r="KJ312" s="565"/>
      <c r="KK312" s="565"/>
      <c r="KL312" s="565"/>
      <c r="KM312" s="565"/>
      <c r="KN312" s="565"/>
      <c r="KO312" s="565"/>
      <c r="KP312" s="565"/>
      <c r="KQ312" s="565"/>
      <c r="KR312" s="565"/>
      <c r="KS312" s="565"/>
      <c r="KT312" s="565"/>
      <c r="KU312" s="565"/>
      <c r="KV312" s="565"/>
      <c r="KW312" s="565"/>
      <c r="KX312" s="565"/>
      <c r="KY312" s="565"/>
      <c r="KZ312" s="565"/>
      <c r="LA312" s="565"/>
      <c r="LB312" s="565"/>
      <c r="LC312" s="565"/>
      <c r="LD312" s="565"/>
      <c r="LE312" s="565"/>
      <c r="LF312" s="565"/>
      <c r="LG312" s="565"/>
      <c r="LH312" s="565"/>
      <c r="LI312" s="565"/>
      <c r="LJ312" s="565"/>
      <c r="LK312" s="565"/>
      <c r="LL312" s="565"/>
      <c r="LM312" s="565"/>
      <c r="LN312" s="565"/>
      <c r="LO312" s="565"/>
      <c r="LP312" s="565"/>
      <c r="LQ312" s="565"/>
      <c r="LR312" s="565"/>
      <c r="LS312" s="565"/>
      <c r="LT312" s="565"/>
      <c r="LU312" s="565"/>
      <c r="LV312" s="565"/>
      <c r="LW312" s="565"/>
      <c r="LX312" s="565"/>
      <c r="LY312" s="565"/>
      <c r="LZ312" s="565"/>
      <c r="MA312" s="565"/>
      <c r="MB312" s="565"/>
      <c r="MC312" s="565"/>
      <c r="MD312" s="565"/>
      <c r="ME312" s="565"/>
      <c r="MF312" s="565"/>
      <c r="MG312" s="565"/>
      <c r="MH312" s="565"/>
      <c r="MI312" s="565"/>
      <c r="MJ312" s="565"/>
      <c r="MK312" s="565"/>
      <c r="ML312" s="565"/>
      <c r="MM312" s="565"/>
      <c r="MN312" s="565"/>
      <c r="MO312" s="565"/>
      <c r="MP312" s="565"/>
      <c r="MQ312" s="565"/>
      <c r="MR312" s="565"/>
      <c r="MS312" s="565"/>
      <c r="MT312" s="565"/>
      <c r="MU312" s="565"/>
      <c r="MV312" s="565"/>
      <c r="MW312" s="565"/>
      <c r="MX312" s="565"/>
      <c r="MY312" s="565"/>
      <c r="MZ312" s="565"/>
      <c r="NA312" s="565"/>
      <c r="NB312" s="565"/>
      <c r="NC312" s="565"/>
      <c r="ND312" s="565"/>
      <c r="NE312" s="565"/>
      <c r="NF312" s="565"/>
      <c r="NG312" s="565"/>
      <c r="NH312" s="565"/>
      <c r="NI312" s="565"/>
      <c r="NJ312" s="565"/>
      <c r="NK312" s="565"/>
      <c r="NL312" s="565"/>
      <c r="NM312" s="565"/>
      <c r="NN312" s="565"/>
      <c r="NO312" s="565"/>
      <c r="NP312" s="565"/>
      <c r="NQ312" s="565"/>
      <c r="NR312" s="565"/>
      <c r="NS312" s="565"/>
      <c r="NT312" s="565"/>
      <c r="NU312" s="565"/>
      <c r="NV312" s="565"/>
      <c r="NW312" s="565"/>
      <c r="NX312" s="565"/>
      <c r="NY312" s="565"/>
      <c r="NZ312" s="565"/>
      <c r="OA312" s="565"/>
      <c r="OB312" s="565"/>
      <c r="OC312" s="565"/>
      <c r="OD312" s="565"/>
      <c r="OE312" s="565"/>
      <c r="OF312" s="565"/>
      <c r="OG312" s="565"/>
      <c r="OH312" s="565"/>
      <c r="OI312" s="565"/>
      <c r="OJ312" s="565"/>
      <c r="OK312" s="565"/>
      <c r="OL312" s="565"/>
      <c r="OM312" s="565"/>
      <c r="ON312" s="565"/>
      <c r="OO312" s="565"/>
      <c r="OP312" s="565"/>
      <c r="OQ312" s="565"/>
      <c r="OR312" s="565"/>
      <c r="OS312" s="565"/>
      <c r="OT312" s="565"/>
      <c r="OU312" s="565"/>
      <c r="OV312" s="565"/>
      <c r="OW312" s="565"/>
      <c r="OX312" s="565"/>
      <c r="OY312" s="565"/>
      <c r="OZ312" s="565"/>
      <c r="PA312" s="565"/>
      <c r="PB312" s="565"/>
      <c r="PC312" s="565"/>
      <c r="PD312" s="565"/>
      <c r="PE312" s="565"/>
      <c r="PF312" s="565"/>
      <c r="PG312" s="565"/>
      <c r="PH312" s="565"/>
      <c r="PI312" s="565"/>
      <c r="PJ312" s="565"/>
      <c r="PK312" s="565"/>
      <c r="PL312" s="565"/>
      <c r="PM312" s="565"/>
      <c r="PN312" s="565"/>
      <c r="PO312" s="565"/>
      <c r="PP312" s="565"/>
      <c r="PQ312" s="565"/>
      <c r="PR312" s="565"/>
      <c r="PS312" s="565"/>
      <c r="PT312" s="565"/>
      <c r="PU312" s="565"/>
      <c r="PV312" s="565"/>
      <c r="PW312" s="565"/>
      <c r="PX312" s="565"/>
      <c r="PY312" s="565"/>
      <c r="PZ312" s="565"/>
      <c r="QA312" s="565"/>
      <c r="QB312" s="565"/>
      <c r="QC312" s="565"/>
      <c r="QD312" s="565"/>
      <c r="QE312" s="565"/>
      <c r="QF312" s="565"/>
      <c r="QG312" s="565"/>
      <c r="QH312" s="565"/>
      <c r="QI312" s="565"/>
      <c r="QJ312" s="565"/>
      <c r="QK312" s="565"/>
      <c r="QL312" s="565"/>
      <c r="QM312" s="565"/>
      <c r="QN312" s="565"/>
      <c r="QO312" s="565"/>
      <c r="QP312" s="565"/>
      <c r="QQ312" s="565"/>
      <c r="QR312" s="565"/>
      <c r="QS312" s="565"/>
      <c r="QT312" s="565"/>
      <c r="QU312" s="565"/>
      <c r="QV312" s="565"/>
      <c r="QW312" s="565"/>
      <c r="QX312" s="565"/>
      <c r="QY312" s="565"/>
      <c r="QZ312" s="565"/>
      <c r="RA312" s="565"/>
      <c r="RB312" s="565"/>
      <c r="RC312" s="565"/>
      <c r="RD312" s="565"/>
      <c r="RE312" s="565"/>
      <c r="RF312" s="565"/>
      <c r="RG312" s="565"/>
      <c r="RH312" s="565"/>
      <c r="RI312" s="565"/>
      <c r="RJ312" s="565"/>
      <c r="RK312" s="565"/>
      <c r="RL312" s="565"/>
      <c r="RM312" s="565"/>
      <c r="RN312" s="565"/>
      <c r="RO312" s="565"/>
      <c r="RP312" s="565"/>
      <c r="RQ312" s="565"/>
      <c r="RR312" s="565"/>
      <c r="RS312" s="565"/>
      <c r="RT312" s="565"/>
      <c r="RU312" s="565"/>
      <c r="RV312" s="565"/>
      <c r="RW312" s="565"/>
      <c r="RX312" s="565"/>
      <c r="RY312" s="565"/>
      <c r="RZ312" s="565"/>
      <c r="SA312" s="565"/>
      <c r="SB312" s="565"/>
      <c r="SC312" s="565"/>
      <c r="SD312" s="565"/>
      <c r="SE312" s="565"/>
      <c r="SF312" s="565"/>
      <c r="SG312" s="565"/>
      <c r="SH312" s="565"/>
      <c r="SI312" s="565"/>
      <c r="SJ312" s="565"/>
      <c r="SK312" s="565"/>
      <c r="SL312" s="565"/>
      <c r="SM312" s="565"/>
      <c r="SN312" s="565"/>
      <c r="SO312" s="565"/>
      <c r="SP312" s="565"/>
      <c r="SQ312" s="565"/>
      <c r="SR312" s="565"/>
      <c r="SS312" s="565"/>
      <c r="ST312" s="565"/>
      <c r="SU312" s="565"/>
      <c r="SV312" s="565"/>
      <c r="SW312" s="565"/>
      <c r="SX312" s="565"/>
      <c r="SY312" s="565"/>
      <c r="SZ312" s="565"/>
      <c r="TA312" s="565"/>
      <c r="TB312" s="565"/>
      <c r="TC312" s="565"/>
      <c r="TD312" s="565"/>
      <c r="TE312" s="565"/>
      <c r="TF312" s="565"/>
      <c r="TG312" s="565"/>
      <c r="TH312" s="565"/>
      <c r="TI312" s="565"/>
      <c r="TJ312" s="565"/>
      <c r="TK312" s="565"/>
      <c r="TL312" s="565"/>
      <c r="TM312" s="565"/>
      <c r="TN312" s="565"/>
      <c r="TO312" s="565"/>
      <c r="TP312" s="565"/>
      <c r="TQ312" s="565"/>
      <c r="TR312" s="565"/>
      <c r="TS312" s="565"/>
      <c r="TT312" s="565"/>
      <c r="TU312" s="565"/>
      <c r="TV312" s="565"/>
      <c r="TW312" s="565"/>
      <c r="TX312" s="565"/>
      <c r="TY312" s="565"/>
      <c r="TZ312" s="565"/>
      <c r="UA312" s="565"/>
      <c r="UB312" s="565"/>
      <c r="UC312" s="565"/>
      <c r="UD312" s="565"/>
      <c r="UE312" s="565"/>
      <c r="UF312" s="565"/>
      <c r="UG312" s="565"/>
      <c r="UH312" s="565"/>
      <c r="UI312" s="565"/>
      <c r="UJ312" s="565"/>
      <c r="UK312" s="565"/>
      <c r="UL312" s="565"/>
      <c r="UM312" s="565"/>
      <c r="UN312" s="565"/>
      <c r="UO312" s="565"/>
      <c r="UP312" s="565"/>
      <c r="UQ312" s="565"/>
      <c r="UR312" s="565"/>
      <c r="US312" s="565"/>
      <c r="UT312" s="565"/>
      <c r="UU312" s="565"/>
      <c r="UV312" s="565"/>
      <c r="UW312" s="565"/>
      <c r="UX312" s="565"/>
      <c r="UY312" s="565"/>
      <c r="UZ312" s="565"/>
      <c r="VA312" s="565"/>
      <c r="VB312" s="565"/>
      <c r="VC312" s="565"/>
      <c r="VD312" s="565"/>
      <c r="VE312" s="565"/>
      <c r="VF312" s="565"/>
      <c r="VG312" s="565"/>
      <c r="VH312" s="565"/>
      <c r="VI312" s="565"/>
      <c r="VJ312" s="565"/>
      <c r="VK312" s="565"/>
      <c r="VL312" s="565"/>
      <c r="VM312" s="565"/>
      <c r="VN312" s="565"/>
      <c r="VO312" s="565"/>
      <c r="VP312" s="565"/>
      <c r="VQ312" s="565"/>
      <c r="VR312" s="565"/>
      <c r="VS312" s="565"/>
      <c r="VT312" s="565"/>
      <c r="VU312" s="565"/>
      <c r="VV312" s="565"/>
      <c r="VW312" s="565"/>
      <c r="VX312" s="565"/>
      <c r="VY312" s="565"/>
      <c r="VZ312" s="565"/>
      <c r="WA312" s="565"/>
      <c r="WB312" s="565"/>
      <c r="WC312" s="565"/>
      <c r="WD312" s="565"/>
      <c r="WE312" s="565"/>
      <c r="WF312" s="565"/>
      <c r="WG312" s="565"/>
      <c r="WH312" s="565"/>
      <c r="WI312" s="565"/>
      <c r="WJ312" s="565"/>
      <c r="WK312" s="565"/>
      <c r="WL312" s="565"/>
      <c r="WM312" s="565"/>
      <c r="WN312" s="565"/>
      <c r="WO312" s="565"/>
      <c r="WP312" s="565"/>
      <c r="WQ312" s="565"/>
      <c r="WR312" s="565"/>
      <c r="WS312" s="565"/>
      <c r="WT312" s="565"/>
      <c r="WU312" s="565"/>
      <c r="WV312" s="565"/>
      <c r="WW312" s="565"/>
      <c r="WX312" s="565"/>
      <c r="WY312" s="565"/>
      <c r="WZ312" s="565"/>
      <c r="XA312" s="565"/>
      <c r="XB312" s="565"/>
      <c r="XC312" s="565"/>
      <c r="XD312" s="565"/>
      <c r="XE312" s="565"/>
      <c r="XF312" s="565"/>
      <c r="XG312" s="565"/>
      <c r="XH312" s="565"/>
      <c r="XI312" s="565"/>
      <c r="XJ312" s="565"/>
      <c r="XK312" s="565"/>
      <c r="XL312" s="565"/>
      <c r="XM312" s="565"/>
      <c r="XN312" s="565"/>
      <c r="XO312" s="565"/>
      <c r="XP312" s="565"/>
      <c r="XQ312" s="565"/>
      <c r="XR312" s="565"/>
      <c r="XS312" s="565"/>
      <c r="XT312" s="565"/>
      <c r="XU312" s="565"/>
      <c r="XV312" s="565"/>
      <c r="XW312" s="565"/>
      <c r="XX312" s="565"/>
      <c r="XY312" s="565"/>
      <c r="XZ312" s="565"/>
      <c r="YA312" s="565"/>
      <c r="YB312" s="565"/>
      <c r="YC312" s="565"/>
      <c r="YD312" s="565"/>
      <c r="YE312" s="565"/>
      <c r="YF312" s="565"/>
      <c r="YG312" s="565"/>
      <c r="YH312" s="565"/>
      <c r="YI312" s="565"/>
      <c r="YJ312" s="565"/>
      <c r="YK312" s="565"/>
      <c r="YL312" s="565"/>
      <c r="YM312" s="565"/>
      <c r="YN312" s="565"/>
      <c r="YO312" s="565"/>
      <c r="YP312" s="565"/>
      <c r="YQ312" s="565"/>
      <c r="YR312" s="565"/>
      <c r="YS312" s="565"/>
      <c r="YT312" s="565"/>
      <c r="YU312" s="565"/>
      <c r="YV312" s="565"/>
      <c r="YW312" s="565"/>
      <c r="YX312" s="565"/>
      <c r="YY312" s="565"/>
      <c r="YZ312" s="565"/>
      <c r="ZA312" s="565"/>
      <c r="ZB312" s="565"/>
      <c r="ZC312" s="565"/>
      <c r="ZD312" s="565"/>
      <c r="ZE312" s="565"/>
      <c r="ZF312" s="565"/>
      <c r="ZG312" s="565"/>
      <c r="ZH312" s="565"/>
      <c r="ZI312" s="565"/>
      <c r="ZJ312" s="565"/>
      <c r="ZK312" s="565"/>
      <c r="ZL312" s="565"/>
      <c r="ZM312" s="565"/>
      <c r="ZN312" s="565"/>
      <c r="ZO312" s="565"/>
      <c r="ZP312" s="565"/>
      <c r="ZQ312" s="565"/>
      <c r="ZR312" s="565"/>
      <c r="ZS312" s="565"/>
      <c r="ZT312" s="565"/>
      <c r="ZU312" s="565"/>
      <c r="ZV312" s="565"/>
      <c r="ZW312" s="565"/>
      <c r="ZX312" s="565"/>
      <c r="ZY312" s="565"/>
      <c r="ZZ312" s="565"/>
      <c r="AAA312" s="565"/>
      <c r="AAB312" s="565"/>
      <c r="AAC312" s="565"/>
      <c r="AAD312" s="565"/>
      <c r="AAE312" s="565"/>
      <c r="AAF312" s="565"/>
      <c r="AAG312" s="565"/>
      <c r="AAH312" s="565"/>
      <c r="AAI312" s="565"/>
      <c r="AAJ312" s="565"/>
      <c r="AAK312" s="565"/>
      <c r="AAL312" s="565"/>
      <c r="AAM312" s="565"/>
      <c r="AAN312" s="565"/>
      <c r="AAO312" s="565"/>
      <c r="AAP312" s="565"/>
      <c r="AAQ312" s="565"/>
      <c r="AAR312" s="565"/>
      <c r="AAS312" s="565"/>
      <c r="AAT312" s="565"/>
      <c r="AAU312" s="565"/>
      <c r="AAV312" s="565"/>
      <c r="AAW312" s="565"/>
      <c r="AAX312" s="565"/>
      <c r="AAY312" s="565"/>
      <c r="AAZ312" s="565"/>
      <c r="ABA312" s="565"/>
      <c r="ABB312" s="565"/>
      <c r="ABC312" s="565"/>
      <c r="ABD312" s="565"/>
      <c r="ABE312" s="565"/>
      <c r="ABF312" s="565"/>
      <c r="ABG312" s="565"/>
      <c r="ABH312" s="565"/>
      <c r="ABI312" s="565"/>
      <c r="ABJ312" s="565"/>
      <c r="ABK312" s="565"/>
      <c r="ABL312" s="565"/>
      <c r="ABM312" s="565"/>
      <c r="ABN312" s="565"/>
      <c r="ABO312" s="565"/>
      <c r="ABP312" s="565"/>
      <c r="ABQ312" s="565"/>
      <c r="ABR312" s="565"/>
      <c r="ABS312" s="565"/>
      <c r="ABT312" s="565"/>
      <c r="ABU312" s="565"/>
      <c r="ABV312" s="565"/>
      <c r="ABW312" s="565"/>
      <c r="ABX312" s="565"/>
      <c r="ABY312" s="565"/>
      <c r="ABZ312" s="565"/>
      <c r="ACA312" s="565"/>
      <c r="ACB312" s="565"/>
      <c r="ACC312" s="565"/>
      <c r="ACD312" s="565"/>
      <c r="ACE312" s="565"/>
      <c r="ACF312" s="565"/>
      <c r="ACG312" s="565"/>
      <c r="ACH312" s="565"/>
      <c r="ACI312" s="565"/>
      <c r="ACJ312" s="565"/>
      <c r="ACK312" s="565"/>
      <c r="ACL312" s="565"/>
      <c r="ACM312" s="565"/>
      <c r="ACN312" s="565"/>
      <c r="ACO312" s="565"/>
      <c r="ACP312" s="565"/>
      <c r="ACQ312" s="565"/>
      <c r="ACR312" s="565"/>
      <c r="ACS312" s="565"/>
      <c r="ACT312" s="565"/>
      <c r="ACU312" s="565"/>
      <c r="ACV312" s="565"/>
      <c r="ACW312" s="565"/>
      <c r="ACX312" s="565"/>
      <c r="ACY312" s="565"/>
      <c r="ACZ312" s="565"/>
      <c r="ADA312" s="565"/>
      <c r="ADB312" s="565"/>
      <c r="ADC312" s="565"/>
      <c r="ADD312" s="565"/>
      <c r="ADE312" s="565"/>
      <c r="ADF312" s="565"/>
      <c r="ADG312" s="565"/>
      <c r="ADH312" s="565"/>
      <c r="ADI312" s="565"/>
      <c r="ADJ312" s="565"/>
      <c r="ADK312" s="565"/>
      <c r="ADL312" s="565"/>
      <c r="ADM312" s="565"/>
      <c r="ADN312" s="565"/>
      <c r="ADO312" s="565"/>
      <c r="ADP312" s="565"/>
      <c r="ADQ312" s="565"/>
      <c r="ADR312" s="565"/>
      <c r="ADS312" s="565"/>
      <c r="ADT312" s="565"/>
      <c r="ADU312" s="565"/>
      <c r="ADV312" s="565"/>
      <c r="ADW312" s="565"/>
      <c r="ADX312" s="565"/>
      <c r="ADY312" s="565"/>
      <c r="ADZ312" s="565"/>
      <c r="AEA312" s="565"/>
      <c r="AEB312" s="565"/>
      <c r="AEC312" s="565"/>
      <c r="AED312" s="565"/>
      <c r="AEE312" s="565"/>
      <c r="AEF312" s="565"/>
      <c r="AEG312" s="565"/>
      <c r="AEH312" s="565"/>
      <c r="AEI312" s="565"/>
      <c r="AEJ312" s="565"/>
      <c r="AEK312" s="565"/>
      <c r="AEL312" s="565"/>
      <c r="AEM312" s="565"/>
      <c r="AEN312" s="565"/>
      <c r="AEO312" s="565"/>
      <c r="AEP312" s="565"/>
      <c r="AEQ312" s="565"/>
      <c r="AER312" s="565"/>
      <c r="AES312" s="565"/>
      <c r="AET312" s="565"/>
      <c r="AEU312" s="565"/>
      <c r="AEV312" s="565"/>
      <c r="AEW312" s="565"/>
      <c r="AEX312" s="565"/>
      <c r="AEY312" s="565"/>
      <c r="AEZ312" s="565"/>
      <c r="AFA312" s="565"/>
      <c r="AFB312" s="565"/>
      <c r="AFC312" s="565"/>
      <c r="AFD312" s="565"/>
      <c r="AFE312" s="565"/>
      <c r="AFF312" s="565"/>
      <c r="AFG312" s="565"/>
      <c r="AFH312" s="565"/>
      <c r="AFI312" s="565"/>
      <c r="AFJ312" s="565"/>
      <c r="AFK312" s="565"/>
      <c r="AFL312" s="565"/>
      <c r="AFM312" s="565"/>
      <c r="AFN312" s="565"/>
      <c r="AFO312" s="565"/>
      <c r="AFP312" s="565"/>
      <c r="AFQ312" s="565"/>
      <c r="AFR312" s="565"/>
      <c r="AFS312" s="565"/>
      <c r="AFT312" s="565"/>
      <c r="AFU312" s="565"/>
      <c r="AFV312" s="565"/>
      <c r="AFW312" s="565"/>
      <c r="AFX312" s="565"/>
      <c r="AFY312" s="565"/>
      <c r="AFZ312" s="565"/>
      <c r="AGA312" s="565"/>
      <c r="AGB312" s="565"/>
      <c r="AGC312" s="565"/>
      <c r="AGD312" s="565"/>
      <c r="AGE312" s="565"/>
      <c r="AGF312" s="565"/>
      <c r="AGG312" s="565"/>
      <c r="AGH312" s="565"/>
      <c r="AGI312" s="565"/>
      <c r="AGJ312" s="565"/>
      <c r="AGK312" s="565"/>
      <c r="AGL312" s="565"/>
      <c r="AGM312" s="565"/>
      <c r="AGN312" s="565"/>
      <c r="AGO312" s="565"/>
      <c r="AGP312" s="565"/>
      <c r="AGQ312" s="565"/>
      <c r="AGR312" s="565"/>
      <c r="AGS312" s="565"/>
      <c r="AGT312" s="565"/>
      <c r="AGU312" s="565"/>
      <c r="AGV312" s="565"/>
      <c r="AGW312" s="565"/>
      <c r="AGX312" s="565"/>
      <c r="AGY312" s="565"/>
      <c r="AGZ312" s="565"/>
      <c r="AHA312" s="565"/>
      <c r="AHB312" s="565"/>
      <c r="AHC312" s="565"/>
      <c r="AHD312" s="565"/>
      <c r="AHE312" s="565"/>
      <c r="AHF312" s="565"/>
      <c r="AHG312" s="565"/>
      <c r="AHH312" s="565"/>
      <c r="AHI312" s="565"/>
      <c r="AHJ312" s="565"/>
      <c r="AHK312" s="565"/>
      <c r="AHL312" s="565"/>
      <c r="AHM312" s="565"/>
      <c r="AHN312" s="565"/>
      <c r="AHO312" s="565"/>
      <c r="AHP312" s="565"/>
      <c r="AHQ312" s="565"/>
      <c r="AHR312" s="565"/>
      <c r="AHS312" s="565"/>
      <c r="AHT312" s="565"/>
      <c r="AHU312" s="565"/>
      <c r="AHV312" s="565"/>
      <c r="AHW312" s="565"/>
      <c r="AHX312" s="565"/>
      <c r="AHY312" s="565"/>
      <c r="AHZ312" s="565"/>
      <c r="AIA312" s="565"/>
      <c r="AIB312" s="565"/>
      <c r="AIC312" s="565"/>
      <c r="AID312" s="565"/>
      <c r="AIE312" s="565"/>
      <c r="AIF312" s="565"/>
      <c r="AIG312" s="565"/>
      <c r="AIH312" s="565"/>
      <c r="AII312" s="565"/>
      <c r="AIJ312" s="565"/>
      <c r="AIK312" s="565"/>
      <c r="AIL312" s="565"/>
      <c r="AIM312" s="565"/>
      <c r="AIN312" s="565"/>
      <c r="AIO312" s="565"/>
      <c r="AIP312" s="565"/>
      <c r="AIQ312" s="565"/>
      <c r="AIR312" s="565"/>
      <c r="AIS312" s="565"/>
      <c r="AIT312" s="565"/>
      <c r="AIU312" s="565"/>
      <c r="AIV312" s="565"/>
      <c r="AIW312" s="565"/>
      <c r="AIX312" s="565"/>
      <c r="AIY312" s="565"/>
      <c r="AIZ312" s="565"/>
      <c r="AJA312" s="565"/>
      <c r="AJB312" s="565"/>
      <c r="AJC312" s="565"/>
      <c r="AJD312" s="565"/>
      <c r="AJE312" s="565"/>
      <c r="AJF312" s="565"/>
      <c r="AJG312" s="565"/>
      <c r="AJH312" s="565"/>
      <c r="AJI312" s="565"/>
      <c r="AJJ312" s="565"/>
      <c r="AJK312" s="565"/>
      <c r="AJL312" s="565"/>
      <c r="AJM312" s="565"/>
      <c r="AJN312" s="565"/>
      <c r="AJO312" s="565"/>
      <c r="AJP312" s="565"/>
      <c r="AJQ312" s="565"/>
      <c r="AJR312" s="565"/>
      <c r="AJS312" s="565"/>
      <c r="AJT312" s="565"/>
      <c r="AJU312" s="565"/>
      <c r="AJV312" s="565"/>
      <c r="AJW312" s="565"/>
      <c r="AJX312" s="565"/>
      <c r="AJY312" s="565"/>
      <c r="AJZ312" s="565"/>
      <c r="AKA312" s="565"/>
      <c r="AKB312" s="565"/>
      <c r="AKC312" s="565"/>
      <c r="AKD312" s="565"/>
      <c r="AKE312" s="565"/>
      <c r="AKF312" s="565"/>
      <c r="AKG312" s="565"/>
      <c r="AKH312" s="565"/>
      <c r="AKI312" s="565"/>
      <c r="AKJ312" s="565"/>
      <c r="AKK312" s="565"/>
      <c r="AKL312" s="565"/>
      <c r="AKM312" s="565"/>
      <c r="AKN312" s="565"/>
      <c r="AKO312" s="565"/>
      <c r="AKP312" s="565"/>
      <c r="AKQ312" s="565"/>
      <c r="AKR312" s="565"/>
      <c r="AKS312" s="565"/>
      <c r="AKT312" s="565"/>
      <c r="AKU312" s="565"/>
      <c r="AKV312" s="565"/>
      <c r="AKW312" s="565"/>
      <c r="AKX312" s="565"/>
      <c r="AKY312" s="565"/>
      <c r="AKZ312" s="565"/>
      <c r="ALA312" s="565"/>
      <c r="ALB312" s="565"/>
      <c r="ALC312" s="565"/>
      <c r="ALD312" s="565"/>
      <c r="ALE312" s="565"/>
      <c r="ALF312" s="565"/>
      <c r="ALG312" s="565"/>
      <c r="ALH312" s="565"/>
      <c r="ALI312" s="565"/>
      <c r="ALJ312" s="565"/>
      <c r="ALK312" s="565"/>
      <c r="ALL312" s="565"/>
      <c r="ALM312" s="565"/>
      <c r="ALN312" s="565"/>
      <c r="ALO312" s="565"/>
      <c r="ALP312" s="565"/>
      <c r="ALQ312" s="565"/>
      <c r="ALR312" s="565"/>
      <c r="ALS312" s="565"/>
      <c r="ALT312" s="565"/>
      <c r="ALU312" s="565"/>
      <c r="ALV312" s="565"/>
      <c r="ALW312" s="565"/>
      <c r="ALX312" s="565"/>
      <c r="ALY312" s="565"/>
      <c r="ALZ312" s="565"/>
      <c r="AMA312" s="565"/>
      <c r="AMB312" s="565"/>
      <c r="AMC312" s="565"/>
      <c r="AMD312" s="565"/>
      <c r="AME312" s="565"/>
      <c r="AMF312" s="565"/>
      <c r="AMG312" s="565"/>
      <c r="AMH312" s="565"/>
      <c r="AMI312" s="565"/>
      <c r="AMJ312" s="565"/>
      <c r="AMK312" s="565"/>
      <c r="AML312" s="565"/>
      <c r="AMM312" s="565"/>
    </row>
  </sheetData>
  <sheetProtection sheet="1" objects="1" scenarios="1"/>
  <mergeCells count="1091">
    <mergeCell ref="E27:G27"/>
    <mergeCell ref="H27:I27"/>
    <mergeCell ref="J27:L27"/>
    <mergeCell ref="D7:V7"/>
    <mergeCell ref="E8:M9"/>
    <mergeCell ref="E10:F10"/>
    <mergeCell ref="H12:I12"/>
    <mergeCell ref="J12:L12"/>
    <mergeCell ref="E13:G13"/>
    <mergeCell ref="C1:W1"/>
    <mergeCell ref="E3:F3"/>
    <mergeCell ref="G3:P3"/>
    <mergeCell ref="Q3:R3"/>
    <mergeCell ref="S3:U3"/>
    <mergeCell ref="E5:F5"/>
    <mergeCell ref="G5:U5"/>
    <mergeCell ref="E18:N18"/>
    <mergeCell ref="H20:I20"/>
    <mergeCell ref="J20:L20"/>
    <mergeCell ref="A14:A15"/>
    <mergeCell ref="E14:G14"/>
    <mergeCell ref="H14:I14"/>
    <mergeCell ref="J14:L14"/>
    <mergeCell ref="E16:G16"/>
    <mergeCell ref="H16:I16"/>
    <mergeCell ref="J16:L16"/>
    <mergeCell ref="H13:I13"/>
    <mergeCell ref="J13:L13"/>
    <mergeCell ref="F25:G25"/>
    <mergeCell ref="H25:I25"/>
    <mergeCell ref="J25:L25"/>
    <mergeCell ref="F26:G26"/>
    <mergeCell ref="H26:I26"/>
    <mergeCell ref="J26:L26"/>
    <mergeCell ref="F23:G23"/>
    <mergeCell ref="H23:I23"/>
    <mergeCell ref="J23:L23"/>
    <mergeCell ref="F24:G24"/>
    <mergeCell ref="H24:I24"/>
    <mergeCell ref="J24:L24"/>
    <mergeCell ref="E21:E26"/>
    <mergeCell ref="F21:G21"/>
    <mergeCell ref="H21:I21"/>
    <mergeCell ref="J21:L21"/>
    <mergeCell ref="F22:G22"/>
    <mergeCell ref="H22:I22"/>
    <mergeCell ref="J22:L22"/>
    <mergeCell ref="E34:G34"/>
    <mergeCell ref="H34:I34"/>
    <mergeCell ref="J34:L34"/>
    <mergeCell ref="E35:K35"/>
    <mergeCell ref="D37:V37"/>
    <mergeCell ref="F31:G31"/>
    <mergeCell ref="H31:I31"/>
    <mergeCell ref="J31:L31"/>
    <mergeCell ref="E32:G32"/>
    <mergeCell ref="H32:I32"/>
    <mergeCell ref="J32:L32"/>
    <mergeCell ref="E29:E31"/>
    <mergeCell ref="F29:G29"/>
    <mergeCell ref="H29:I29"/>
    <mergeCell ref="J29:L29"/>
    <mergeCell ref="F30:G30"/>
    <mergeCell ref="H30:I30"/>
    <mergeCell ref="J30:L30"/>
    <mergeCell ref="E40:F40"/>
    <mergeCell ref="I40:J40"/>
    <mergeCell ref="I41:J41"/>
    <mergeCell ref="I54:J54"/>
    <mergeCell ref="K54:M54"/>
    <mergeCell ref="Q54:R54"/>
    <mergeCell ref="S54:U54"/>
    <mergeCell ref="I55:J55"/>
    <mergeCell ref="K55:M55"/>
    <mergeCell ref="Q55:R55"/>
    <mergeCell ref="S55:U55"/>
    <mergeCell ref="I52:J52"/>
    <mergeCell ref="K52:M52"/>
    <mergeCell ref="Q52:R52"/>
    <mergeCell ref="S52:U52"/>
    <mergeCell ref="I53:J53"/>
    <mergeCell ref="K53:M53"/>
    <mergeCell ref="Q53:R53"/>
    <mergeCell ref="S53:U53"/>
    <mergeCell ref="D48:V48"/>
    <mergeCell ref="I51:J51"/>
    <mergeCell ref="K51:M51"/>
    <mergeCell ref="Q51:R51"/>
    <mergeCell ref="S51:U51"/>
    <mergeCell ref="E42:F42"/>
    <mergeCell ref="I42:J42"/>
    <mergeCell ref="I43:J43"/>
    <mergeCell ref="E44:F44"/>
    <mergeCell ref="I44:J44"/>
    <mergeCell ref="I45:J45"/>
    <mergeCell ref="I58:J58"/>
    <mergeCell ref="K58:M58"/>
    <mergeCell ref="Q58:R58"/>
    <mergeCell ref="S58:U58"/>
    <mergeCell ref="I59:J59"/>
    <mergeCell ref="K59:M59"/>
    <mergeCell ref="Q59:R59"/>
    <mergeCell ref="S59:U59"/>
    <mergeCell ref="I56:J56"/>
    <mergeCell ref="K56:M56"/>
    <mergeCell ref="Q56:R56"/>
    <mergeCell ref="S56:U56"/>
    <mergeCell ref="I57:J57"/>
    <mergeCell ref="K57:M57"/>
    <mergeCell ref="Q57:R57"/>
    <mergeCell ref="S57:U57"/>
    <mergeCell ref="I39:J39"/>
    <mergeCell ref="I64:J64"/>
    <mergeCell ref="K64:M64"/>
    <mergeCell ref="Q64:R64"/>
    <mergeCell ref="S64:U64"/>
    <mergeCell ref="I65:J65"/>
    <mergeCell ref="K65:M65"/>
    <mergeCell ref="Q65:R65"/>
    <mergeCell ref="S65:U65"/>
    <mergeCell ref="I62:J62"/>
    <mergeCell ref="K62:M62"/>
    <mergeCell ref="Q62:R62"/>
    <mergeCell ref="S62:U62"/>
    <mergeCell ref="I63:J63"/>
    <mergeCell ref="K63:M63"/>
    <mergeCell ref="Q63:R63"/>
    <mergeCell ref="S63:U63"/>
    <mergeCell ref="I60:J60"/>
    <mergeCell ref="K60:M60"/>
    <mergeCell ref="Q60:R60"/>
    <mergeCell ref="S60:U60"/>
    <mergeCell ref="I61:J61"/>
    <mergeCell ref="K61:M61"/>
    <mergeCell ref="Q61:R61"/>
    <mergeCell ref="S61:U61"/>
    <mergeCell ref="I70:J70"/>
    <mergeCell ref="K70:M70"/>
    <mergeCell ref="Q70:R70"/>
    <mergeCell ref="S70:U70"/>
    <mergeCell ref="I71:J71"/>
    <mergeCell ref="K71:M71"/>
    <mergeCell ref="Q71:R71"/>
    <mergeCell ref="S71:U71"/>
    <mergeCell ref="I68:J68"/>
    <mergeCell ref="K68:M68"/>
    <mergeCell ref="Q68:R68"/>
    <mergeCell ref="S68:U68"/>
    <mergeCell ref="I69:J69"/>
    <mergeCell ref="K69:M69"/>
    <mergeCell ref="Q69:R69"/>
    <mergeCell ref="S69:U69"/>
    <mergeCell ref="I66:J66"/>
    <mergeCell ref="K66:M66"/>
    <mergeCell ref="Q66:R66"/>
    <mergeCell ref="S66:U66"/>
    <mergeCell ref="I67:J67"/>
    <mergeCell ref="K67:M67"/>
    <mergeCell ref="Q67:R67"/>
    <mergeCell ref="S67:U67"/>
    <mergeCell ref="I76:J76"/>
    <mergeCell ref="K76:M76"/>
    <mergeCell ref="Q76:R76"/>
    <mergeCell ref="S76:U76"/>
    <mergeCell ref="I77:J77"/>
    <mergeCell ref="K77:M77"/>
    <mergeCell ref="Q77:R77"/>
    <mergeCell ref="S77:U77"/>
    <mergeCell ref="I74:J74"/>
    <mergeCell ref="K74:M74"/>
    <mergeCell ref="Q74:R74"/>
    <mergeCell ref="S74:U74"/>
    <mergeCell ref="I75:J75"/>
    <mergeCell ref="K75:M75"/>
    <mergeCell ref="Q75:R75"/>
    <mergeCell ref="S75:U75"/>
    <mergeCell ref="I72:J72"/>
    <mergeCell ref="K72:M72"/>
    <mergeCell ref="Q72:R72"/>
    <mergeCell ref="S72:U72"/>
    <mergeCell ref="I73:J73"/>
    <mergeCell ref="K73:M73"/>
    <mergeCell ref="Q73:R73"/>
    <mergeCell ref="S73:U73"/>
    <mergeCell ref="I82:J82"/>
    <mergeCell ref="K82:M82"/>
    <mergeCell ref="Q82:R82"/>
    <mergeCell ref="S82:U82"/>
    <mergeCell ref="I83:J83"/>
    <mergeCell ref="K83:M83"/>
    <mergeCell ref="Q83:R83"/>
    <mergeCell ref="S83:U83"/>
    <mergeCell ref="I80:J80"/>
    <mergeCell ref="K80:M80"/>
    <mergeCell ref="Q80:R80"/>
    <mergeCell ref="S80:U80"/>
    <mergeCell ref="I81:J81"/>
    <mergeCell ref="K81:M81"/>
    <mergeCell ref="Q81:R81"/>
    <mergeCell ref="S81:U81"/>
    <mergeCell ref="I78:J78"/>
    <mergeCell ref="K78:M78"/>
    <mergeCell ref="Q78:R78"/>
    <mergeCell ref="S78:U78"/>
    <mergeCell ref="I79:J79"/>
    <mergeCell ref="K79:M79"/>
    <mergeCell ref="Q79:R79"/>
    <mergeCell ref="S79:U79"/>
    <mergeCell ref="I88:J88"/>
    <mergeCell ref="K88:M88"/>
    <mergeCell ref="Q88:R88"/>
    <mergeCell ref="S88:U88"/>
    <mergeCell ref="I89:J89"/>
    <mergeCell ref="K89:M89"/>
    <mergeCell ref="Q89:R89"/>
    <mergeCell ref="S89:U89"/>
    <mergeCell ref="I86:J86"/>
    <mergeCell ref="K86:M86"/>
    <mergeCell ref="Q86:R86"/>
    <mergeCell ref="S86:U86"/>
    <mergeCell ref="I87:J87"/>
    <mergeCell ref="K87:M87"/>
    <mergeCell ref="Q87:R87"/>
    <mergeCell ref="S87:U87"/>
    <mergeCell ref="I84:J84"/>
    <mergeCell ref="K84:M84"/>
    <mergeCell ref="Q84:R84"/>
    <mergeCell ref="S84:U84"/>
    <mergeCell ref="I85:J85"/>
    <mergeCell ref="K85:M85"/>
    <mergeCell ref="Q85:R85"/>
    <mergeCell ref="S85:U85"/>
    <mergeCell ref="I94:J94"/>
    <mergeCell ref="K94:M94"/>
    <mergeCell ref="Q94:R94"/>
    <mergeCell ref="S94:U94"/>
    <mergeCell ref="I95:J95"/>
    <mergeCell ref="K95:M95"/>
    <mergeCell ref="Q95:R95"/>
    <mergeCell ref="S95:U95"/>
    <mergeCell ref="I92:J92"/>
    <mergeCell ref="K92:M92"/>
    <mergeCell ref="Q92:R92"/>
    <mergeCell ref="S92:U92"/>
    <mergeCell ref="I93:J93"/>
    <mergeCell ref="K93:M93"/>
    <mergeCell ref="Q93:R93"/>
    <mergeCell ref="S93:U93"/>
    <mergeCell ref="I90:J90"/>
    <mergeCell ref="K90:M90"/>
    <mergeCell ref="Q90:R90"/>
    <mergeCell ref="S90:U90"/>
    <mergeCell ref="I91:J91"/>
    <mergeCell ref="K91:M91"/>
    <mergeCell ref="Q91:R91"/>
    <mergeCell ref="S91:U91"/>
    <mergeCell ref="I100:J100"/>
    <mergeCell ref="K100:M100"/>
    <mergeCell ref="Q100:R100"/>
    <mergeCell ref="S100:U100"/>
    <mergeCell ref="I101:J101"/>
    <mergeCell ref="K101:M101"/>
    <mergeCell ref="Q101:R101"/>
    <mergeCell ref="S101:U101"/>
    <mergeCell ref="I98:J98"/>
    <mergeCell ref="K98:M98"/>
    <mergeCell ref="Q98:R98"/>
    <mergeCell ref="S98:U98"/>
    <mergeCell ref="I99:J99"/>
    <mergeCell ref="K99:M99"/>
    <mergeCell ref="Q99:R99"/>
    <mergeCell ref="S99:U99"/>
    <mergeCell ref="I96:J96"/>
    <mergeCell ref="K96:M96"/>
    <mergeCell ref="Q96:R96"/>
    <mergeCell ref="S96:U96"/>
    <mergeCell ref="I97:J97"/>
    <mergeCell ref="K97:M97"/>
    <mergeCell ref="Q97:R97"/>
    <mergeCell ref="S97:U97"/>
    <mergeCell ref="I106:J106"/>
    <mergeCell ref="K106:M106"/>
    <mergeCell ref="Q106:R106"/>
    <mergeCell ref="S106:U106"/>
    <mergeCell ref="I107:J107"/>
    <mergeCell ref="K107:M107"/>
    <mergeCell ref="Q107:R107"/>
    <mergeCell ref="S107:U107"/>
    <mergeCell ref="I104:J104"/>
    <mergeCell ref="K104:M104"/>
    <mergeCell ref="Q104:R104"/>
    <mergeCell ref="S104:U104"/>
    <mergeCell ref="I105:J105"/>
    <mergeCell ref="K105:M105"/>
    <mergeCell ref="Q105:R105"/>
    <mergeCell ref="S105:U105"/>
    <mergeCell ref="I102:J102"/>
    <mergeCell ref="K102:M102"/>
    <mergeCell ref="Q102:R102"/>
    <mergeCell ref="S102:U102"/>
    <mergeCell ref="I103:J103"/>
    <mergeCell ref="K103:M103"/>
    <mergeCell ref="Q103:R103"/>
    <mergeCell ref="S103:U103"/>
    <mergeCell ref="I112:J112"/>
    <mergeCell ref="K112:M112"/>
    <mergeCell ref="Q112:R112"/>
    <mergeCell ref="S112:U112"/>
    <mergeCell ref="I113:J113"/>
    <mergeCell ref="K113:M113"/>
    <mergeCell ref="Q113:R113"/>
    <mergeCell ref="S113:U113"/>
    <mergeCell ref="I110:J110"/>
    <mergeCell ref="K110:M110"/>
    <mergeCell ref="Q110:R110"/>
    <mergeCell ref="S110:U110"/>
    <mergeCell ref="I111:J111"/>
    <mergeCell ref="K111:M111"/>
    <mergeCell ref="Q111:R111"/>
    <mergeCell ref="S111:U111"/>
    <mergeCell ref="I108:J108"/>
    <mergeCell ref="K108:M108"/>
    <mergeCell ref="Q108:R108"/>
    <mergeCell ref="S108:U108"/>
    <mergeCell ref="I109:J109"/>
    <mergeCell ref="K109:M109"/>
    <mergeCell ref="Q109:R109"/>
    <mergeCell ref="S109:U109"/>
    <mergeCell ref="I118:J118"/>
    <mergeCell ref="K118:M118"/>
    <mergeCell ref="Q118:R118"/>
    <mergeCell ref="S118:U118"/>
    <mergeCell ref="I119:J119"/>
    <mergeCell ref="K119:M119"/>
    <mergeCell ref="Q119:R119"/>
    <mergeCell ref="S119:U119"/>
    <mergeCell ref="I116:J116"/>
    <mergeCell ref="K116:M116"/>
    <mergeCell ref="Q116:R116"/>
    <mergeCell ref="S116:U116"/>
    <mergeCell ref="I117:J117"/>
    <mergeCell ref="K117:M117"/>
    <mergeCell ref="Q117:R117"/>
    <mergeCell ref="S117:U117"/>
    <mergeCell ref="I114:J114"/>
    <mergeCell ref="K114:M114"/>
    <mergeCell ref="Q114:R114"/>
    <mergeCell ref="S114:U114"/>
    <mergeCell ref="I115:J115"/>
    <mergeCell ref="K115:M115"/>
    <mergeCell ref="Q115:R115"/>
    <mergeCell ref="S115:U115"/>
    <mergeCell ref="I124:J124"/>
    <mergeCell ref="K124:M124"/>
    <mergeCell ref="Q124:R124"/>
    <mergeCell ref="S124:U124"/>
    <mergeCell ref="I125:J125"/>
    <mergeCell ref="K125:M125"/>
    <mergeCell ref="Q125:R125"/>
    <mergeCell ref="S125:U125"/>
    <mergeCell ref="I122:J122"/>
    <mergeCell ref="K122:M122"/>
    <mergeCell ref="Q122:R122"/>
    <mergeCell ref="S122:U122"/>
    <mergeCell ref="I123:J123"/>
    <mergeCell ref="K123:M123"/>
    <mergeCell ref="Q123:R123"/>
    <mergeCell ref="S123:U123"/>
    <mergeCell ref="I120:J120"/>
    <mergeCell ref="K120:M120"/>
    <mergeCell ref="Q120:R120"/>
    <mergeCell ref="S120:U120"/>
    <mergeCell ref="I121:J121"/>
    <mergeCell ref="K121:M121"/>
    <mergeCell ref="Q121:R121"/>
    <mergeCell ref="S121:U121"/>
    <mergeCell ref="I130:J130"/>
    <mergeCell ref="K130:M130"/>
    <mergeCell ref="Q130:R130"/>
    <mergeCell ref="S130:U130"/>
    <mergeCell ref="I131:J131"/>
    <mergeCell ref="K131:M131"/>
    <mergeCell ref="Q131:R131"/>
    <mergeCell ref="S131:U131"/>
    <mergeCell ref="I128:J128"/>
    <mergeCell ref="K128:M128"/>
    <mergeCell ref="Q128:R128"/>
    <mergeCell ref="S128:U128"/>
    <mergeCell ref="I129:J129"/>
    <mergeCell ref="K129:M129"/>
    <mergeCell ref="Q129:R129"/>
    <mergeCell ref="S129:U129"/>
    <mergeCell ref="I126:J126"/>
    <mergeCell ref="K126:M126"/>
    <mergeCell ref="Q126:R126"/>
    <mergeCell ref="S126:U126"/>
    <mergeCell ref="I127:J127"/>
    <mergeCell ref="K127:M127"/>
    <mergeCell ref="Q127:R127"/>
    <mergeCell ref="S127:U127"/>
    <mergeCell ref="I136:J136"/>
    <mergeCell ref="K136:M136"/>
    <mergeCell ref="Q136:R136"/>
    <mergeCell ref="S136:U136"/>
    <mergeCell ref="I137:J137"/>
    <mergeCell ref="K137:M137"/>
    <mergeCell ref="Q137:R137"/>
    <mergeCell ref="S137:U137"/>
    <mergeCell ref="I134:J134"/>
    <mergeCell ref="K134:M134"/>
    <mergeCell ref="Q134:R134"/>
    <mergeCell ref="S134:U134"/>
    <mergeCell ref="I135:J135"/>
    <mergeCell ref="K135:M135"/>
    <mergeCell ref="Q135:R135"/>
    <mergeCell ref="S135:U135"/>
    <mergeCell ref="I132:J132"/>
    <mergeCell ref="K132:M132"/>
    <mergeCell ref="Q132:R132"/>
    <mergeCell ref="S132:U132"/>
    <mergeCell ref="I133:J133"/>
    <mergeCell ref="K133:M133"/>
    <mergeCell ref="Q133:R133"/>
    <mergeCell ref="S133:U133"/>
    <mergeCell ref="I142:J142"/>
    <mergeCell ref="K142:M142"/>
    <mergeCell ref="Q142:R142"/>
    <mergeCell ref="S142:U142"/>
    <mergeCell ref="I143:J143"/>
    <mergeCell ref="K143:M143"/>
    <mergeCell ref="Q143:R143"/>
    <mergeCell ref="S143:U143"/>
    <mergeCell ref="I140:J140"/>
    <mergeCell ref="K140:M140"/>
    <mergeCell ref="Q140:R140"/>
    <mergeCell ref="S140:U140"/>
    <mergeCell ref="I141:J141"/>
    <mergeCell ref="K141:M141"/>
    <mergeCell ref="Q141:R141"/>
    <mergeCell ref="S141:U141"/>
    <mergeCell ref="I138:J138"/>
    <mergeCell ref="K138:M138"/>
    <mergeCell ref="Q138:R138"/>
    <mergeCell ref="S138:U138"/>
    <mergeCell ref="I139:J139"/>
    <mergeCell ref="K139:M139"/>
    <mergeCell ref="Q139:R139"/>
    <mergeCell ref="S139:U139"/>
    <mergeCell ref="I148:J148"/>
    <mergeCell ref="K148:M148"/>
    <mergeCell ref="Q148:R148"/>
    <mergeCell ref="S148:U148"/>
    <mergeCell ref="I149:J149"/>
    <mergeCell ref="K149:M149"/>
    <mergeCell ref="Q149:R149"/>
    <mergeCell ref="S149:U149"/>
    <mergeCell ref="I146:J146"/>
    <mergeCell ref="K146:M146"/>
    <mergeCell ref="Q146:R146"/>
    <mergeCell ref="S146:U146"/>
    <mergeCell ref="I147:J147"/>
    <mergeCell ref="K147:M147"/>
    <mergeCell ref="Q147:R147"/>
    <mergeCell ref="S147:U147"/>
    <mergeCell ref="I144:J144"/>
    <mergeCell ref="K144:M144"/>
    <mergeCell ref="Q144:R144"/>
    <mergeCell ref="S144:U144"/>
    <mergeCell ref="I145:J145"/>
    <mergeCell ref="K145:M145"/>
    <mergeCell ref="Q145:R145"/>
    <mergeCell ref="S145:U145"/>
    <mergeCell ref="I154:J154"/>
    <mergeCell ref="K154:M154"/>
    <mergeCell ref="Q154:R154"/>
    <mergeCell ref="S154:U154"/>
    <mergeCell ref="I155:J155"/>
    <mergeCell ref="K155:M155"/>
    <mergeCell ref="Q155:R155"/>
    <mergeCell ref="S155:U155"/>
    <mergeCell ref="I152:J152"/>
    <mergeCell ref="K152:M152"/>
    <mergeCell ref="Q152:R152"/>
    <mergeCell ref="S152:U152"/>
    <mergeCell ref="I153:J153"/>
    <mergeCell ref="K153:M153"/>
    <mergeCell ref="Q153:R153"/>
    <mergeCell ref="S153:U153"/>
    <mergeCell ref="I150:J150"/>
    <mergeCell ref="K150:M150"/>
    <mergeCell ref="Q150:R150"/>
    <mergeCell ref="S150:U150"/>
    <mergeCell ref="I151:J151"/>
    <mergeCell ref="K151:M151"/>
    <mergeCell ref="Q151:R151"/>
    <mergeCell ref="S151:U151"/>
    <mergeCell ref="I160:J160"/>
    <mergeCell ref="K160:M160"/>
    <mergeCell ref="Q160:R160"/>
    <mergeCell ref="S160:U160"/>
    <mergeCell ref="I161:J161"/>
    <mergeCell ref="K161:M161"/>
    <mergeCell ref="Q161:R161"/>
    <mergeCell ref="S161:U161"/>
    <mergeCell ref="I158:J158"/>
    <mergeCell ref="K158:M158"/>
    <mergeCell ref="Q158:R158"/>
    <mergeCell ref="S158:U158"/>
    <mergeCell ref="I159:J159"/>
    <mergeCell ref="K159:M159"/>
    <mergeCell ref="Q159:R159"/>
    <mergeCell ref="S159:U159"/>
    <mergeCell ref="I156:J156"/>
    <mergeCell ref="K156:M156"/>
    <mergeCell ref="Q156:R156"/>
    <mergeCell ref="S156:U156"/>
    <mergeCell ref="I157:J157"/>
    <mergeCell ref="K157:M157"/>
    <mergeCell ref="Q157:R157"/>
    <mergeCell ref="S157:U157"/>
    <mergeCell ref="I166:J166"/>
    <mergeCell ref="K166:M166"/>
    <mergeCell ref="Q166:R166"/>
    <mergeCell ref="S166:U166"/>
    <mergeCell ref="I167:J167"/>
    <mergeCell ref="K167:M167"/>
    <mergeCell ref="Q167:R167"/>
    <mergeCell ref="S167:U167"/>
    <mergeCell ref="I164:J164"/>
    <mergeCell ref="K164:M164"/>
    <mergeCell ref="Q164:R164"/>
    <mergeCell ref="S164:U164"/>
    <mergeCell ref="I165:J165"/>
    <mergeCell ref="K165:M165"/>
    <mergeCell ref="Q165:R165"/>
    <mergeCell ref="S165:U165"/>
    <mergeCell ref="I162:J162"/>
    <mergeCell ref="K162:M162"/>
    <mergeCell ref="Q162:R162"/>
    <mergeCell ref="S162:U162"/>
    <mergeCell ref="I163:J163"/>
    <mergeCell ref="K163:M163"/>
    <mergeCell ref="Q163:R163"/>
    <mergeCell ref="S163:U163"/>
    <mergeCell ref="I172:J172"/>
    <mergeCell ref="K172:M172"/>
    <mergeCell ref="Q172:R172"/>
    <mergeCell ref="S172:U172"/>
    <mergeCell ref="I173:J173"/>
    <mergeCell ref="K173:M173"/>
    <mergeCell ref="Q173:R173"/>
    <mergeCell ref="S173:U173"/>
    <mergeCell ref="I170:J170"/>
    <mergeCell ref="K170:M170"/>
    <mergeCell ref="Q170:R170"/>
    <mergeCell ref="S170:U170"/>
    <mergeCell ref="I171:J171"/>
    <mergeCell ref="K171:M171"/>
    <mergeCell ref="Q171:R171"/>
    <mergeCell ref="S171:U171"/>
    <mergeCell ref="I168:J168"/>
    <mergeCell ref="K168:M168"/>
    <mergeCell ref="Q168:R168"/>
    <mergeCell ref="S168:U168"/>
    <mergeCell ref="I169:J169"/>
    <mergeCell ref="K169:M169"/>
    <mergeCell ref="Q169:R169"/>
    <mergeCell ref="S169:U169"/>
    <mergeCell ref="I178:J178"/>
    <mergeCell ref="K178:M178"/>
    <mergeCell ref="Q178:R178"/>
    <mergeCell ref="S178:U178"/>
    <mergeCell ref="I179:J179"/>
    <mergeCell ref="K179:M179"/>
    <mergeCell ref="Q179:R179"/>
    <mergeCell ref="S179:U179"/>
    <mergeCell ref="I176:J176"/>
    <mergeCell ref="K176:M176"/>
    <mergeCell ref="Q176:R176"/>
    <mergeCell ref="S176:U176"/>
    <mergeCell ref="I177:J177"/>
    <mergeCell ref="K177:M177"/>
    <mergeCell ref="Q177:R177"/>
    <mergeCell ref="S177:U177"/>
    <mergeCell ref="I174:J174"/>
    <mergeCell ref="K174:M174"/>
    <mergeCell ref="Q174:R174"/>
    <mergeCell ref="S174:U174"/>
    <mergeCell ref="I175:J175"/>
    <mergeCell ref="K175:M175"/>
    <mergeCell ref="Q175:R175"/>
    <mergeCell ref="S175:U175"/>
    <mergeCell ref="I184:J184"/>
    <mergeCell ref="K184:M184"/>
    <mergeCell ref="Q184:R184"/>
    <mergeCell ref="S184:U184"/>
    <mergeCell ref="I185:J185"/>
    <mergeCell ref="K185:M185"/>
    <mergeCell ref="Q185:R185"/>
    <mergeCell ref="S185:U185"/>
    <mergeCell ref="I182:J182"/>
    <mergeCell ref="K182:M182"/>
    <mergeCell ref="Q182:R182"/>
    <mergeCell ref="S182:U182"/>
    <mergeCell ref="I183:J183"/>
    <mergeCell ref="K183:M183"/>
    <mergeCell ref="Q183:R183"/>
    <mergeCell ref="S183:U183"/>
    <mergeCell ref="I180:J180"/>
    <mergeCell ref="K180:M180"/>
    <mergeCell ref="Q180:R180"/>
    <mergeCell ref="S180:U180"/>
    <mergeCell ref="I181:J181"/>
    <mergeCell ref="K181:M181"/>
    <mergeCell ref="Q181:R181"/>
    <mergeCell ref="S181:U181"/>
    <mergeCell ref="I190:J190"/>
    <mergeCell ref="K190:M190"/>
    <mergeCell ref="Q190:R190"/>
    <mergeCell ref="S190:U190"/>
    <mergeCell ref="I191:J191"/>
    <mergeCell ref="K191:M191"/>
    <mergeCell ref="Q191:R191"/>
    <mergeCell ref="S191:U191"/>
    <mergeCell ref="I188:J188"/>
    <mergeCell ref="K188:M188"/>
    <mergeCell ref="Q188:R188"/>
    <mergeCell ref="S188:U188"/>
    <mergeCell ref="I189:J189"/>
    <mergeCell ref="K189:M189"/>
    <mergeCell ref="Q189:R189"/>
    <mergeCell ref="S189:U189"/>
    <mergeCell ref="I186:J186"/>
    <mergeCell ref="K186:M186"/>
    <mergeCell ref="Q186:R186"/>
    <mergeCell ref="S186:U186"/>
    <mergeCell ref="I187:J187"/>
    <mergeCell ref="K187:M187"/>
    <mergeCell ref="Q187:R187"/>
    <mergeCell ref="S187:U187"/>
    <mergeCell ref="I196:J196"/>
    <mergeCell ref="K196:M196"/>
    <mergeCell ref="Q196:R196"/>
    <mergeCell ref="S196:U196"/>
    <mergeCell ref="I197:J197"/>
    <mergeCell ref="K197:M197"/>
    <mergeCell ref="Q197:R197"/>
    <mergeCell ref="S197:U197"/>
    <mergeCell ref="I194:J194"/>
    <mergeCell ref="K194:M194"/>
    <mergeCell ref="Q194:R194"/>
    <mergeCell ref="S194:U194"/>
    <mergeCell ref="I195:J195"/>
    <mergeCell ref="K195:M195"/>
    <mergeCell ref="Q195:R195"/>
    <mergeCell ref="S195:U195"/>
    <mergeCell ref="I192:J192"/>
    <mergeCell ref="K192:M192"/>
    <mergeCell ref="Q192:R192"/>
    <mergeCell ref="S192:U192"/>
    <mergeCell ref="I193:J193"/>
    <mergeCell ref="K193:M193"/>
    <mergeCell ref="Q193:R193"/>
    <mergeCell ref="S193:U193"/>
    <mergeCell ref="I202:J202"/>
    <mergeCell ref="K202:M202"/>
    <mergeCell ref="Q202:R202"/>
    <mergeCell ref="S202:U202"/>
    <mergeCell ref="I203:J203"/>
    <mergeCell ref="K203:M203"/>
    <mergeCell ref="Q203:R203"/>
    <mergeCell ref="S203:U203"/>
    <mergeCell ref="I200:J200"/>
    <mergeCell ref="K200:M200"/>
    <mergeCell ref="Q200:R200"/>
    <mergeCell ref="S200:U200"/>
    <mergeCell ref="I201:J201"/>
    <mergeCell ref="K201:M201"/>
    <mergeCell ref="Q201:R201"/>
    <mergeCell ref="S201:U201"/>
    <mergeCell ref="I198:J198"/>
    <mergeCell ref="K198:M198"/>
    <mergeCell ref="Q198:R198"/>
    <mergeCell ref="S198:U198"/>
    <mergeCell ref="I199:J199"/>
    <mergeCell ref="K199:M199"/>
    <mergeCell ref="Q199:R199"/>
    <mergeCell ref="S199:U199"/>
    <mergeCell ref="I208:J208"/>
    <mergeCell ref="K208:M208"/>
    <mergeCell ref="Q208:R208"/>
    <mergeCell ref="S208:U208"/>
    <mergeCell ref="I209:J209"/>
    <mergeCell ref="K209:M209"/>
    <mergeCell ref="Q209:R209"/>
    <mergeCell ref="S209:U209"/>
    <mergeCell ref="I206:J206"/>
    <mergeCell ref="K206:M206"/>
    <mergeCell ref="Q206:R206"/>
    <mergeCell ref="S206:U206"/>
    <mergeCell ref="I207:J207"/>
    <mergeCell ref="K207:M207"/>
    <mergeCell ref="Q207:R207"/>
    <mergeCell ref="S207:U207"/>
    <mergeCell ref="I204:J204"/>
    <mergeCell ref="K204:M204"/>
    <mergeCell ref="Q204:R204"/>
    <mergeCell ref="S204:U204"/>
    <mergeCell ref="I205:J205"/>
    <mergeCell ref="K205:M205"/>
    <mergeCell ref="Q205:R205"/>
    <mergeCell ref="S205:U205"/>
    <mergeCell ref="I214:J214"/>
    <mergeCell ref="K214:M214"/>
    <mergeCell ref="Q214:R214"/>
    <mergeCell ref="S214:U214"/>
    <mergeCell ref="I215:J215"/>
    <mergeCell ref="K215:M215"/>
    <mergeCell ref="Q215:R215"/>
    <mergeCell ref="S215:U215"/>
    <mergeCell ref="I212:J212"/>
    <mergeCell ref="K212:M212"/>
    <mergeCell ref="Q212:R212"/>
    <mergeCell ref="S212:U212"/>
    <mergeCell ref="I213:J213"/>
    <mergeCell ref="K213:M213"/>
    <mergeCell ref="Q213:R213"/>
    <mergeCell ref="S213:U213"/>
    <mergeCell ref="I210:J210"/>
    <mergeCell ref="K210:M210"/>
    <mergeCell ref="Q210:R210"/>
    <mergeCell ref="S210:U210"/>
    <mergeCell ref="I211:J211"/>
    <mergeCell ref="K211:M211"/>
    <mergeCell ref="Q211:R211"/>
    <mergeCell ref="S211:U211"/>
    <mergeCell ref="I220:J220"/>
    <mergeCell ref="K220:M220"/>
    <mergeCell ref="Q220:R220"/>
    <mergeCell ref="S220:U220"/>
    <mergeCell ref="I221:J221"/>
    <mergeCell ref="K221:M221"/>
    <mergeCell ref="Q221:R221"/>
    <mergeCell ref="S221:U221"/>
    <mergeCell ref="I218:J218"/>
    <mergeCell ref="K218:M218"/>
    <mergeCell ref="Q218:R218"/>
    <mergeCell ref="S218:U218"/>
    <mergeCell ref="I219:J219"/>
    <mergeCell ref="K219:M219"/>
    <mergeCell ref="Q219:R219"/>
    <mergeCell ref="S219:U219"/>
    <mergeCell ref="I216:J216"/>
    <mergeCell ref="K216:M216"/>
    <mergeCell ref="Q216:R216"/>
    <mergeCell ref="S216:U216"/>
    <mergeCell ref="I217:J217"/>
    <mergeCell ref="K217:M217"/>
    <mergeCell ref="Q217:R217"/>
    <mergeCell ref="S217:U217"/>
    <mergeCell ref="I226:J226"/>
    <mergeCell ref="K226:M226"/>
    <mergeCell ref="Q226:R226"/>
    <mergeCell ref="S226:U226"/>
    <mergeCell ref="I227:J227"/>
    <mergeCell ref="K227:M227"/>
    <mergeCell ref="Q227:R227"/>
    <mergeCell ref="S227:U227"/>
    <mergeCell ref="I224:J224"/>
    <mergeCell ref="K224:M224"/>
    <mergeCell ref="Q224:R224"/>
    <mergeCell ref="S224:U224"/>
    <mergeCell ref="I225:J225"/>
    <mergeCell ref="K225:M225"/>
    <mergeCell ref="Q225:R225"/>
    <mergeCell ref="S225:U225"/>
    <mergeCell ref="I222:J222"/>
    <mergeCell ref="K222:M222"/>
    <mergeCell ref="Q222:R222"/>
    <mergeCell ref="S222:U222"/>
    <mergeCell ref="I223:J223"/>
    <mergeCell ref="K223:M223"/>
    <mergeCell ref="Q223:R223"/>
    <mergeCell ref="S223:U223"/>
    <mergeCell ref="I232:J232"/>
    <mergeCell ref="K232:M232"/>
    <mergeCell ref="Q232:R232"/>
    <mergeCell ref="S232:U232"/>
    <mergeCell ref="I233:J233"/>
    <mergeCell ref="K233:M233"/>
    <mergeCell ref="Q233:R233"/>
    <mergeCell ref="S233:U233"/>
    <mergeCell ref="I230:J230"/>
    <mergeCell ref="K230:M230"/>
    <mergeCell ref="Q230:R230"/>
    <mergeCell ref="S230:U230"/>
    <mergeCell ref="I231:J231"/>
    <mergeCell ref="K231:M231"/>
    <mergeCell ref="Q231:R231"/>
    <mergeCell ref="S231:U231"/>
    <mergeCell ref="I228:J228"/>
    <mergeCell ref="K228:M228"/>
    <mergeCell ref="Q228:R228"/>
    <mergeCell ref="S228:U228"/>
    <mergeCell ref="I229:J229"/>
    <mergeCell ref="K229:M229"/>
    <mergeCell ref="Q229:R229"/>
    <mergeCell ref="S229:U229"/>
    <mergeCell ref="I238:J238"/>
    <mergeCell ref="K238:M238"/>
    <mergeCell ref="Q238:R238"/>
    <mergeCell ref="S238:U238"/>
    <mergeCell ref="I239:J239"/>
    <mergeCell ref="K239:M239"/>
    <mergeCell ref="Q239:R239"/>
    <mergeCell ref="S239:U239"/>
    <mergeCell ref="I236:J236"/>
    <mergeCell ref="K236:M236"/>
    <mergeCell ref="Q236:R236"/>
    <mergeCell ref="S236:U236"/>
    <mergeCell ref="I237:J237"/>
    <mergeCell ref="K237:M237"/>
    <mergeCell ref="Q237:R237"/>
    <mergeCell ref="S237:U237"/>
    <mergeCell ref="I234:J234"/>
    <mergeCell ref="K234:M234"/>
    <mergeCell ref="Q234:R234"/>
    <mergeCell ref="S234:U234"/>
    <mergeCell ref="I235:J235"/>
    <mergeCell ref="K235:M235"/>
    <mergeCell ref="Q235:R235"/>
    <mergeCell ref="S235:U235"/>
    <mergeCell ref="I244:J244"/>
    <mergeCell ref="K244:M244"/>
    <mergeCell ref="Q244:R244"/>
    <mergeCell ref="S244:U244"/>
    <mergeCell ref="I245:J245"/>
    <mergeCell ref="K245:M245"/>
    <mergeCell ref="Q245:R245"/>
    <mergeCell ref="S245:U245"/>
    <mergeCell ref="I242:J242"/>
    <mergeCell ref="K242:M242"/>
    <mergeCell ref="Q242:R242"/>
    <mergeCell ref="S242:U242"/>
    <mergeCell ref="I243:J243"/>
    <mergeCell ref="K243:M243"/>
    <mergeCell ref="Q243:R243"/>
    <mergeCell ref="S243:U243"/>
    <mergeCell ref="I240:J240"/>
    <mergeCell ref="K240:M240"/>
    <mergeCell ref="Q240:R240"/>
    <mergeCell ref="S240:U240"/>
    <mergeCell ref="I241:J241"/>
    <mergeCell ref="K241:M241"/>
    <mergeCell ref="Q241:R241"/>
    <mergeCell ref="S241:U241"/>
    <mergeCell ref="I250:J250"/>
    <mergeCell ref="K250:M250"/>
    <mergeCell ref="Q250:R250"/>
    <mergeCell ref="S250:U250"/>
    <mergeCell ref="I251:J251"/>
    <mergeCell ref="K251:M251"/>
    <mergeCell ref="Q251:R251"/>
    <mergeCell ref="S251:U251"/>
    <mergeCell ref="I248:J248"/>
    <mergeCell ref="K248:M248"/>
    <mergeCell ref="Q248:R248"/>
    <mergeCell ref="S248:U248"/>
    <mergeCell ref="I249:J249"/>
    <mergeCell ref="K249:M249"/>
    <mergeCell ref="Q249:R249"/>
    <mergeCell ref="S249:U249"/>
    <mergeCell ref="I246:J246"/>
    <mergeCell ref="K246:M246"/>
    <mergeCell ref="Q246:R246"/>
    <mergeCell ref="S246:U246"/>
    <mergeCell ref="I247:J247"/>
    <mergeCell ref="K247:M247"/>
    <mergeCell ref="Q247:R247"/>
    <mergeCell ref="S247:U247"/>
    <mergeCell ref="I256:J256"/>
    <mergeCell ref="K256:M256"/>
    <mergeCell ref="Q256:R256"/>
    <mergeCell ref="S256:U256"/>
    <mergeCell ref="I257:J257"/>
    <mergeCell ref="K257:M257"/>
    <mergeCell ref="Q257:R257"/>
    <mergeCell ref="S257:U257"/>
    <mergeCell ref="I254:J254"/>
    <mergeCell ref="K254:M254"/>
    <mergeCell ref="Q254:R254"/>
    <mergeCell ref="S254:U254"/>
    <mergeCell ref="I255:J255"/>
    <mergeCell ref="K255:M255"/>
    <mergeCell ref="Q255:R255"/>
    <mergeCell ref="S255:U255"/>
    <mergeCell ref="I252:J252"/>
    <mergeCell ref="K252:M252"/>
    <mergeCell ref="Q252:R252"/>
    <mergeCell ref="S252:U252"/>
    <mergeCell ref="I253:J253"/>
    <mergeCell ref="K253:M253"/>
    <mergeCell ref="Q253:R253"/>
    <mergeCell ref="S253:U253"/>
    <mergeCell ref="I262:J262"/>
    <mergeCell ref="K262:M262"/>
    <mergeCell ref="Q262:R262"/>
    <mergeCell ref="S262:U262"/>
    <mergeCell ref="I263:J263"/>
    <mergeCell ref="K263:M263"/>
    <mergeCell ref="Q263:R263"/>
    <mergeCell ref="S263:U263"/>
    <mergeCell ref="I260:J260"/>
    <mergeCell ref="K260:M260"/>
    <mergeCell ref="Q260:R260"/>
    <mergeCell ref="S260:U260"/>
    <mergeCell ref="I261:J261"/>
    <mergeCell ref="K261:M261"/>
    <mergeCell ref="Q261:R261"/>
    <mergeCell ref="S261:U261"/>
    <mergeCell ref="I258:J258"/>
    <mergeCell ref="K258:M258"/>
    <mergeCell ref="Q258:R258"/>
    <mergeCell ref="S258:U258"/>
    <mergeCell ref="I259:J259"/>
    <mergeCell ref="K259:M259"/>
    <mergeCell ref="Q259:R259"/>
    <mergeCell ref="S259:U259"/>
    <mergeCell ref="I268:J268"/>
    <mergeCell ref="K268:M268"/>
    <mergeCell ref="Q268:R268"/>
    <mergeCell ref="S268:U268"/>
    <mergeCell ref="I269:J269"/>
    <mergeCell ref="K269:M269"/>
    <mergeCell ref="Q269:R269"/>
    <mergeCell ref="S269:U269"/>
    <mergeCell ref="I266:J266"/>
    <mergeCell ref="K266:M266"/>
    <mergeCell ref="Q266:R266"/>
    <mergeCell ref="S266:U266"/>
    <mergeCell ref="I267:J267"/>
    <mergeCell ref="K267:M267"/>
    <mergeCell ref="Q267:R267"/>
    <mergeCell ref="S267:U267"/>
    <mergeCell ref="I264:J264"/>
    <mergeCell ref="K264:M264"/>
    <mergeCell ref="Q264:R264"/>
    <mergeCell ref="S264:U264"/>
    <mergeCell ref="I265:J265"/>
    <mergeCell ref="K265:M265"/>
    <mergeCell ref="Q265:R265"/>
    <mergeCell ref="S265:U265"/>
    <mergeCell ref="I274:J274"/>
    <mergeCell ref="K274:M274"/>
    <mergeCell ref="Q274:R274"/>
    <mergeCell ref="S274:U274"/>
    <mergeCell ref="I275:J275"/>
    <mergeCell ref="K275:M275"/>
    <mergeCell ref="Q275:R275"/>
    <mergeCell ref="S275:U275"/>
    <mergeCell ref="I272:J272"/>
    <mergeCell ref="K272:M272"/>
    <mergeCell ref="Q272:R272"/>
    <mergeCell ref="S272:U272"/>
    <mergeCell ref="I273:J273"/>
    <mergeCell ref="K273:M273"/>
    <mergeCell ref="Q273:R273"/>
    <mergeCell ref="S273:U273"/>
    <mergeCell ref="I270:J270"/>
    <mergeCell ref="K270:M270"/>
    <mergeCell ref="Q270:R270"/>
    <mergeCell ref="S270:U270"/>
    <mergeCell ref="I271:J271"/>
    <mergeCell ref="K271:M271"/>
    <mergeCell ref="Q271:R271"/>
    <mergeCell ref="S271:U271"/>
    <mergeCell ref="I280:J280"/>
    <mergeCell ref="K280:M280"/>
    <mergeCell ref="Q280:R280"/>
    <mergeCell ref="S280:U280"/>
    <mergeCell ref="I281:J281"/>
    <mergeCell ref="K281:M281"/>
    <mergeCell ref="Q281:R281"/>
    <mergeCell ref="S281:U281"/>
    <mergeCell ref="I278:J278"/>
    <mergeCell ref="K278:M278"/>
    <mergeCell ref="Q278:R278"/>
    <mergeCell ref="S278:U278"/>
    <mergeCell ref="I279:J279"/>
    <mergeCell ref="K279:M279"/>
    <mergeCell ref="Q279:R279"/>
    <mergeCell ref="S279:U279"/>
    <mergeCell ref="I276:J276"/>
    <mergeCell ref="K276:M276"/>
    <mergeCell ref="Q276:R276"/>
    <mergeCell ref="S276:U276"/>
    <mergeCell ref="I277:J277"/>
    <mergeCell ref="K277:M277"/>
    <mergeCell ref="Q277:R277"/>
    <mergeCell ref="S277:U277"/>
    <mergeCell ref="I286:J286"/>
    <mergeCell ref="K286:M286"/>
    <mergeCell ref="Q286:R286"/>
    <mergeCell ref="S286:U286"/>
    <mergeCell ref="I287:J287"/>
    <mergeCell ref="K287:M287"/>
    <mergeCell ref="Q287:R287"/>
    <mergeCell ref="S287:U287"/>
    <mergeCell ref="I284:J284"/>
    <mergeCell ref="K284:M284"/>
    <mergeCell ref="Q284:R284"/>
    <mergeCell ref="S284:U284"/>
    <mergeCell ref="I285:J285"/>
    <mergeCell ref="K285:M285"/>
    <mergeCell ref="Q285:R285"/>
    <mergeCell ref="S285:U285"/>
    <mergeCell ref="I282:J282"/>
    <mergeCell ref="K282:M282"/>
    <mergeCell ref="Q282:R282"/>
    <mergeCell ref="S282:U282"/>
    <mergeCell ref="I283:J283"/>
    <mergeCell ref="K283:M283"/>
    <mergeCell ref="Q283:R283"/>
    <mergeCell ref="S283:U283"/>
    <mergeCell ref="I292:J292"/>
    <mergeCell ref="K292:M292"/>
    <mergeCell ref="Q292:R292"/>
    <mergeCell ref="S292:U292"/>
    <mergeCell ref="I293:J293"/>
    <mergeCell ref="K293:M293"/>
    <mergeCell ref="Q293:R293"/>
    <mergeCell ref="S293:U293"/>
    <mergeCell ref="I290:J290"/>
    <mergeCell ref="K290:M290"/>
    <mergeCell ref="Q290:R290"/>
    <mergeCell ref="S290:U290"/>
    <mergeCell ref="I291:J291"/>
    <mergeCell ref="K291:M291"/>
    <mergeCell ref="Q291:R291"/>
    <mergeCell ref="S291:U291"/>
    <mergeCell ref="I288:J288"/>
    <mergeCell ref="K288:M288"/>
    <mergeCell ref="Q288:R288"/>
    <mergeCell ref="S288:U288"/>
    <mergeCell ref="I289:J289"/>
    <mergeCell ref="K289:M289"/>
    <mergeCell ref="Q289:R289"/>
    <mergeCell ref="S289:U289"/>
    <mergeCell ref="I298:J298"/>
    <mergeCell ref="K298:M298"/>
    <mergeCell ref="Q298:R298"/>
    <mergeCell ref="S298:U298"/>
    <mergeCell ref="I299:J299"/>
    <mergeCell ref="K299:M299"/>
    <mergeCell ref="Q299:R299"/>
    <mergeCell ref="S299:U299"/>
    <mergeCell ref="I296:J296"/>
    <mergeCell ref="K296:M296"/>
    <mergeCell ref="Q296:R296"/>
    <mergeCell ref="S296:U296"/>
    <mergeCell ref="I297:J297"/>
    <mergeCell ref="K297:M297"/>
    <mergeCell ref="Q297:R297"/>
    <mergeCell ref="S297:U297"/>
    <mergeCell ref="I294:J294"/>
    <mergeCell ref="K294:M294"/>
    <mergeCell ref="Q294:R294"/>
    <mergeCell ref="S294:U294"/>
    <mergeCell ref="I295:J295"/>
    <mergeCell ref="K295:M295"/>
    <mergeCell ref="Q295:R295"/>
    <mergeCell ref="S295:U295"/>
    <mergeCell ref="I302:J302"/>
    <mergeCell ref="I303:J303"/>
    <mergeCell ref="I304:J304"/>
    <mergeCell ref="I305:J305"/>
    <mergeCell ref="I306:J306"/>
    <mergeCell ref="I307:J307"/>
    <mergeCell ref="I308:J308"/>
    <mergeCell ref="I309:J309"/>
    <mergeCell ref="I310:J310"/>
    <mergeCell ref="I311:J311"/>
    <mergeCell ref="I312:J312"/>
    <mergeCell ref="I300:J300"/>
    <mergeCell ref="K300:M300"/>
    <mergeCell ref="Q300:R300"/>
    <mergeCell ref="S300:U300"/>
    <mergeCell ref="I301:J301"/>
    <mergeCell ref="K301:M301"/>
    <mergeCell ref="Q301:R301"/>
    <mergeCell ref="S301:U301"/>
  </mergeCells>
  <conditionalFormatting sqref="E51">
    <cfRule type="expression" dxfId="48" priority="38">
      <formula>$E$52&lt;&gt;""</formula>
    </cfRule>
  </conditionalFormatting>
  <conditionalFormatting sqref="F51">
    <cfRule type="expression" dxfId="47" priority="37">
      <formula>$E$52&lt;&gt;""</formula>
    </cfRule>
  </conditionalFormatting>
  <conditionalFormatting sqref="G51">
    <cfRule type="expression" dxfId="46" priority="36">
      <formula>$E$52&lt;&gt;""</formula>
    </cfRule>
  </conditionalFormatting>
  <conditionalFormatting sqref="H51">
    <cfRule type="expression" dxfId="45" priority="35">
      <formula>$E$52&lt;&gt;""</formula>
    </cfRule>
  </conditionalFormatting>
  <conditionalFormatting sqref="I51:J51">
    <cfRule type="expression" dxfId="44" priority="34">
      <formula>$E$52&lt;&gt;""</formula>
    </cfRule>
  </conditionalFormatting>
  <conditionalFormatting sqref="K51:M51">
    <cfRule type="expression" dxfId="43" priority="33">
      <formula>$E$52&lt;&gt;""</formula>
    </cfRule>
  </conditionalFormatting>
  <conditionalFormatting sqref="Q51:R51">
    <cfRule type="expression" dxfId="42" priority="32">
      <formula>$E$52&lt;&gt;""</formula>
    </cfRule>
  </conditionalFormatting>
  <conditionalFormatting sqref="S51:U51">
    <cfRule type="expression" dxfId="41" priority="31">
      <formula>$E$52&lt;&gt;""</formula>
    </cfRule>
  </conditionalFormatting>
  <conditionalFormatting sqref="E52:E312">
    <cfRule type="expression" dxfId="40" priority="30">
      <formula>$E52&lt;&gt;""</formula>
    </cfRule>
  </conditionalFormatting>
  <conditionalFormatting sqref="F52:F312">
    <cfRule type="expression" dxfId="39" priority="29">
      <formula>$E52&lt;&gt;""</formula>
    </cfRule>
  </conditionalFormatting>
  <conditionalFormatting sqref="I52:J312">
    <cfRule type="expression" dxfId="38" priority="28">
      <formula>$E52&lt;&gt;""</formula>
    </cfRule>
  </conditionalFormatting>
  <conditionalFormatting sqref="K52:M301">
    <cfRule type="expression" dxfId="37" priority="27">
      <formula>$E52&lt;&gt;""</formula>
    </cfRule>
  </conditionalFormatting>
  <conditionalFormatting sqref="Q52:R301">
    <cfRule type="expression" dxfId="36" priority="26">
      <formula>$E52&lt;&gt;""</formula>
    </cfRule>
  </conditionalFormatting>
  <conditionalFormatting sqref="S52:U301">
    <cfRule type="expression" dxfId="35" priority="25">
      <formula>$E52&lt;&gt;""</formula>
    </cfRule>
  </conditionalFormatting>
  <conditionalFormatting sqref="G52:G312">
    <cfRule type="expression" dxfId="34" priority="24">
      <formula>$E52&lt;&gt;""</formula>
    </cfRule>
  </conditionalFormatting>
  <conditionalFormatting sqref="H52:H312">
    <cfRule type="expression" dxfId="33" priority="23">
      <formula>$E52&lt;&gt;""</formula>
    </cfRule>
  </conditionalFormatting>
  <conditionalFormatting sqref="N51:O51">
    <cfRule type="expression" dxfId="32" priority="22">
      <formula>$E$52&lt;&gt;""</formula>
    </cfRule>
  </conditionalFormatting>
  <conditionalFormatting sqref="P51">
    <cfRule type="expression" dxfId="31" priority="21">
      <formula>$E$52&lt;&gt;""</formula>
    </cfRule>
  </conditionalFormatting>
  <conditionalFormatting sqref="N52:O52">
    <cfRule type="expression" dxfId="30" priority="20">
      <formula>$E52&lt;&gt;""</formula>
    </cfRule>
  </conditionalFormatting>
  <conditionalFormatting sqref="P52">
    <cfRule type="expression" dxfId="29" priority="19">
      <formula>$E52&lt;&gt;""</formula>
    </cfRule>
  </conditionalFormatting>
  <conditionalFormatting sqref="P53:P312">
    <cfRule type="expression" dxfId="28" priority="17">
      <formula>$E53&lt;&gt;""</formula>
    </cfRule>
  </conditionalFormatting>
  <conditionalFormatting sqref="N53:O312">
    <cfRule type="expression" dxfId="27" priority="18">
      <formula>$E53&lt;&gt;""</formula>
    </cfRule>
  </conditionalFormatting>
  <dataValidations disablePrompts="1" count="1">
    <dataValidation operator="equal" allowBlank="1" showInputMessage="1" showErrorMessage="1" sqref="E38 E46"/>
  </dataValidations>
  <hyperlinks>
    <hyperlink ref="A4" location="'0.2_Pla de reducció'!C1" display="0.2 Pla de reducció"/>
    <hyperlink ref="A6" location="'1.2_Vehicles i maquinària'!C1" display="1.2 Categoria 1: Vehicles i maquinària"/>
    <hyperlink ref="A7" location="'1.3_Emissions de procés'!C1" display="1.3 Categoria 1: E. de procés i ús del sòl"/>
    <hyperlink ref="A8" location="'1.4_Emissions fugitives'!C1" display="1.4 Categoria 1: Emissions fugitives"/>
    <hyperlink ref="A9" location="'2.1_Categoria 2 Balears'!C1" display="2.1 Categoria 2 Registre balear"/>
    <hyperlink ref="A10" location="'2.2_Categoria 2 Espanya'!C1" display="2.2 Categoria 2 Registre estatal"/>
    <hyperlink ref="A5" location="'1.1_Instal·lacions fixes'!C1" display="1.1 Categoria 1: Instal·lacions fixes"/>
    <hyperlink ref="A3" location="'0.1_Dades generals organització'!C1" display="0.1 Dades de l'organització"/>
    <hyperlink ref="A11" location="'3_Categories 3-6'!C1" display="3. Categories 3, 4, 5 i 6"/>
    <hyperlink ref="A13" location="'4.2_Resultats Espanya'!C1" display="4.2 Resultats Registre estatal"/>
    <hyperlink ref="A12" location="'4.1_Resultats Balears'!C1" display="4.1 Resultats Registre balear"/>
  </hyperlinks>
  <pageMargins left="0.25" right="0.25" top="0.75" bottom="0.75" header="0.3" footer="0.3"/>
  <pageSetup paperSize="9" scale="63" firstPageNumber="0" fitToHeight="0" orientation="landscape" horizontalDpi="300" verticalDpi="300" r:id="rId1"/>
  <rowBreaks count="1" manualBreakCount="1">
    <brk id="46" max="16383" man="1"/>
  </rowBreaks>
  <colBreaks count="1" manualBreakCount="1">
    <brk id="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FFFF00"/>
    <pageSetUpPr fitToPage="1"/>
  </sheetPr>
  <dimension ref="A2:ALO302"/>
  <sheetViews>
    <sheetView zoomScale="70" zoomScaleNormal="70" workbookViewId="0">
      <selection activeCell="B8" sqref="B8:Z8"/>
    </sheetView>
  </sheetViews>
  <sheetFormatPr baseColWidth="10" defaultColWidth="9.140625" defaultRowHeight="15" x14ac:dyDescent="0.25"/>
  <cols>
    <col min="1" max="1" width="3.5703125" style="10" customWidth="1"/>
    <col min="2" max="2" width="2.42578125" style="10" customWidth="1"/>
    <col min="3" max="3" width="7.140625" style="10" customWidth="1"/>
    <col min="4" max="4" width="14.140625" style="10" customWidth="1"/>
    <col min="5" max="5" width="15.5703125" style="10" customWidth="1"/>
    <col min="6" max="6" width="15.85546875" style="10" customWidth="1"/>
    <col min="7" max="7" width="16.140625" style="10" customWidth="1"/>
    <col min="8" max="8" width="15.42578125" style="10" customWidth="1"/>
    <col min="9" max="9" width="15.140625" style="10" customWidth="1"/>
    <col min="10" max="10" width="15.7109375" style="10" customWidth="1"/>
    <col min="11" max="11" width="19.7109375" style="10" customWidth="1"/>
    <col min="12" max="12" width="20.42578125" style="10" customWidth="1"/>
    <col min="13" max="13" width="15.28515625" style="10" customWidth="1"/>
    <col min="14" max="14" width="17.42578125" style="10" customWidth="1"/>
    <col min="15" max="15" width="18" style="10" customWidth="1"/>
    <col min="16" max="16" width="18.140625" style="10" customWidth="1"/>
    <col min="17" max="17" width="16.7109375" style="10" customWidth="1"/>
    <col min="18" max="18" width="15.7109375" style="10" customWidth="1"/>
    <col min="19" max="19" width="13.5703125" style="10" customWidth="1"/>
    <col min="20" max="20" width="15.28515625" style="10" customWidth="1"/>
    <col min="21" max="21" width="15.85546875" style="10" customWidth="1"/>
    <col min="22" max="22" width="18.28515625" style="10" customWidth="1"/>
    <col min="23" max="23" width="12.140625" style="10" customWidth="1"/>
    <col min="24" max="24" width="15.42578125" style="10" customWidth="1"/>
    <col min="25" max="25" width="14.28515625" style="10" customWidth="1"/>
    <col min="26" max="26" width="4.28515625" style="10" customWidth="1"/>
    <col min="27" max="27" width="11.85546875" style="10" customWidth="1"/>
    <col min="28" max="1003" width="9.140625" style="10"/>
    <col min="1004" max="16384" width="9.140625" style="465"/>
  </cols>
  <sheetData>
    <row r="2" spans="1:26" ht="18" x14ac:dyDescent="0.25">
      <c r="H2" s="497"/>
    </row>
    <row r="3" spans="1:26" ht="18" x14ac:dyDescent="0.25">
      <c r="H3" s="497"/>
    </row>
    <row r="4" spans="1:26" ht="18" x14ac:dyDescent="0.25">
      <c r="H4" s="497"/>
    </row>
    <row r="5" spans="1:26" ht="18" x14ac:dyDescent="0.25">
      <c r="H5" s="497"/>
    </row>
    <row r="6" spans="1:26" ht="18" x14ac:dyDescent="0.25">
      <c r="H6" s="497"/>
    </row>
    <row r="8" spans="1:26" s="10" customFormat="1" ht="18" customHeight="1" x14ac:dyDescent="0.25">
      <c r="A8" s="11"/>
      <c r="B8" s="594" t="s">
        <v>1283</v>
      </c>
      <c r="C8" s="595"/>
      <c r="D8" s="595"/>
      <c r="E8" s="595"/>
      <c r="F8" s="595"/>
      <c r="G8" s="595"/>
      <c r="H8" s="595"/>
      <c r="I8" s="595"/>
      <c r="J8" s="595"/>
      <c r="K8" s="595"/>
      <c r="L8" s="595"/>
      <c r="M8" s="595"/>
      <c r="N8" s="595"/>
      <c r="O8" s="595"/>
      <c r="P8" s="595"/>
      <c r="Q8" s="595"/>
      <c r="R8" s="595"/>
      <c r="S8" s="595"/>
      <c r="T8" s="595"/>
      <c r="U8" s="595"/>
      <c r="V8" s="595"/>
      <c r="W8" s="595"/>
      <c r="X8" s="595"/>
      <c r="Y8" s="595"/>
      <c r="Z8" s="595"/>
    </row>
    <row r="9" spans="1:26" s="10" customFormat="1" ht="16.5" customHeight="1" x14ac:dyDescent="0.3">
      <c r="A9" s="11"/>
      <c r="G9" s="1"/>
      <c r="H9" s="1"/>
      <c r="I9" s="1"/>
      <c r="J9" s="1"/>
      <c r="K9" s="1"/>
      <c r="L9" s="1"/>
      <c r="M9" s="1"/>
      <c r="U9" s="460"/>
    </row>
    <row r="10" spans="1:26" s="10" customFormat="1" ht="16.5" customHeight="1" x14ac:dyDescent="0.3">
      <c r="A10" s="12"/>
      <c r="C10" s="600" t="s">
        <v>537</v>
      </c>
      <c r="D10" s="603"/>
      <c r="E10" s="601"/>
      <c r="F10" s="456">
        <f>'0.1_Dades generals organització'!G3</f>
        <v>2022</v>
      </c>
      <c r="G10" s="1"/>
      <c r="L10" s="1"/>
      <c r="M10" s="1"/>
      <c r="N10" s="593"/>
      <c r="O10" s="593"/>
      <c r="P10" s="593"/>
      <c r="S10" s="438"/>
      <c r="T10" s="438"/>
      <c r="U10" s="461"/>
      <c r="V10" s="438"/>
      <c r="W10" s="438"/>
      <c r="X10" s="438"/>
    </row>
    <row r="11" spans="1:26" s="10" customFormat="1" ht="16.5" x14ac:dyDescent="0.3">
      <c r="A11" s="12"/>
      <c r="G11" s="1"/>
      <c r="H11" s="1"/>
      <c r="L11" s="1"/>
      <c r="M11" s="1"/>
      <c r="U11" s="460"/>
      <c r="V11" s="458"/>
    </row>
    <row r="12" spans="1:26" s="10" customFormat="1" ht="18.75" customHeight="1" x14ac:dyDescent="0.25">
      <c r="A12" s="12"/>
      <c r="C12" s="604" t="s">
        <v>570</v>
      </c>
      <c r="D12" s="605"/>
      <c r="E12" s="605"/>
      <c r="F12" s="605"/>
      <c r="G12" s="605"/>
      <c r="H12" s="606"/>
      <c r="I12" s="15" t="s">
        <v>1</v>
      </c>
      <c r="J12" s="607" t="s">
        <v>538</v>
      </c>
      <c r="K12" s="608"/>
      <c r="L12" s="609"/>
      <c r="N12" s="478" t="s">
        <v>1190</v>
      </c>
      <c r="O12" s="478" t="s">
        <v>1</v>
      </c>
      <c r="P12" s="478" t="s">
        <v>1188</v>
      </c>
      <c r="U12" s="460"/>
      <c r="V12" s="457"/>
    </row>
    <row r="13" spans="1:26" s="10" customFormat="1" ht="16.350000000000001" customHeight="1" x14ac:dyDescent="0.3">
      <c r="A13" s="12"/>
      <c r="C13" s="720" t="str">
        <f>IF('0.1_Dades generals organització'!D6="","",'0.1_Dades generals organització'!D6)</f>
        <v/>
      </c>
      <c r="D13" s="721"/>
      <c r="E13" s="721"/>
      <c r="F13" s="721"/>
      <c r="G13" s="721"/>
      <c r="H13" s="722"/>
      <c r="I13" s="455" t="str">
        <f>IF('0.1_Dades generals organització'!J6="","",'0.1_Dades generals organització'!J6)</f>
        <v/>
      </c>
      <c r="J13" s="720" t="str">
        <f>IF('0.1_Dades generals organització'!K6="","",'0.1_Dades generals organització'!K6)</f>
        <v/>
      </c>
      <c r="K13" s="721"/>
      <c r="L13" s="722"/>
      <c r="N13" s="478" t="str">
        <f>IF('0.1_Dades generals organització'!O6="","",'0.1_Dades generals organització'!O6)</f>
        <v/>
      </c>
      <c r="O13" s="478" t="str">
        <f>IF('0.1_Dades generals organització'!P6="","",'0.1_Dades generals organització'!P6)</f>
        <v/>
      </c>
      <c r="P13" s="478" t="str">
        <f>IF('0.1_Dades generals organització'!Q6="","",'0.1_Dades generals organització'!Q6)</f>
        <v/>
      </c>
      <c r="U13" s="460"/>
      <c r="V13" s="457"/>
    </row>
    <row r="14" spans="1:26" s="10" customFormat="1" ht="16.350000000000001" customHeight="1" x14ac:dyDescent="0.3">
      <c r="I14" s="1"/>
      <c r="N14" s="478" t="str">
        <f>IF('0.1_Dades generals organització'!O7="","",'0.1_Dades generals organització'!O7)</f>
        <v/>
      </c>
      <c r="O14" s="478" t="str">
        <f>IF('0.1_Dades generals organització'!P7="","",'0.1_Dades generals organització'!P7)</f>
        <v/>
      </c>
      <c r="P14" s="478" t="str">
        <f>IF('0.1_Dades generals organització'!Q7="","",'0.1_Dades generals organització'!Q7)</f>
        <v/>
      </c>
      <c r="X14" s="460"/>
    </row>
    <row r="15" spans="1:26" s="10" customFormat="1" ht="16.5" customHeight="1" x14ac:dyDescent="0.25">
      <c r="C15" s="600" t="s">
        <v>2</v>
      </c>
      <c r="D15" s="603"/>
      <c r="E15" s="603"/>
      <c r="F15" s="603"/>
      <c r="G15" s="603"/>
      <c r="H15" s="603"/>
      <c r="I15" s="603"/>
      <c r="J15" s="603"/>
      <c r="K15" s="603"/>
      <c r="L15" s="601"/>
      <c r="N15" s="478" t="str">
        <f>IF('0.1_Dades generals organització'!O8="","",'0.1_Dades generals organització'!O8)</f>
        <v/>
      </c>
      <c r="O15" s="478" t="str">
        <f>IF('0.1_Dades generals organització'!P8="","",'0.1_Dades generals organització'!P8)</f>
        <v/>
      </c>
      <c r="P15" s="478" t="str">
        <f>IF('0.1_Dades generals organització'!Q8="","",'0.1_Dades generals organització'!Q8)</f>
        <v/>
      </c>
      <c r="X15" s="460"/>
    </row>
    <row r="16" spans="1:26" s="10" customFormat="1" ht="16.5" customHeight="1" x14ac:dyDescent="0.25">
      <c r="C16" s="717" t="str">
        <f>IF('0.1_Dades generals organització'!D9="","",'0.1_Dades generals organització'!D9)</f>
        <v/>
      </c>
      <c r="D16" s="718"/>
      <c r="E16" s="718"/>
      <c r="F16" s="718"/>
      <c r="G16" s="718"/>
      <c r="H16" s="718"/>
      <c r="I16" s="718"/>
      <c r="J16" s="718"/>
      <c r="K16" s="718"/>
      <c r="L16" s="719"/>
      <c r="N16" s="478" t="str">
        <f>IF('0.1_Dades generals organització'!O9="","",'0.1_Dades generals organització'!O9)</f>
        <v/>
      </c>
      <c r="O16" s="478" t="str">
        <f>IF('0.1_Dades generals organització'!P9="","",'0.1_Dades generals organització'!P9)</f>
        <v/>
      </c>
      <c r="P16" s="478" t="str">
        <f>IF('0.1_Dades generals organització'!Q9="","",'0.1_Dades generals organització'!Q9)</f>
        <v/>
      </c>
      <c r="X16" s="460"/>
    </row>
    <row r="17" spans="2:26" s="10" customFormat="1" ht="17.25" customHeight="1" x14ac:dyDescent="0.25">
      <c r="N17" s="478" t="str">
        <f>IF('0.1_Dades generals organització'!O10="","",'0.1_Dades generals organització'!O10)</f>
        <v/>
      </c>
      <c r="O17" s="478" t="str">
        <f>IF('0.1_Dades generals organització'!P10="","",'0.1_Dades generals organització'!P10)</f>
        <v/>
      </c>
      <c r="P17" s="478" t="str">
        <f>IF('0.1_Dades generals organització'!Q10="","",'0.1_Dades generals organització'!Q10)</f>
        <v/>
      </c>
      <c r="X17" s="460"/>
    </row>
    <row r="18" spans="2:26" s="10" customFormat="1" ht="17.25" customHeight="1" x14ac:dyDescent="0.25">
      <c r="C18" s="600" t="s">
        <v>1483</v>
      </c>
      <c r="D18" s="603"/>
      <c r="E18" s="603"/>
      <c r="F18" s="601"/>
      <c r="G18" s="455" t="str">
        <f>IF('0.1_Dades generals organització'!H11="","",'0.1_Dades generals organització'!H11)</f>
        <v/>
      </c>
      <c r="H18" s="600" t="s">
        <v>1480</v>
      </c>
      <c r="I18" s="603"/>
      <c r="J18" s="603"/>
      <c r="K18" s="601"/>
      <c r="L18" s="456" t="str">
        <f>IF('0.1_Dades generals organització'!M11="","",'0.1_Dades generals organització'!M11)</f>
        <v/>
      </c>
      <c r="N18" s="478" t="str">
        <f>IF('0.1_Dades generals organització'!O11="","",'0.1_Dades generals organització'!O11)</f>
        <v/>
      </c>
      <c r="O18" s="478" t="str">
        <f>IF('0.1_Dades generals organització'!P11="","",'0.1_Dades generals organització'!P11)</f>
        <v/>
      </c>
      <c r="P18" s="478" t="str">
        <f>IF('0.1_Dades generals organització'!Q11="","",'0.1_Dades generals organització'!Q11)</f>
        <v/>
      </c>
      <c r="X18" s="460"/>
    </row>
    <row r="19" spans="2:26" s="10" customFormat="1" ht="17.25" customHeight="1" x14ac:dyDescent="0.25">
      <c r="C19" s="593"/>
      <c r="D19" s="593"/>
      <c r="E19" s="593"/>
      <c r="F19" s="593"/>
      <c r="G19" s="593"/>
      <c r="H19" s="593"/>
      <c r="I19" s="593"/>
      <c r="J19" s="593"/>
      <c r="K19" s="593"/>
      <c r="L19" s="593"/>
      <c r="N19" s="478" t="str">
        <f>IF('0.1_Dades generals organització'!O12="","",'0.1_Dades generals organització'!O12)</f>
        <v/>
      </c>
      <c r="O19" s="478" t="str">
        <f>IF('0.1_Dades generals organització'!P12="","",'0.1_Dades generals organització'!P12)</f>
        <v/>
      </c>
      <c r="P19" s="478" t="str">
        <f>IF('0.1_Dades generals organització'!Q12="","",'0.1_Dades generals organització'!Q12)</f>
        <v/>
      </c>
      <c r="X19" s="460"/>
    </row>
    <row r="20" spans="2:26" s="10" customFormat="1" ht="17.25" customHeight="1" x14ac:dyDescent="0.25">
      <c r="N20" s="478" t="str">
        <f>IF('0.1_Dades generals organització'!O13="","",'0.1_Dades generals organització'!O13)</f>
        <v/>
      </c>
      <c r="O20" s="478" t="str">
        <f>IF('0.1_Dades generals organització'!P13="","",'0.1_Dades generals organització'!P13)</f>
        <v/>
      </c>
      <c r="P20" s="478" t="str">
        <f>IF('0.1_Dades generals organització'!Q13="","",'0.1_Dades generals organització'!Q13)</f>
        <v/>
      </c>
      <c r="X20" s="460"/>
    </row>
    <row r="21" spans="2:26" s="10" customFormat="1" ht="17.25" customHeight="1" x14ac:dyDescent="0.25">
      <c r="C21" s="600" t="s">
        <v>1481</v>
      </c>
      <c r="D21" s="603"/>
      <c r="E21" s="603"/>
      <c r="F21" s="603"/>
      <c r="G21" s="603"/>
      <c r="H21" s="601"/>
      <c r="I21" s="455" t="str">
        <f>IF('0.1_Dades generals organització'!J14="","",'0.1_Dades generals organització'!J14)</f>
        <v/>
      </c>
      <c r="N21" s="478" t="str">
        <f>IF('0.1_Dades generals organització'!O14="","",'0.1_Dades generals organització'!O14)</f>
        <v/>
      </c>
      <c r="O21" s="478" t="str">
        <f>IF('0.1_Dades generals organització'!P14="","",'0.1_Dades generals organització'!P14)</f>
        <v/>
      </c>
      <c r="P21" s="478" t="str">
        <f>IF('0.1_Dades generals organització'!Q14="","",'0.1_Dades generals organització'!Q14)</f>
        <v/>
      </c>
      <c r="X21" s="460"/>
    </row>
    <row r="22" spans="2:26" s="10" customFormat="1" ht="17.25" customHeight="1" x14ac:dyDescent="0.25">
      <c r="X22" s="460"/>
    </row>
    <row r="23" spans="2:26" s="10" customFormat="1" ht="17.25" customHeight="1" x14ac:dyDescent="0.25">
      <c r="B23" s="594" t="s">
        <v>1404</v>
      </c>
      <c r="C23" s="595"/>
      <c r="D23" s="595"/>
      <c r="E23" s="595"/>
      <c r="F23" s="595"/>
      <c r="G23" s="595"/>
      <c r="H23" s="595"/>
      <c r="I23" s="595"/>
      <c r="J23" s="595"/>
      <c r="K23" s="595"/>
      <c r="L23" s="595"/>
      <c r="M23" s="595"/>
      <c r="N23" s="595"/>
      <c r="O23" s="595"/>
      <c r="P23" s="595"/>
      <c r="Q23" s="595"/>
      <c r="R23" s="595"/>
      <c r="S23" s="595"/>
      <c r="T23" s="595"/>
      <c r="U23" s="595"/>
      <c r="V23" s="595"/>
      <c r="W23" s="595"/>
      <c r="X23" s="595"/>
      <c r="Y23" s="595"/>
      <c r="Z23" s="595"/>
    </row>
    <row r="24" spans="2:26" s="10" customFormat="1" ht="17.25" customHeight="1" x14ac:dyDescent="0.25"/>
    <row r="25" spans="2:26" s="10" customFormat="1" ht="17.25" customHeight="1" x14ac:dyDescent="0.25">
      <c r="C25" s="593"/>
      <c r="D25" s="593"/>
      <c r="E25" s="593"/>
      <c r="F25" s="593"/>
      <c r="H25" s="593"/>
      <c r="I25" s="593"/>
      <c r="J25" s="593"/>
      <c r="K25" s="593"/>
      <c r="L25" s="593"/>
      <c r="N25" s="726"/>
      <c r="O25" s="726"/>
      <c r="P25" s="726"/>
      <c r="Q25" s="438"/>
      <c r="R25" s="726"/>
      <c r="S25" s="726"/>
      <c r="T25" s="726"/>
      <c r="U25" s="726"/>
      <c r="V25" s="726"/>
    </row>
    <row r="26" spans="2:26" s="10" customFormat="1" ht="29.25" customHeight="1" x14ac:dyDescent="0.25">
      <c r="B26" s="438"/>
      <c r="C26" s="593"/>
      <c r="D26" s="593"/>
      <c r="E26" s="593"/>
      <c r="F26" s="593"/>
      <c r="G26" s="438"/>
      <c r="H26" s="593"/>
      <c r="I26" s="593"/>
      <c r="J26" s="593"/>
      <c r="K26" s="593"/>
      <c r="L26" s="593"/>
      <c r="M26" s="438"/>
      <c r="N26" s="726"/>
      <c r="O26" s="726"/>
      <c r="P26" s="726"/>
      <c r="Q26" s="438"/>
      <c r="R26" s="726"/>
      <c r="S26" s="726"/>
      <c r="T26" s="726"/>
      <c r="U26" s="726"/>
      <c r="V26" s="726"/>
    </row>
    <row r="27" spans="2:26" s="10" customFormat="1" ht="14.85" customHeight="1" x14ac:dyDescent="0.25">
      <c r="B27" s="438"/>
      <c r="C27" s="438"/>
      <c r="D27" s="438"/>
      <c r="E27" s="438"/>
      <c r="F27" s="438"/>
      <c r="G27" s="438"/>
      <c r="H27" s="438"/>
      <c r="I27" s="438"/>
      <c r="J27" s="438"/>
    </row>
    <row r="28" spans="2:26" s="10" customFormat="1" ht="21.75" customHeight="1" x14ac:dyDescent="0.25">
      <c r="B28" s="438"/>
      <c r="D28" s="616" t="s">
        <v>1208</v>
      </c>
      <c r="E28" s="616"/>
      <c r="F28" s="616"/>
      <c r="G28" s="438"/>
      <c r="H28" s="21"/>
      <c r="I28" s="600" t="s">
        <v>1187</v>
      </c>
      <c r="J28" s="603"/>
      <c r="K28" s="603"/>
      <c r="L28" s="601"/>
      <c r="N28" s="616" t="s">
        <v>1498</v>
      </c>
      <c r="O28" s="616"/>
      <c r="P28" s="616"/>
      <c r="R28" s="21"/>
      <c r="S28" s="600" t="s">
        <v>1499</v>
      </c>
      <c r="T28" s="603"/>
      <c r="U28" s="603"/>
      <c r="V28" s="601"/>
    </row>
    <row r="29" spans="2:26" s="10" customFormat="1" ht="16.5" customHeight="1" x14ac:dyDescent="0.25">
      <c r="B29" s="438"/>
      <c r="D29" s="469" t="s">
        <v>564</v>
      </c>
      <c r="E29" s="469" t="s">
        <v>565</v>
      </c>
      <c r="F29" s="472" t="s">
        <v>567</v>
      </c>
      <c r="G29" s="438"/>
      <c r="H29" s="21"/>
      <c r="I29" s="469" t="s">
        <v>1409</v>
      </c>
      <c r="J29" s="469" t="s">
        <v>567</v>
      </c>
      <c r="K29" s="472" t="s">
        <v>1410</v>
      </c>
      <c r="L29" s="472" t="s">
        <v>567</v>
      </c>
      <c r="N29" s="532" t="s">
        <v>564</v>
      </c>
      <c r="O29" s="532" t="s">
        <v>565</v>
      </c>
      <c r="P29" s="533" t="s">
        <v>567</v>
      </c>
      <c r="R29" s="21"/>
      <c r="S29" s="532" t="s">
        <v>1409</v>
      </c>
      <c r="T29" s="532" t="s">
        <v>567</v>
      </c>
      <c r="U29" s="533" t="s">
        <v>1410</v>
      </c>
      <c r="V29" s="533" t="s">
        <v>567</v>
      </c>
    </row>
    <row r="30" spans="2:26" s="10" customFormat="1" ht="16.5" customHeight="1" x14ac:dyDescent="0.25">
      <c r="B30" s="438"/>
      <c r="D30" s="455" t="str">
        <f>IF('0.1_Dades generals organització'!E22="","",'0.1_Dades generals organització'!E22)</f>
        <v/>
      </c>
      <c r="E30" s="455" t="str">
        <f>IF('0.1_Dades generals organització'!F22="","",'0.1_Dades generals organització'!F22)</f>
        <v/>
      </c>
      <c r="F30" s="455" t="str">
        <f>IF('0.1_Dades generals organització'!G22="","",'0.1_Dades generals organització'!G22)</f>
        <v/>
      </c>
      <c r="G30" s="438"/>
      <c r="H30" s="469" t="s">
        <v>1295</v>
      </c>
      <c r="I30" s="520">
        <f>SUM(Q53:Q302)/1000</f>
        <v>0</v>
      </c>
      <c r="J30" s="449" t="s">
        <v>1411</v>
      </c>
      <c r="K30" s="520" t="str">
        <f>IFERROR(I30/$E$30,"")</f>
        <v/>
      </c>
      <c r="L30" s="443" t="str">
        <f>IF($F$30="","tn CO2eq/",CONCATENATE("tn CO2eq/",$F$30))</f>
        <v>tn CO2eq/</v>
      </c>
      <c r="N30" s="455" t="str">
        <f>IF('0.1_Dades generals organització'!J22="","",'0.1_Dades generals organització'!J22)</f>
        <v/>
      </c>
      <c r="O30" s="455" t="str">
        <f>IF('0.1_Dades generals organització'!K22="","",'0.1_Dades generals organització'!K22)</f>
        <v/>
      </c>
      <c r="P30" s="455" t="str">
        <f>IF('0.1_Dades generals organització'!L22="","",'0.1_Dades generals organització'!L22)</f>
        <v/>
      </c>
      <c r="R30" s="532" t="s">
        <v>1295</v>
      </c>
      <c r="S30" s="520">
        <f>'4.2_Resultats Espanya'!N13</f>
        <v>0</v>
      </c>
      <c r="T30" s="449" t="s">
        <v>1411</v>
      </c>
      <c r="U30" s="520" t="str">
        <f>IFERROR(S30/$O$30,"")</f>
        <v/>
      </c>
      <c r="V30" s="443" t="str">
        <f>IF($P$30="","tn CO2eq/",CONCATENATE("tn CO2eq/",$P$30))</f>
        <v>tn CO2eq/</v>
      </c>
    </row>
    <row r="31" spans="2:26" s="10" customFormat="1" ht="18" customHeight="1" x14ac:dyDescent="0.25">
      <c r="B31" s="438"/>
      <c r="G31" s="438"/>
      <c r="H31" s="469" t="s">
        <v>1296</v>
      </c>
      <c r="I31" s="520">
        <f>SUM(T53:T302)/1000</f>
        <v>0</v>
      </c>
      <c r="J31" s="449" t="s">
        <v>1411</v>
      </c>
      <c r="K31" s="520" t="str">
        <f>IFERROR(I31/$E$30,"")</f>
        <v/>
      </c>
      <c r="L31" s="443" t="str">
        <f>IF($F$30="","tn CO2eq/",CONCATENATE("tn CO2eq/",$F$30))</f>
        <v>tn CO2eq/</v>
      </c>
      <c r="R31" s="532" t="s">
        <v>1296</v>
      </c>
      <c r="S31" s="520">
        <f>'4.2_Resultats Espanya'!N14</f>
        <v>0</v>
      </c>
      <c r="T31" s="449" t="s">
        <v>1411</v>
      </c>
      <c r="U31" s="520" t="str">
        <f>IFERROR(S31/$O$30,"")</f>
        <v/>
      </c>
      <c r="V31" s="443" t="str">
        <f>IF($P$30="","tn CO2eq/",CONCATENATE("tn CO2eq/",$P$30))</f>
        <v>tn CO2eq/</v>
      </c>
    </row>
    <row r="32" spans="2:26" s="10" customFormat="1" ht="18" customHeight="1" x14ac:dyDescent="0.25">
      <c r="B32" s="438"/>
      <c r="C32" s="620"/>
      <c r="D32" s="620"/>
      <c r="E32" s="620"/>
      <c r="F32" s="620"/>
      <c r="G32" s="438"/>
      <c r="I32" s="521"/>
      <c r="K32" s="521"/>
      <c r="S32" s="521"/>
      <c r="U32" s="521"/>
    </row>
    <row r="33" spans="2:26" s="10" customFormat="1" ht="18" customHeight="1" x14ac:dyDescent="0.25">
      <c r="B33" s="438"/>
      <c r="C33" s="620"/>
      <c r="D33" s="620"/>
      <c r="E33" s="620"/>
      <c r="F33" s="620"/>
      <c r="G33" s="438"/>
      <c r="H33" s="469" t="s">
        <v>1407</v>
      </c>
      <c r="I33" s="520">
        <f>SUM(F39:F45)/1000</f>
        <v>0</v>
      </c>
      <c r="J33" s="449" t="s">
        <v>1411</v>
      </c>
      <c r="K33" s="520" t="str">
        <f>IFERROR(I33/$E$30,"")</f>
        <v/>
      </c>
      <c r="L33" s="443" t="str">
        <f>IF($F$30="","tn CO2eq/",CONCATENATE("tn CO2eq/",$F$30))</f>
        <v>tn CO2eq/</v>
      </c>
      <c r="R33" s="532" t="s">
        <v>1407</v>
      </c>
      <c r="S33" s="520"/>
      <c r="T33" s="449" t="s">
        <v>1411</v>
      </c>
      <c r="U33" s="520" t="str">
        <f>IFERROR(S33/$O$30,"")</f>
        <v/>
      </c>
      <c r="V33" s="443" t="str">
        <f>IF($P$30="","tn CO2eq/",CONCATENATE("tn CO2eq/",$P$30))</f>
        <v>tn CO2eq/</v>
      </c>
    </row>
    <row r="34" spans="2:26" s="10" customFormat="1" ht="17.25" customHeight="1" x14ac:dyDescent="0.25">
      <c r="C34" s="620"/>
      <c r="D34" s="620"/>
      <c r="E34" s="620"/>
      <c r="F34" s="620"/>
      <c r="I34" s="521"/>
      <c r="K34" s="521"/>
      <c r="S34" s="521"/>
      <c r="U34" s="521"/>
    </row>
    <row r="35" spans="2:26" s="10" customFormat="1" ht="53.25" customHeight="1" x14ac:dyDescent="0.25">
      <c r="B35" s="438"/>
      <c r="C35" s="620"/>
      <c r="D35" s="620"/>
      <c r="E35" s="620"/>
      <c r="F35" s="620"/>
      <c r="G35" s="461"/>
      <c r="H35" s="469" t="s">
        <v>1408</v>
      </c>
      <c r="I35" s="522">
        <f>I30+I31-I33</f>
        <v>0</v>
      </c>
      <c r="J35" s="499" t="s">
        <v>1411</v>
      </c>
      <c r="K35" s="522" t="str">
        <f>IFERROR(I35/$E$30,"")</f>
        <v/>
      </c>
      <c r="L35" s="498" t="str">
        <f>IF($F$30="","tn CO2eq/",CONCATENATE("tn CO2eq/",$F$30))</f>
        <v>tn CO2eq/</v>
      </c>
      <c r="R35" s="532" t="s">
        <v>1500</v>
      </c>
      <c r="S35" s="522">
        <f>S30+S31-S33</f>
        <v>0</v>
      </c>
      <c r="T35" s="499" t="s">
        <v>1411</v>
      </c>
      <c r="U35" s="522" t="str">
        <f>IFERROR(S35/$O$30,"")</f>
        <v/>
      </c>
      <c r="V35" s="498" t="str">
        <f>IF($P$30="","tn CO2eq/",CONCATENATE("tn CO2eq/",$P$30))</f>
        <v>tn CO2eq/</v>
      </c>
    </row>
    <row r="36" spans="2:26" s="10" customFormat="1" ht="9.75" customHeight="1" x14ac:dyDescent="0.25">
      <c r="B36" s="438"/>
      <c r="C36" s="438"/>
      <c r="D36" s="438"/>
      <c r="E36" s="438"/>
      <c r="F36" s="438"/>
      <c r="G36" s="438"/>
      <c r="H36" s="438"/>
      <c r="I36" s="523"/>
      <c r="J36" s="438"/>
      <c r="K36" s="521"/>
      <c r="V36" s="457"/>
    </row>
    <row r="37" spans="2:26" s="10" customFormat="1" ht="27" customHeight="1" x14ac:dyDescent="0.25">
      <c r="B37" s="438"/>
      <c r="C37" s="438"/>
      <c r="D37" s="617" t="s">
        <v>1302</v>
      </c>
      <c r="E37" s="618"/>
      <c r="F37" s="619"/>
      <c r="G37" s="438"/>
      <c r="H37" s="438"/>
      <c r="I37" s="521"/>
      <c r="K37" s="521"/>
      <c r="V37" s="457"/>
    </row>
    <row r="38" spans="2:26" s="10" customFormat="1" ht="41.25" customHeight="1" x14ac:dyDescent="0.25">
      <c r="B38" s="438"/>
      <c r="C38" s="438"/>
      <c r="D38" s="475" t="s">
        <v>1303</v>
      </c>
      <c r="E38" s="475" t="s">
        <v>1304</v>
      </c>
      <c r="F38" s="475" t="s">
        <v>1307</v>
      </c>
      <c r="G38" s="438"/>
      <c r="I38" s="521"/>
      <c r="K38" s="521"/>
      <c r="V38" s="457"/>
    </row>
    <row r="39" spans="2:26" s="10" customFormat="1" ht="15" customHeight="1" x14ac:dyDescent="0.25">
      <c r="B39" s="438"/>
      <c r="D39" s="455" t="str">
        <f>IF('0.1_Dades generals organització'!E29="","",'0.1_Dades generals organització'!E29)</f>
        <v/>
      </c>
      <c r="E39" s="455" t="str">
        <f>IF('0.1_Dades generals organització'!F29="","",'0.1_Dades generals organització'!F29)</f>
        <v/>
      </c>
      <c r="F39" s="514" t="str">
        <f>IF('0.1_Dades generals organització'!G29="","",'0.1_Dades generals organització'!G29)</f>
        <v/>
      </c>
      <c r="G39" s="438"/>
      <c r="H39" s="469" t="s">
        <v>1297</v>
      </c>
      <c r="I39" s="520">
        <f>SUM(V53:V302)/1000</f>
        <v>0</v>
      </c>
      <c r="J39" s="449" t="s">
        <v>1411</v>
      </c>
      <c r="K39" s="520" t="str">
        <f>IFERROR(I39/$E$30,"")</f>
        <v/>
      </c>
      <c r="L39" s="443" t="str">
        <f>IF($F$30="","tn CO2eq/",CONCATENATE("tn CO2eq/",$F$30))</f>
        <v>tn CO2eq/</v>
      </c>
      <c r="R39" s="532" t="s">
        <v>1297</v>
      </c>
      <c r="S39" s="520">
        <f>SUM('3_Categories 3-6'!$L$26:$L$275)/1000</f>
        <v>0</v>
      </c>
      <c r="T39" s="449" t="s">
        <v>1411</v>
      </c>
      <c r="U39" s="520" t="str">
        <f>IFERROR(S39/$O$30,"")</f>
        <v/>
      </c>
      <c r="V39" s="443" t="str">
        <f>IF($F$30="","tn CO2eq/",CONCATENATE("tn CO2eq/",$F$30))</f>
        <v>tn CO2eq/</v>
      </c>
    </row>
    <row r="40" spans="2:26" s="10" customFormat="1" ht="18.75" customHeight="1" x14ac:dyDescent="0.25">
      <c r="B40" s="438"/>
      <c r="D40" s="455" t="str">
        <f>IF('0.1_Dades generals organització'!E30="","",'0.1_Dades generals organització'!E30)</f>
        <v/>
      </c>
      <c r="E40" s="455" t="str">
        <f>IF('0.1_Dades generals organització'!F30="","",'0.1_Dades generals organització'!F30)</f>
        <v/>
      </c>
      <c r="F40" s="514" t="str">
        <f>IF('0.1_Dades generals organització'!G30="","",'0.1_Dades generals organització'!G30)</f>
        <v/>
      </c>
      <c r="G40" s="438"/>
      <c r="H40" s="469" t="s">
        <v>1298</v>
      </c>
      <c r="I40" s="520">
        <f>SUM(W53:W302)/1000</f>
        <v>0</v>
      </c>
      <c r="J40" s="449" t="s">
        <v>1411</v>
      </c>
      <c r="K40" s="520" t="str">
        <f>IFERROR(I40/$E$30,"")</f>
        <v/>
      </c>
      <c r="L40" s="443" t="str">
        <f>IF($F$30="","tn CO2eq/",CONCATENATE("tn CO2eq/",$F$30))</f>
        <v>tn CO2eq/</v>
      </c>
      <c r="R40" s="532" t="s">
        <v>1298</v>
      </c>
      <c r="S40" s="520">
        <f>SUM('3_Categories 3-6'!$R$26:$R$275)/1000</f>
        <v>0</v>
      </c>
      <c r="T40" s="449" t="s">
        <v>1411</v>
      </c>
      <c r="U40" s="520" t="str">
        <f>IFERROR(S40/$O$30,"")</f>
        <v/>
      </c>
      <c r="V40" s="443" t="str">
        <f>IF($F$30="","tn CO2eq/",CONCATENATE("tn CO2eq/",$F$30))</f>
        <v>tn CO2eq/</v>
      </c>
    </row>
    <row r="41" spans="2:26" s="10" customFormat="1" ht="18.75" customHeight="1" x14ac:dyDescent="0.25">
      <c r="B41" s="438"/>
      <c r="D41" s="455" t="str">
        <f>IF('0.1_Dades generals organització'!E31="","",'0.1_Dades generals organització'!E31)</f>
        <v/>
      </c>
      <c r="E41" s="455" t="str">
        <f>IF('0.1_Dades generals organització'!F31="","",'0.1_Dades generals organització'!F31)</f>
        <v/>
      </c>
      <c r="F41" s="514" t="str">
        <f>IF('0.1_Dades generals organització'!G31="","",'0.1_Dades generals organització'!G31)</f>
        <v/>
      </c>
      <c r="G41" s="438"/>
      <c r="H41" s="469" t="s">
        <v>1299</v>
      </c>
      <c r="I41" s="520">
        <f>SUM(X53:X302)/1000</f>
        <v>0</v>
      </c>
      <c r="J41" s="449" t="s">
        <v>1411</v>
      </c>
      <c r="K41" s="520" t="str">
        <f>IFERROR(I41/$E$30,"")</f>
        <v/>
      </c>
      <c r="L41" s="443" t="str">
        <f>IF($F$30="","tn CO2eq/",CONCATENATE("tn CO2eq/",$F$30))</f>
        <v>tn CO2eq/</v>
      </c>
      <c r="R41" s="532" t="s">
        <v>1299</v>
      </c>
      <c r="S41" s="520">
        <f>SUM('3_Categories 3-6'!$W$26:$W$275)/1000</f>
        <v>0</v>
      </c>
      <c r="T41" s="449" t="s">
        <v>1411</v>
      </c>
      <c r="U41" s="520" t="str">
        <f>IFERROR(S41/$O$30,"")</f>
        <v/>
      </c>
      <c r="V41" s="443" t="str">
        <f>IF($F$30="","tn CO2eq/",CONCATENATE("tn CO2eq/",$F$30))</f>
        <v>tn CO2eq/</v>
      </c>
    </row>
    <row r="42" spans="2:26" s="10" customFormat="1" ht="18.75" customHeight="1" x14ac:dyDescent="0.25">
      <c r="B42" s="438"/>
      <c r="D42" s="455" t="str">
        <f>IF('0.1_Dades generals organització'!E32="","",'0.1_Dades generals organització'!E32)</f>
        <v/>
      </c>
      <c r="E42" s="455" t="str">
        <f>IF('0.1_Dades generals organització'!F32="","",'0.1_Dades generals organització'!F32)</f>
        <v/>
      </c>
      <c r="F42" s="514" t="str">
        <f>IF('0.1_Dades generals organització'!G32="","",'0.1_Dades generals organització'!G32)</f>
        <v/>
      </c>
      <c r="G42" s="438"/>
      <c r="H42" s="469" t="s">
        <v>1300</v>
      </c>
      <c r="I42" s="520">
        <f>SUM(Y53:Y302)/1000</f>
        <v>0</v>
      </c>
      <c r="J42" s="449" t="s">
        <v>1411</v>
      </c>
      <c r="K42" s="520" t="str">
        <f>IFERROR(I42/$E$30,"")</f>
        <v/>
      </c>
      <c r="L42" s="443" t="str">
        <f>IF($F$30="","tn CO2eq/",CONCATENATE("tn CO2eq/",$F$30))</f>
        <v>tn CO2eq/</v>
      </c>
      <c r="R42" s="532" t="s">
        <v>1300</v>
      </c>
      <c r="S42" s="520">
        <f>SUM('3_Categories 3-6'!$X$26:$X$275)/1000</f>
        <v>0</v>
      </c>
      <c r="T42" s="449" t="s">
        <v>1411</v>
      </c>
      <c r="U42" s="520" t="str">
        <f>IFERROR(S42/$O$30,"")</f>
        <v/>
      </c>
      <c r="V42" s="443" t="str">
        <f>IF($F$30="","tn CO2eq/",CONCATENATE("tn CO2eq/",$F$30))</f>
        <v>tn CO2eq/</v>
      </c>
    </row>
    <row r="43" spans="2:26" s="10" customFormat="1" ht="18.75" customHeight="1" x14ac:dyDescent="0.25">
      <c r="B43" s="438"/>
      <c r="D43" s="455" t="str">
        <f>IF('0.1_Dades generals organització'!E33="","",'0.1_Dades generals organització'!E33)</f>
        <v/>
      </c>
      <c r="E43" s="455" t="str">
        <f>IF('0.1_Dades generals organització'!F33="","",'0.1_Dades generals organització'!F33)</f>
        <v/>
      </c>
      <c r="F43" s="514" t="str">
        <f>IF('0.1_Dades generals organització'!G33="","",'0.1_Dades generals organització'!G33)</f>
        <v/>
      </c>
      <c r="G43" s="438"/>
      <c r="I43" s="521"/>
      <c r="K43" s="521"/>
      <c r="N43" s="458"/>
      <c r="S43" s="521"/>
      <c r="U43" s="521"/>
    </row>
    <row r="44" spans="2:26" s="10" customFormat="1" ht="18.75" customHeight="1" x14ac:dyDescent="0.25">
      <c r="B44" s="438"/>
      <c r="D44" s="455" t="str">
        <f>IF('0.1_Dades generals organització'!E34="","",'0.1_Dades generals organització'!E34)</f>
        <v/>
      </c>
      <c r="E44" s="455" t="str">
        <f>IF('0.1_Dades generals organització'!F34="","",'0.1_Dades generals organització'!F34)</f>
        <v/>
      </c>
      <c r="F44" s="514" t="str">
        <f>IF('0.1_Dades generals organització'!G34="","",'0.1_Dades generals organització'!G34)</f>
        <v/>
      </c>
      <c r="G44" s="438"/>
      <c r="H44" s="469" t="s">
        <v>1412</v>
      </c>
      <c r="I44" s="522">
        <f>SUM(I30:I31,I39:I42)</f>
        <v>0</v>
      </c>
      <c r="J44" s="499" t="s">
        <v>1411</v>
      </c>
      <c r="K44" s="522" t="str">
        <f>IFERROR(I44/$E$30,"")</f>
        <v/>
      </c>
      <c r="L44" s="498" t="str">
        <f>IF($F$30="","tn CO2eq/",CONCATENATE("tn CO2eq/",$F$30))</f>
        <v>tn CO2eq/</v>
      </c>
      <c r="N44" s="457"/>
      <c r="R44" s="532" t="s">
        <v>1412</v>
      </c>
      <c r="S44" s="522">
        <f>SUM(S30:S31,S39:S42)</f>
        <v>0</v>
      </c>
      <c r="T44" s="499" t="s">
        <v>1411</v>
      </c>
      <c r="U44" s="522" t="str">
        <f>IFERROR(S44/$O$30,"")</f>
        <v/>
      </c>
      <c r="V44" s="498" t="str">
        <f>IF($F$30="","tn CO2eq/",CONCATENATE("tn CO2eq/",$F$30))</f>
        <v>tn CO2eq/</v>
      </c>
    </row>
    <row r="45" spans="2:26" s="10" customFormat="1" ht="18.75" customHeight="1" x14ac:dyDescent="0.25">
      <c r="B45" s="438"/>
      <c r="D45" s="455" t="str">
        <f>IF('0.1_Dades generals organització'!E35="","",'0.1_Dades generals organització'!E35)</f>
        <v/>
      </c>
      <c r="E45" s="455" t="str">
        <f>IF('0.1_Dades generals organització'!F35="","",'0.1_Dades generals organització'!F35)</f>
        <v/>
      </c>
      <c r="F45" s="514" t="str">
        <f>IF('0.1_Dades generals organització'!G35="","",'0.1_Dades generals organització'!G35)</f>
        <v/>
      </c>
      <c r="G45" s="438"/>
      <c r="N45" s="457"/>
      <c r="V45" s="457"/>
    </row>
    <row r="46" spans="2:26" s="10" customFormat="1" ht="18.75" customHeight="1" x14ac:dyDescent="0.25">
      <c r="B46" s="438"/>
      <c r="C46" s="438"/>
      <c r="D46" s="438"/>
      <c r="E46" s="438"/>
      <c r="F46" s="438"/>
      <c r="G46" s="438"/>
      <c r="H46" s="438"/>
      <c r="I46" s="438"/>
      <c r="J46" s="438"/>
      <c r="N46" s="457"/>
      <c r="V46" s="457"/>
    </row>
    <row r="47" spans="2:26" s="10" customFormat="1" ht="18.75" customHeight="1" x14ac:dyDescent="0.25">
      <c r="B47" s="594" t="s">
        <v>1501</v>
      </c>
      <c r="C47" s="595"/>
      <c r="D47" s="595"/>
      <c r="E47" s="595"/>
      <c r="F47" s="595"/>
      <c r="G47" s="595"/>
      <c r="H47" s="595"/>
      <c r="I47" s="595"/>
      <c r="J47" s="595"/>
      <c r="K47" s="595"/>
      <c r="L47" s="595"/>
      <c r="M47" s="595"/>
      <c r="N47" s="595"/>
      <c r="O47" s="595"/>
      <c r="P47" s="595"/>
      <c r="Q47" s="595"/>
      <c r="R47" s="595"/>
      <c r="S47" s="595"/>
      <c r="T47" s="595"/>
      <c r="U47" s="595"/>
      <c r="V47" s="595"/>
      <c r="W47" s="595"/>
      <c r="X47" s="595"/>
      <c r="Y47" s="595"/>
      <c r="Z47" s="595"/>
    </row>
    <row r="48" spans="2:26" s="10" customFormat="1" ht="18.75" customHeight="1" x14ac:dyDescent="0.25">
      <c r="B48" s="438"/>
      <c r="C48" s="438"/>
      <c r="D48" s="438"/>
      <c r="E48" s="438"/>
      <c r="F48" s="438"/>
      <c r="G48" s="438"/>
      <c r="H48" s="438"/>
      <c r="I48" s="438"/>
      <c r="J48" s="438"/>
      <c r="N48" s="457"/>
      <c r="V48" s="457"/>
    </row>
    <row r="49" spans="2:25" s="10" customFormat="1" ht="22.5" customHeight="1" x14ac:dyDescent="0.25">
      <c r="B49" s="438"/>
      <c r="C49" s="593"/>
      <c r="D49" s="593"/>
      <c r="E49" s="593"/>
      <c r="F49" s="593"/>
      <c r="G49" s="593"/>
      <c r="H49" s="593"/>
      <c r="I49" s="593"/>
      <c r="J49" s="593"/>
      <c r="K49" s="593"/>
      <c r="L49" s="593"/>
      <c r="M49" s="438"/>
      <c r="N49" s="457"/>
      <c r="V49" s="459"/>
    </row>
    <row r="50" spans="2:25" s="10" customFormat="1" ht="12" customHeight="1" x14ac:dyDescent="0.25"/>
    <row r="51" spans="2:25" s="10" customFormat="1" ht="54" customHeight="1" x14ac:dyDescent="0.25">
      <c r="C51" s="21"/>
      <c r="D51" s="715" t="s">
        <v>633</v>
      </c>
      <c r="E51" s="716"/>
      <c r="F51" s="464" t="s">
        <v>1207</v>
      </c>
      <c r="G51" s="464" t="s">
        <v>1182</v>
      </c>
      <c r="H51" s="464" t="s">
        <v>1183</v>
      </c>
      <c r="I51" s="464" t="s">
        <v>1181</v>
      </c>
      <c r="J51" s="464" t="s">
        <v>1180</v>
      </c>
      <c r="K51" s="464" t="s">
        <v>1189</v>
      </c>
      <c r="L51" s="464" t="s">
        <v>1284</v>
      </c>
      <c r="M51" s="464" t="s">
        <v>1285</v>
      </c>
      <c r="N51" s="464" t="s">
        <v>1286</v>
      </c>
      <c r="O51" s="464" t="s">
        <v>1287</v>
      </c>
      <c r="P51" s="464" t="s">
        <v>1288</v>
      </c>
      <c r="Q51" s="464" t="s">
        <v>1202</v>
      </c>
      <c r="R51" s="464" t="s">
        <v>1290</v>
      </c>
      <c r="S51" s="464" t="s">
        <v>1289</v>
      </c>
      <c r="T51" s="464" t="s">
        <v>1205</v>
      </c>
      <c r="U51" s="464" t="s">
        <v>1206</v>
      </c>
      <c r="V51" s="464" t="s">
        <v>1291</v>
      </c>
      <c r="W51" s="464" t="s">
        <v>1292</v>
      </c>
      <c r="X51" s="464" t="s">
        <v>1293</v>
      </c>
      <c r="Y51" s="464" t="s">
        <v>1294</v>
      </c>
    </row>
    <row r="52" spans="2:25" s="10" customFormat="1" ht="16.5" customHeight="1" x14ac:dyDescent="0.25">
      <c r="C52" s="464" t="s">
        <v>1413</v>
      </c>
      <c r="D52" s="724"/>
      <c r="E52" s="725"/>
      <c r="F52" s="500"/>
      <c r="G52" s="500"/>
      <c r="H52" s="500"/>
      <c r="I52" s="500"/>
      <c r="J52" s="500"/>
      <c r="K52" s="500"/>
      <c r="L52" s="515">
        <f>SUM(L$53:L$302)</f>
        <v>0</v>
      </c>
      <c r="M52" s="515">
        <f t="shared" ref="M52:U52" si="0">SUM(M$53:M$302)</f>
        <v>0</v>
      </c>
      <c r="N52" s="515">
        <f t="shared" si="0"/>
        <v>0</v>
      </c>
      <c r="O52" s="515">
        <f t="shared" si="0"/>
        <v>0</v>
      </c>
      <c r="P52" s="515">
        <f t="shared" si="0"/>
        <v>0</v>
      </c>
      <c r="Q52" s="515">
        <f t="shared" si="0"/>
        <v>0</v>
      </c>
      <c r="R52" s="515">
        <f t="shared" si="0"/>
        <v>0</v>
      </c>
      <c r="S52" s="515">
        <f t="shared" si="0"/>
        <v>0</v>
      </c>
      <c r="T52" s="515">
        <f t="shared" si="0"/>
        <v>0</v>
      </c>
      <c r="U52" s="515">
        <f t="shared" si="0"/>
        <v>0</v>
      </c>
      <c r="V52" s="515">
        <f>SUM(V$53:V$302)</f>
        <v>0</v>
      </c>
      <c r="W52" s="515">
        <f>SUM(W$53:W$302)</f>
        <v>0</v>
      </c>
      <c r="X52" s="515">
        <f>SUM(X$53:X$302)</f>
        <v>0</v>
      </c>
      <c r="Y52" s="515">
        <f>SUM(Y$53:Y$302)</f>
        <v>0</v>
      </c>
    </row>
    <row r="53" spans="2:25" s="10" customFormat="1" ht="15" customHeight="1" x14ac:dyDescent="0.25">
      <c r="C53" s="478">
        <v>1</v>
      </c>
      <c r="D53" s="723" t="str">
        <f>IF(Dades!E791="","",Dades!E791)</f>
        <v/>
      </c>
      <c r="E53" s="723"/>
      <c r="F53" s="473" t="str">
        <f>IF(D53="","",IF(VLOOKUP(D53,'0.1_Dades generals organització'!$E$44:$M$293,4)="","",VLOOKUP(D53,'0.1_Dades generals organització'!$E$44:$M$293,4)))</f>
        <v/>
      </c>
      <c r="G53" s="473" t="str">
        <f>IF(D53="","",IF(VLOOKUP(D53,'0.1_Dades generals organització'!$E$44:$M$293,5)="","",VLOOKUP(D53,'0.1_Dades generals organització'!$E$44:$M$293,5)))</f>
        <v/>
      </c>
      <c r="H53" s="473" t="str">
        <f>IF(D53="","",IF(VLOOKUP(D53,'0.1_Dades generals organització'!$E$44:$M$293,6)="","",VLOOKUP(D53,'0.1_Dades generals organització'!$E$44:$M$293,6)))</f>
        <v/>
      </c>
      <c r="I53" s="466" t="str">
        <f>IF(D53="","",IF(VLOOKUP(D53,'0.1_Dades generals organització'!$E$44:$M$293,7)="","",VLOOKUP(D53,'0.1_Dades generals organització'!$E$44:$M$293,7)))</f>
        <v/>
      </c>
      <c r="J53" s="466" t="str">
        <f>IF(D53="","",IF(VLOOKUP(D53,'0.1_Dades generals organització'!$E$44:$M$293,8)="","",VLOOKUP(D53,'0.1_Dades generals organització'!$E$44:$M$293,8)))</f>
        <v/>
      </c>
      <c r="K53" s="473" t="str">
        <f>IF(D53="","",IF(VLOOKUP(D53,'0.1_Dades generals organització'!$E$44:$M$293,9)="","",VLOOKUP(D53,'0.1_Dades generals organització'!$E$44:$M$293,9)))</f>
        <v/>
      </c>
      <c r="L53" s="462" t="str">
        <f>IF('4.1_Resultats Balears'!F54=0,"",'4.1_Resultats Balears'!F54)</f>
        <v/>
      </c>
      <c r="M53" s="462" t="str">
        <f>IF('4.1_Resultats Balears'!G54=0,"",'4.1_Resultats Balears'!G54)</f>
        <v/>
      </c>
      <c r="N53" s="462" t="str">
        <f>IF('4.1_Resultats Balears'!H54=0,"",'4.1_Resultats Balears'!H54)</f>
        <v/>
      </c>
      <c r="O53" s="462" t="str">
        <f>IF('4.1_Resultats Balears'!I54=0,"",'4.1_Resultats Balears'!I54)</f>
        <v/>
      </c>
      <c r="P53" s="462" t="str">
        <f>IF('4.1_Resultats Balears'!K54=0,"",'4.1_Resultats Balears'!K54)</f>
        <v/>
      </c>
      <c r="Q53" s="462" t="str">
        <f>IF('4.1_Resultats Balears'!M54=0,"",'4.1_Resultats Balears'!M54)</f>
        <v/>
      </c>
      <c r="R53" s="462" t="str">
        <f>IF('4.1_Resultats Balears'!O54=0,"",'4.1_Resultats Balears'!O54)</f>
        <v/>
      </c>
      <c r="S53" s="462" t="str">
        <f>IF('4.1_Resultats Balears'!P54=0,"",'4.1_Resultats Balears'!P54)</f>
        <v/>
      </c>
      <c r="T53" s="462" t="str">
        <f>IF('4.1_Resultats Balears'!Q54=0,"",'4.1_Resultats Balears'!Q54)</f>
        <v/>
      </c>
      <c r="U53" s="462" t="str">
        <f>IF('4.1_Resultats Balears'!S54=0,"",'4.1_Resultats Balears'!S54)</f>
        <v/>
      </c>
      <c r="V53" s="462" t="str">
        <f>_xlfn.IFNA(IF(VLOOKUP($D53,'3_Categories 3-6'!$E$26:$X$275,8,FALSE)="","",VLOOKUP($D53,'3_Categories 3-6'!$E$26:$X$275,8,FALSE)),"")</f>
        <v/>
      </c>
      <c r="W53" s="462" t="str">
        <f>_xlfn.IFNA(IF(VLOOKUP($D53,'3_Categories 3-6'!$E$26:$X$275,14,FALSE)="","",VLOOKUP($D53,'3_Categories 3-6'!$E$26:$X$275,14,FALSE)),"")</f>
        <v/>
      </c>
      <c r="X53" s="462" t="str">
        <f>_xlfn.IFNA(IF(VLOOKUP($D53,'3_Categories 3-6'!$E$26:$X$275,19,FALSE)="","",VLOOKUP($D53,'3_Categories 3-6'!$E$26:$X$275,19,FALSE)),"")</f>
        <v/>
      </c>
      <c r="Y53" s="462" t="str">
        <f>_xlfn.IFNA(IF(VLOOKUP($D53,'3_Categories 3-6'!$E$26:$X$275,20,FALSE)="","",VLOOKUP($D53,'3_Categories 3-6'!$E$26:$X$275,20,FALSE)),"")</f>
        <v/>
      </c>
    </row>
    <row r="54" spans="2:25" s="10" customFormat="1" x14ac:dyDescent="0.25">
      <c r="C54" s="478">
        <v>2</v>
      </c>
      <c r="D54" s="723" t="str">
        <f>IF(Dades!E792="","",Dades!E792)</f>
        <v/>
      </c>
      <c r="E54" s="723"/>
      <c r="F54" s="473" t="str">
        <f>IF(D54="","",IF(VLOOKUP(D54,'0.1_Dades generals organització'!$E$44:$M$293,4)="","",VLOOKUP(D54,'0.1_Dades generals organització'!$E$44:$M$293,4)))</f>
        <v/>
      </c>
      <c r="G54" s="473" t="str">
        <f>IF(D54="","",IF(VLOOKUP(D54,'0.1_Dades generals organització'!$E$44:$M$293,5)="","",VLOOKUP(D54,'0.1_Dades generals organització'!$E$44:$M$293,5)))</f>
        <v/>
      </c>
      <c r="H54" s="473" t="str">
        <f>IF(D54="","",IF(VLOOKUP(D54,'0.1_Dades generals organització'!$E$44:$M$293,6)="","",VLOOKUP(D54,'0.1_Dades generals organització'!$E$44:$M$293,6)))</f>
        <v/>
      </c>
      <c r="I54" s="466" t="str">
        <f>IF(D54="","",IF(VLOOKUP(D54,'0.1_Dades generals organització'!$E$44:$M$293,7)="","",VLOOKUP(D54,'0.1_Dades generals organització'!$E$44:$M$293,7)))</f>
        <v/>
      </c>
      <c r="J54" s="466" t="str">
        <f>IF(D54="","",IF(VLOOKUP(D54,'0.1_Dades generals organització'!$E$44:$M$293,8)="","",VLOOKUP(D54,'0.1_Dades generals organització'!$E$44:$M$293,8)))</f>
        <v/>
      </c>
      <c r="K54" s="473" t="str">
        <f>IF(D54="","",IF(VLOOKUP(D54,'0.1_Dades generals organització'!$E$44:$M$293,9)="","",VLOOKUP(D54,'0.1_Dades generals organització'!$E$44:$M$293,9)))</f>
        <v/>
      </c>
      <c r="L54" s="463" t="str">
        <f>IF('4.1_Resultats Balears'!F55=0,"",'4.1_Resultats Balears'!F55)</f>
        <v/>
      </c>
      <c r="M54" s="463" t="str">
        <f>IF('4.1_Resultats Balears'!G55=0,"",'4.1_Resultats Balears'!G55)</f>
        <v/>
      </c>
      <c r="N54" s="463" t="str">
        <f>IF('4.1_Resultats Balears'!H55=0,"",'4.1_Resultats Balears'!H55)</f>
        <v/>
      </c>
      <c r="O54" s="463" t="str">
        <f>IF('4.1_Resultats Balears'!I55=0,"",'4.1_Resultats Balears'!I55)</f>
        <v/>
      </c>
      <c r="P54" s="463" t="str">
        <f>IF('4.1_Resultats Balears'!K55=0,"",'4.1_Resultats Balears'!K55)</f>
        <v/>
      </c>
      <c r="Q54" s="463" t="str">
        <f>IF('4.1_Resultats Balears'!M55=0,"",'4.1_Resultats Balears'!M55)</f>
        <v/>
      </c>
      <c r="R54" s="463" t="str">
        <f>IF('4.1_Resultats Balears'!O55=0,"",'4.1_Resultats Balears'!O55)</f>
        <v/>
      </c>
      <c r="S54" s="463" t="str">
        <f>IF('4.1_Resultats Balears'!P55=0,"",'4.1_Resultats Balears'!P55)</f>
        <v/>
      </c>
      <c r="T54" s="463" t="str">
        <f>IF('4.1_Resultats Balears'!Q55=0,"",'4.1_Resultats Balears'!Q55)</f>
        <v/>
      </c>
      <c r="U54" s="463" t="str">
        <f>IF('4.1_Resultats Balears'!S55=0,"",'4.1_Resultats Balears'!S55)</f>
        <v/>
      </c>
      <c r="V54" s="462" t="str">
        <f>_xlfn.IFNA(IF(VLOOKUP($D54,'3_Categories 3-6'!$E$26:$X$275,8,FALSE)="","",VLOOKUP($D54,'3_Categories 3-6'!$E$26:$X$275,8,FALSE)),"")</f>
        <v/>
      </c>
      <c r="W54" s="462" t="str">
        <f>_xlfn.IFNA(IF(VLOOKUP($D54,'3_Categories 3-6'!$E$26:$X$275,14,FALSE)="","",VLOOKUP($D54,'3_Categories 3-6'!$E$26:$X$275,14,FALSE)),"")</f>
        <v/>
      </c>
      <c r="X54" s="462" t="str">
        <f>_xlfn.IFNA(IF(VLOOKUP($D54,'3_Categories 3-6'!$E$26:$X$275,19,FALSE)="","",VLOOKUP($D54,'3_Categories 3-6'!$E$26:$X$275,19,FALSE)),"")</f>
        <v/>
      </c>
      <c r="Y54" s="462" t="str">
        <f>_xlfn.IFNA(IF(VLOOKUP($D54,'3_Categories 3-6'!$E$26:$X$275,20,FALSE)="","",VLOOKUP($D54,'3_Categories 3-6'!$E$26:$X$275,20,FALSE)),"")</f>
        <v/>
      </c>
    </row>
    <row r="55" spans="2:25" s="10" customFormat="1" x14ac:dyDescent="0.25">
      <c r="C55" s="478">
        <v>3</v>
      </c>
      <c r="D55" s="723" t="str">
        <f>IF(Dades!E793="","",Dades!E793)</f>
        <v/>
      </c>
      <c r="E55" s="723"/>
      <c r="F55" s="564" t="str">
        <f>IF(D55="","",IF(VLOOKUP(D55,'0.1_Dades generals organització'!$E$44:$M$293,4)="","",VLOOKUP(D55,'0.1_Dades generals organització'!$E$44:$M$293,4)))</f>
        <v/>
      </c>
      <c r="G55" s="564" t="str">
        <f>IF(D55="","",IF(VLOOKUP(D55,'0.1_Dades generals organització'!$E$44:$M$293,5)="","",VLOOKUP(D55,'0.1_Dades generals organització'!$E$44:$M$293,5)))</f>
        <v/>
      </c>
      <c r="H55" s="564" t="str">
        <f>IF(D55="","",IF(VLOOKUP(D55,'0.1_Dades generals organització'!$E$44:$M$293,6)="","",VLOOKUP(D55,'0.1_Dades generals organització'!$E$44:$M$293,6)))</f>
        <v/>
      </c>
      <c r="I55" s="466" t="str">
        <f>IF(D55="","",IF(VLOOKUP(D55,'0.1_Dades generals organització'!$E$44:$M$293,7)="","",VLOOKUP(D55,'0.1_Dades generals organització'!$E$44:$M$293,7)))</f>
        <v/>
      </c>
      <c r="J55" s="466" t="str">
        <f>IF(D55="","",IF(VLOOKUP(D55,'0.1_Dades generals organització'!$E$44:$M$293,8)="","",VLOOKUP(D55,'0.1_Dades generals organització'!$E$44:$M$293,8)))</f>
        <v/>
      </c>
      <c r="K55" s="564" t="str">
        <f>IF(D55="","",IF(VLOOKUP(D55,'0.1_Dades generals organització'!$E$44:$M$293,9)="","",VLOOKUP(D55,'0.1_Dades generals organització'!$E$44:$M$293,9)))</f>
        <v/>
      </c>
      <c r="L55" s="463" t="str">
        <f>IF('4.1_Resultats Balears'!F56=0,"",'4.1_Resultats Balears'!F56)</f>
        <v/>
      </c>
      <c r="M55" s="463" t="str">
        <f>IF('4.1_Resultats Balears'!G56=0,"",'4.1_Resultats Balears'!G56)</f>
        <v/>
      </c>
      <c r="N55" s="463" t="str">
        <f>IF('4.1_Resultats Balears'!H56=0,"",'4.1_Resultats Balears'!H56)</f>
        <v/>
      </c>
      <c r="O55" s="463" t="str">
        <f>IF('4.1_Resultats Balears'!I56=0,"",'4.1_Resultats Balears'!I56)</f>
        <v/>
      </c>
      <c r="P55" s="463" t="str">
        <f>IF('4.1_Resultats Balears'!K56=0,"",'4.1_Resultats Balears'!K56)</f>
        <v/>
      </c>
      <c r="Q55" s="463" t="str">
        <f>IF('4.1_Resultats Balears'!M56=0,"",'4.1_Resultats Balears'!M56)</f>
        <v/>
      </c>
      <c r="R55" s="463" t="str">
        <f>IF('4.1_Resultats Balears'!O56=0,"",'4.1_Resultats Balears'!O56)</f>
        <v/>
      </c>
      <c r="S55" s="463" t="str">
        <f>IF('4.1_Resultats Balears'!P56=0,"",'4.1_Resultats Balears'!P56)</f>
        <v/>
      </c>
      <c r="T55" s="463" t="str">
        <f>IF('4.1_Resultats Balears'!Q56=0,"",'4.1_Resultats Balears'!Q56)</f>
        <v/>
      </c>
      <c r="U55" s="463" t="str">
        <f>IF('4.1_Resultats Balears'!S56=0,"",'4.1_Resultats Balears'!S56)</f>
        <v/>
      </c>
      <c r="V55" s="462" t="str">
        <f>_xlfn.IFNA(IF(VLOOKUP($D55,'3_Categories 3-6'!$E$26:$X$275,8,FALSE)="","",VLOOKUP($D55,'3_Categories 3-6'!$E$26:$X$275,8,FALSE)),"")</f>
        <v/>
      </c>
      <c r="W55" s="462" t="str">
        <f>_xlfn.IFNA(IF(VLOOKUP($D55,'3_Categories 3-6'!$E$26:$X$275,14,FALSE)="","",VLOOKUP($D55,'3_Categories 3-6'!$E$26:$X$275,14,FALSE)),"")</f>
        <v/>
      </c>
      <c r="X55" s="462" t="str">
        <f>_xlfn.IFNA(IF(VLOOKUP($D55,'3_Categories 3-6'!$E$26:$X$275,19,FALSE)="","",VLOOKUP($D55,'3_Categories 3-6'!$E$26:$X$275,19,FALSE)),"")</f>
        <v/>
      </c>
      <c r="Y55" s="462" t="str">
        <f>_xlfn.IFNA(IF(VLOOKUP($D55,'3_Categories 3-6'!$E$26:$X$275,20,FALSE)="","",VLOOKUP($D55,'3_Categories 3-6'!$E$26:$X$275,20,FALSE)),"")</f>
        <v/>
      </c>
    </row>
    <row r="56" spans="2:25" s="10" customFormat="1" x14ac:dyDescent="0.25">
      <c r="C56" s="478">
        <v>4</v>
      </c>
      <c r="D56" s="723" t="str">
        <f>IF(Dades!E794="","",Dades!E794)</f>
        <v/>
      </c>
      <c r="E56" s="723"/>
      <c r="F56" s="564" t="str">
        <f>IF(D56="","",IF(VLOOKUP(D56,'0.1_Dades generals organització'!$E$44:$M$293,4)="","",VLOOKUP(D56,'0.1_Dades generals organització'!$E$44:$M$293,4)))</f>
        <v/>
      </c>
      <c r="G56" s="564" t="str">
        <f>IF(D56="","",IF(VLOOKUP(D56,'0.1_Dades generals organització'!$E$44:$M$293,5)="","",VLOOKUP(D56,'0.1_Dades generals organització'!$E$44:$M$293,5)))</f>
        <v/>
      </c>
      <c r="H56" s="564" t="str">
        <f>IF(D56="","",IF(VLOOKUP(D56,'0.1_Dades generals organització'!$E$44:$M$293,6)="","",VLOOKUP(D56,'0.1_Dades generals organització'!$E$44:$M$293,6)))</f>
        <v/>
      </c>
      <c r="I56" s="466" t="str">
        <f>IF(D56="","",IF(VLOOKUP(D56,'0.1_Dades generals organització'!$E$44:$M$293,7)="","",VLOOKUP(D56,'0.1_Dades generals organització'!$E$44:$M$293,7)))</f>
        <v/>
      </c>
      <c r="J56" s="466" t="str">
        <f>IF(D56="","",IF(VLOOKUP(D56,'0.1_Dades generals organització'!$E$44:$M$293,8)="","",VLOOKUP(D56,'0.1_Dades generals organització'!$E$44:$M$293,8)))</f>
        <v/>
      </c>
      <c r="K56" s="564" t="str">
        <f>IF(D56="","",IF(VLOOKUP(D56,'0.1_Dades generals organització'!$E$44:$M$293,9)="","",VLOOKUP(D56,'0.1_Dades generals organització'!$E$44:$M$293,9)))</f>
        <v/>
      </c>
      <c r="L56" s="463" t="str">
        <f>IF('4.1_Resultats Balears'!F57=0,"",'4.1_Resultats Balears'!F57)</f>
        <v/>
      </c>
      <c r="M56" s="463" t="str">
        <f>IF('4.1_Resultats Balears'!G57=0,"",'4.1_Resultats Balears'!G57)</f>
        <v/>
      </c>
      <c r="N56" s="463" t="str">
        <f>IF('4.1_Resultats Balears'!H57=0,"",'4.1_Resultats Balears'!H57)</f>
        <v/>
      </c>
      <c r="O56" s="463" t="str">
        <f>IF('4.1_Resultats Balears'!I57=0,"",'4.1_Resultats Balears'!I57)</f>
        <v/>
      </c>
      <c r="P56" s="463" t="str">
        <f>IF('4.1_Resultats Balears'!K57=0,"",'4.1_Resultats Balears'!K57)</f>
        <v/>
      </c>
      <c r="Q56" s="463" t="str">
        <f>IF('4.1_Resultats Balears'!M57=0,"",'4.1_Resultats Balears'!M57)</f>
        <v/>
      </c>
      <c r="R56" s="463" t="str">
        <f>IF('4.1_Resultats Balears'!O57=0,"",'4.1_Resultats Balears'!O57)</f>
        <v/>
      </c>
      <c r="S56" s="463" t="str">
        <f>IF('4.1_Resultats Balears'!P57=0,"",'4.1_Resultats Balears'!P57)</f>
        <v/>
      </c>
      <c r="T56" s="463" t="str">
        <f>IF('4.1_Resultats Balears'!Q57=0,"",'4.1_Resultats Balears'!Q57)</f>
        <v/>
      </c>
      <c r="U56" s="463" t="str">
        <f>IF('4.1_Resultats Balears'!S57=0,"",'4.1_Resultats Balears'!S57)</f>
        <v/>
      </c>
      <c r="V56" s="462" t="str">
        <f>_xlfn.IFNA(IF(VLOOKUP($D56,'3_Categories 3-6'!$E$26:$X$275,8,FALSE)="","",VLOOKUP($D56,'3_Categories 3-6'!$E$26:$X$275,8,FALSE)),"")</f>
        <v/>
      </c>
      <c r="W56" s="462" t="str">
        <f>_xlfn.IFNA(IF(VLOOKUP($D56,'3_Categories 3-6'!$E$26:$X$275,14,FALSE)="","",VLOOKUP($D56,'3_Categories 3-6'!$E$26:$X$275,14,FALSE)),"")</f>
        <v/>
      </c>
      <c r="X56" s="462" t="str">
        <f>_xlfn.IFNA(IF(VLOOKUP($D56,'3_Categories 3-6'!$E$26:$X$275,19,FALSE)="","",VLOOKUP($D56,'3_Categories 3-6'!$E$26:$X$275,19,FALSE)),"")</f>
        <v/>
      </c>
      <c r="Y56" s="462" t="str">
        <f>_xlfn.IFNA(IF(VLOOKUP($D56,'3_Categories 3-6'!$E$26:$X$275,20,FALSE)="","",VLOOKUP($D56,'3_Categories 3-6'!$E$26:$X$275,20,FALSE)),"")</f>
        <v/>
      </c>
    </row>
    <row r="57" spans="2:25" s="10" customFormat="1" x14ac:dyDescent="0.25">
      <c r="C57" s="478">
        <v>5</v>
      </c>
      <c r="D57" s="723" t="str">
        <f>IF(Dades!E795="","",Dades!E795)</f>
        <v/>
      </c>
      <c r="E57" s="723"/>
      <c r="F57" s="564" t="str">
        <f>IF(D57="","",IF(VLOOKUP(D57,'0.1_Dades generals organització'!$E$44:$M$293,4)="","",VLOOKUP(D57,'0.1_Dades generals organització'!$E$44:$M$293,4)))</f>
        <v/>
      </c>
      <c r="G57" s="564" t="str">
        <f>IF(D57="","",IF(VLOOKUP(D57,'0.1_Dades generals organització'!$E$44:$M$293,5)="","",VLOOKUP(D57,'0.1_Dades generals organització'!$E$44:$M$293,5)))</f>
        <v/>
      </c>
      <c r="H57" s="564" t="str">
        <f>IF(D57="","",IF(VLOOKUP(D57,'0.1_Dades generals organització'!$E$44:$M$293,6)="","",VLOOKUP(D57,'0.1_Dades generals organització'!$E$44:$M$293,6)))</f>
        <v/>
      </c>
      <c r="I57" s="466" t="str">
        <f>IF(D57="","",IF(VLOOKUP(D57,'0.1_Dades generals organització'!$E$44:$M$293,7)="","",VLOOKUP(D57,'0.1_Dades generals organització'!$E$44:$M$293,7)))</f>
        <v/>
      </c>
      <c r="J57" s="466" t="str">
        <f>IF(D57="","",IF(VLOOKUP(D57,'0.1_Dades generals organització'!$E$44:$M$293,8)="","",VLOOKUP(D57,'0.1_Dades generals organització'!$E$44:$M$293,8)))</f>
        <v/>
      </c>
      <c r="K57" s="564" t="str">
        <f>IF(D57="","",IF(VLOOKUP(D57,'0.1_Dades generals organització'!$E$44:$M$293,9)="","",VLOOKUP(D57,'0.1_Dades generals organització'!$E$44:$M$293,9)))</f>
        <v/>
      </c>
      <c r="L57" s="463" t="str">
        <f>IF('4.1_Resultats Balears'!F58=0,"",'4.1_Resultats Balears'!F58)</f>
        <v/>
      </c>
      <c r="M57" s="463" t="str">
        <f>IF('4.1_Resultats Balears'!G58=0,"",'4.1_Resultats Balears'!G58)</f>
        <v/>
      </c>
      <c r="N57" s="463" t="str">
        <f>IF('4.1_Resultats Balears'!H58=0,"",'4.1_Resultats Balears'!H58)</f>
        <v/>
      </c>
      <c r="O57" s="463" t="str">
        <f>IF('4.1_Resultats Balears'!I58=0,"",'4.1_Resultats Balears'!I58)</f>
        <v/>
      </c>
      <c r="P57" s="463" t="str">
        <f>IF('4.1_Resultats Balears'!K58=0,"",'4.1_Resultats Balears'!K58)</f>
        <v/>
      </c>
      <c r="Q57" s="463" t="str">
        <f>IF('4.1_Resultats Balears'!M58=0,"",'4.1_Resultats Balears'!M58)</f>
        <v/>
      </c>
      <c r="R57" s="463" t="str">
        <f>IF('4.1_Resultats Balears'!O58=0,"",'4.1_Resultats Balears'!O58)</f>
        <v/>
      </c>
      <c r="S57" s="463" t="str">
        <f>IF('4.1_Resultats Balears'!P58=0,"",'4.1_Resultats Balears'!P58)</f>
        <v/>
      </c>
      <c r="T57" s="463" t="str">
        <f>IF('4.1_Resultats Balears'!Q58=0,"",'4.1_Resultats Balears'!Q58)</f>
        <v/>
      </c>
      <c r="U57" s="463" t="str">
        <f>IF('4.1_Resultats Balears'!S58=0,"",'4.1_Resultats Balears'!S58)</f>
        <v/>
      </c>
      <c r="V57" s="462" t="str">
        <f>_xlfn.IFNA(IF(VLOOKUP($D57,'3_Categories 3-6'!$E$26:$X$275,8,FALSE)="","",VLOOKUP($D57,'3_Categories 3-6'!$E$26:$X$275,8,FALSE)),"")</f>
        <v/>
      </c>
      <c r="W57" s="462" t="str">
        <f>_xlfn.IFNA(IF(VLOOKUP($D57,'3_Categories 3-6'!$E$26:$X$275,14,FALSE)="","",VLOOKUP($D57,'3_Categories 3-6'!$E$26:$X$275,14,FALSE)),"")</f>
        <v/>
      </c>
      <c r="X57" s="462" t="str">
        <f>_xlfn.IFNA(IF(VLOOKUP($D57,'3_Categories 3-6'!$E$26:$X$275,19,FALSE)="","",VLOOKUP($D57,'3_Categories 3-6'!$E$26:$X$275,19,FALSE)),"")</f>
        <v/>
      </c>
      <c r="Y57" s="462" t="str">
        <f>_xlfn.IFNA(IF(VLOOKUP($D57,'3_Categories 3-6'!$E$26:$X$275,20,FALSE)="","",VLOOKUP($D57,'3_Categories 3-6'!$E$26:$X$275,20,FALSE)),"")</f>
        <v/>
      </c>
    </row>
    <row r="58" spans="2:25" s="10" customFormat="1" x14ac:dyDescent="0.25">
      <c r="C58" s="478">
        <v>6</v>
      </c>
      <c r="D58" s="723" t="str">
        <f>IF(Dades!E796="","",Dades!E796)</f>
        <v/>
      </c>
      <c r="E58" s="723"/>
      <c r="F58" s="564" t="str">
        <f>IF(D58="","",IF(VLOOKUP(D58,'0.1_Dades generals organització'!$E$44:$M$293,4)="","",VLOOKUP(D58,'0.1_Dades generals organització'!$E$44:$M$293,4)))</f>
        <v/>
      </c>
      <c r="G58" s="564" t="str">
        <f>IF(D58="","",IF(VLOOKUP(D58,'0.1_Dades generals organització'!$E$44:$M$293,5)="","",VLOOKUP(D58,'0.1_Dades generals organització'!$E$44:$M$293,5)))</f>
        <v/>
      </c>
      <c r="H58" s="564" t="str">
        <f>IF(D58="","",IF(VLOOKUP(D58,'0.1_Dades generals organització'!$E$44:$M$293,6)="","",VLOOKUP(D58,'0.1_Dades generals organització'!$E$44:$M$293,6)))</f>
        <v/>
      </c>
      <c r="I58" s="466" t="str">
        <f>IF(D58="","",IF(VLOOKUP(D58,'0.1_Dades generals organització'!$E$44:$M$293,7)="","",VLOOKUP(D58,'0.1_Dades generals organització'!$E$44:$M$293,7)))</f>
        <v/>
      </c>
      <c r="J58" s="466" t="str">
        <f>IF(D58="","",IF(VLOOKUP(D58,'0.1_Dades generals organització'!$E$44:$M$293,8)="","",VLOOKUP(D58,'0.1_Dades generals organització'!$E$44:$M$293,8)))</f>
        <v/>
      </c>
      <c r="K58" s="564" t="str">
        <f>IF(D58="","",IF(VLOOKUP(D58,'0.1_Dades generals organització'!$E$44:$M$293,9)="","",VLOOKUP(D58,'0.1_Dades generals organització'!$E$44:$M$293,9)))</f>
        <v/>
      </c>
      <c r="L58" s="463" t="str">
        <f>IF('4.1_Resultats Balears'!F59=0,"",'4.1_Resultats Balears'!F59)</f>
        <v/>
      </c>
      <c r="M58" s="463" t="str">
        <f>IF('4.1_Resultats Balears'!G59=0,"",'4.1_Resultats Balears'!G59)</f>
        <v/>
      </c>
      <c r="N58" s="463" t="str">
        <f>IF('4.1_Resultats Balears'!H59=0,"",'4.1_Resultats Balears'!H59)</f>
        <v/>
      </c>
      <c r="O58" s="463" t="str">
        <f>IF('4.1_Resultats Balears'!I59=0,"",'4.1_Resultats Balears'!I59)</f>
        <v/>
      </c>
      <c r="P58" s="463" t="str">
        <f>IF('4.1_Resultats Balears'!K59=0,"",'4.1_Resultats Balears'!K59)</f>
        <v/>
      </c>
      <c r="Q58" s="463" t="str">
        <f>IF('4.1_Resultats Balears'!M59=0,"",'4.1_Resultats Balears'!M59)</f>
        <v/>
      </c>
      <c r="R58" s="463" t="str">
        <f>IF('4.1_Resultats Balears'!O59=0,"",'4.1_Resultats Balears'!O59)</f>
        <v/>
      </c>
      <c r="S58" s="463" t="str">
        <f>IF('4.1_Resultats Balears'!P59=0,"",'4.1_Resultats Balears'!P59)</f>
        <v/>
      </c>
      <c r="T58" s="463" t="str">
        <f>IF('4.1_Resultats Balears'!Q59=0,"",'4.1_Resultats Balears'!Q59)</f>
        <v/>
      </c>
      <c r="U58" s="463" t="str">
        <f>IF('4.1_Resultats Balears'!S59=0,"",'4.1_Resultats Balears'!S59)</f>
        <v/>
      </c>
      <c r="V58" s="462" t="str">
        <f>_xlfn.IFNA(IF(VLOOKUP($D58,'3_Categories 3-6'!$E$26:$X$275,8,FALSE)="","",VLOOKUP($D58,'3_Categories 3-6'!$E$26:$X$275,8,FALSE)),"")</f>
        <v/>
      </c>
      <c r="W58" s="462" t="str">
        <f>_xlfn.IFNA(IF(VLOOKUP($D58,'3_Categories 3-6'!$E$26:$X$275,14,FALSE)="","",VLOOKUP($D58,'3_Categories 3-6'!$E$26:$X$275,14,FALSE)),"")</f>
        <v/>
      </c>
      <c r="X58" s="462" t="str">
        <f>_xlfn.IFNA(IF(VLOOKUP($D58,'3_Categories 3-6'!$E$26:$X$275,19,FALSE)="","",VLOOKUP($D58,'3_Categories 3-6'!$E$26:$X$275,19,FALSE)),"")</f>
        <v/>
      </c>
      <c r="Y58" s="462" t="str">
        <f>_xlfn.IFNA(IF(VLOOKUP($D58,'3_Categories 3-6'!$E$26:$X$275,20,FALSE)="","",VLOOKUP($D58,'3_Categories 3-6'!$E$26:$X$275,20,FALSE)),"")</f>
        <v/>
      </c>
    </row>
    <row r="59" spans="2:25" s="10" customFormat="1" x14ac:dyDescent="0.25">
      <c r="C59" s="478">
        <v>7</v>
      </c>
      <c r="D59" s="723" t="str">
        <f>IF(Dades!E797="","",Dades!E797)</f>
        <v/>
      </c>
      <c r="E59" s="723"/>
      <c r="F59" s="564" t="str">
        <f>IF(D59="","",IF(VLOOKUP(D59,'0.1_Dades generals organització'!$E$44:$M$293,4)="","",VLOOKUP(D59,'0.1_Dades generals organització'!$E$44:$M$293,4)))</f>
        <v/>
      </c>
      <c r="G59" s="564" t="str">
        <f>IF(D59="","",IF(VLOOKUP(D59,'0.1_Dades generals organització'!$E$44:$M$293,5)="","",VLOOKUP(D59,'0.1_Dades generals organització'!$E$44:$M$293,5)))</f>
        <v/>
      </c>
      <c r="H59" s="564" t="str">
        <f>IF(D59="","",IF(VLOOKUP(D59,'0.1_Dades generals organització'!$E$44:$M$293,6)="","",VLOOKUP(D59,'0.1_Dades generals organització'!$E$44:$M$293,6)))</f>
        <v/>
      </c>
      <c r="I59" s="466" t="str">
        <f>IF(D59="","",IF(VLOOKUP(D59,'0.1_Dades generals organització'!$E$44:$M$293,7)="","",VLOOKUP(D59,'0.1_Dades generals organització'!$E$44:$M$293,7)))</f>
        <v/>
      </c>
      <c r="J59" s="466" t="str">
        <f>IF(D59="","",IF(VLOOKUP(D59,'0.1_Dades generals organització'!$E$44:$M$293,8)="","",VLOOKUP(D59,'0.1_Dades generals organització'!$E$44:$M$293,8)))</f>
        <v/>
      </c>
      <c r="K59" s="564" t="str">
        <f>IF(D59="","",IF(VLOOKUP(D59,'0.1_Dades generals organització'!$E$44:$M$293,9)="","",VLOOKUP(D59,'0.1_Dades generals organització'!$E$44:$M$293,9)))</f>
        <v/>
      </c>
      <c r="L59" s="463" t="str">
        <f>IF('4.1_Resultats Balears'!F60=0,"",'4.1_Resultats Balears'!F60)</f>
        <v/>
      </c>
      <c r="M59" s="463" t="str">
        <f>IF('4.1_Resultats Balears'!G60=0,"",'4.1_Resultats Balears'!G60)</f>
        <v/>
      </c>
      <c r="N59" s="463" t="str">
        <f>IF('4.1_Resultats Balears'!H60=0,"",'4.1_Resultats Balears'!H60)</f>
        <v/>
      </c>
      <c r="O59" s="463" t="str">
        <f>IF('4.1_Resultats Balears'!I60=0,"",'4.1_Resultats Balears'!I60)</f>
        <v/>
      </c>
      <c r="P59" s="463" t="str">
        <f>IF('4.1_Resultats Balears'!K60=0,"",'4.1_Resultats Balears'!K60)</f>
        <v/>
      </c>
      <c r="Q59" s="463" t="str">
        <f>IF('4.1_Resultats Balears'!M60=0,"",'4.1_Resultats Balears'!M60)</f>
        <v/>
      </c>
      <c r="R59" s="463" t="str">
        <f>IF('4.1_Resultats Balears'!O60=0,"",'4.1_Resultats Balears'!O60)</f>
        <v/>
      </c>
      <c r="S59" s="463" t="str">
        <f>IF('4.1_Resultats Balears'!P60=0,"",'4.1_Resultats Balears'!P60)</f>
        <v/>
      </c>
      <c r="T59" s="463" t="str">
        <f>IF('4.1_Resultats Balears'!Q60=0,"",'4.1_Resultats Balears'!Q60)</f>
        <v/>
      </c>
      <c r="U59" s="463" t="str">
        <f>IF('4.1_Resultats Balears'!S60=0,"",'4.1_Resultats Balears'!S60)</f>
        <v/>
      </c>
      <c r="V59" s="462" t="str">
        <f>_xlfn.IFNA(IF(VLOOKUP($D59,'3_Categories 3-6'!$E$26:$X$275,8,FALSE)="","",VLOOKUP($D59,'3_Categories 3-6'!$E$26:$X$275,8,FALSE)),"")</f>
        <v/>
      </c>
      <c r="W59" s="462" t="str">
        <f>_xlfn.IFNA(IF(VLOOKUP($D59,'3_Categories 3-6'!$E$26:$X$275,14,FALSE)="","",VLOOKUP($D59,'3_Categories 3-6'!$E$26:$X$275,14,FALSE)),"")</f>
        <v/>
      </c>
      <c r="X59" s="462" t="str">
        <f>_xlfn.IFNA(IF(VLOOKUP($D59,'3_Categories 3-6'!$E$26:$X$275,19,FALSE)="","",VLOOKUP($D59,'3_Categories 3-6'!$E$26:$X$275,19,FALSE)),"")</f>
        <v/>
      </c>
      <c r="Y59" s="462" t="str">
        <f>_xlfn.IFNA(IF(VLOOKUP($D59,'3_Categories 3-6'!$E$26:$X$275,20,FALSE)="","",VLOOKUP($D59,'3_Categories 3-6'!$E$26:$X$275,20,FALSE)),"")</f>
        <v/>
      </c>
    </row>
    <row r="60" spans="2:25" s="10" customFormat="1" x14ac:dyDescent="0.25">
      <c r="C60" s="478">
        <v>8</v>
      </c>
      <c r="D60" s="723" t="str">
        <f>IF(Dades!E798="","",Dades!E798)</f>
        <v/>
      </c>
      <c r="E60" s="723"/>
      <c r="F60" s="564" t="str">
        <f>IF(D60="","",IF(VLOOKUP(D60,'0.1_Dades generals organització'!$E$44:$M$293,4)="","",VLOOKUP(D60,'0.1_Dades generals organització'!$E$44:$M$293,4)))</f>
        <v/>
      </c>
      <c r="G60" s="564" t="str">
        <f>IF(D60="","",IF(VLOOKUP(D60,'0.1_Dades generals organització'!$E$44:$M$293,5)="","",VLOOKUP(D60,'0.1_Dades generals organització'!$E$44:$M$293,5)))</f>
        <v/>
      </c>
      <c r="H60" s="564" t="str">
        <f>IF(D60="","",IF(VLOOKUP(D60,'0.1_Dades generals organització'!$E$44:$M$293,6)="","",VLOOKUP(D60,'0.1_Dades generals organització'!$E$44:$M$293,6)))</f>
        <v/>
      </c>
      <c r="I60" s="466" t="str">
        <f>IF(D60="","",IF(VLOOKUP(D60,'0.1_Dades generals organització'!$E$44:$M$293,7)="","",VLOOKUP(D60,'0.1_Dades generals organització'!$E$44:$M$293,7)))</f>
        <v/>
      </c>
      <c r="J60" s="466" t="str">
        <f>IF(D60="","",IF(VLOOKUP(D60,'0.1_Dades generals organització'!$E$44:$M$293,8)="","",VLOOKUP(D60,'0.1_Dades generals organització'!$E$44:$M$293,8)))</f>
        <v/>
      </c>
      <c r="K60" s="564" t="str">
        <f>IF(D60="","",IF(VLOOKUP(D60,'0.1_Dades generals organització'!$E$44:$M$293,9)="","",VLOOKUP(D60,'0.1_Dades generals organització'!$E$44:$M$293,9)))</f>
        <v/>
      </c>
      <c r="L60" s="463" t="str">
        <f>IF('4.1_Resultats Balears'!F61=0,"",'4.1_Resultats Balears'!F61)</f>
        <v/>
      </c>
      <c r="M60" s="463" t="str">
        <f>IF('4.1_Resultats Balears'!G61=0,"",'4.1_Resultats Balears'!G61)</f>
        <v/>
      </c>
      <c r="N60" s="463" t="str">
        <f>IF('4.1_Resultats Balears'!H61=0,"",'4.1_Resultats Balears'!H61)</f>
        <v/>
      </c>
      <c r="O60" s="463" t="str">
        <f>IF('4.1_Resultats Balears'!I61=0,"",'4.1_Resultats Balears'!I61)</f>
        <v/>
      </c>
      <c r="P60" s="463" t="str">
        <f>IF('4.1_Resultats Balears'!K61=0,"",'4.1_Resultats Balears'!K61)</f>
        <v/>
      </c>
      <c r="Q60" s="463" t="str">
        <f>IF('4.1_Resultats Balears'!M61=0,"",'4.1_Resultats Balears'!M61)</f>
        <v/>
      </c>
      <c r="R60" s="463" t="str">
        <f>IF('4.1_Resultats Balears'!O61=0,"",'4.1_Resultats Balears'!O61)</f>
        <v/>
      </c>
      <c r="S60" s="463" t="str">
        <f>IF('4.1_Resultats Balears'!P61=0,"",'4.1_Resultats Balears'!P61)</f>
        <v/>
      </c>
      <c r="T60" s="463" t="str">
        <f>IF('4.1_Resultats Balears'!Q61=0,"",'4.1_Resultats Balears'!Q61)</f>
        <v/>
      </c>
      <c r="U60" s="463" t="str">
        <f>IF('4.1_Resultats Balears'!S61=0,"",'4.1_Resultats Balears'!S61)</f>
        <v/>
      </c>
      <c r="V60" s="462" t="str">
        <f>_xlfn.IFNA(IF(VLOOKUP($D60,'3_Categories 3-6'!$E$26:$X$275,8,FALSE)="","",VLOOKUP($D60,'3_Categories 3-6'!$E$26:$X$275,8,FALSE)),"")</f>
        <v/>
      </c>
      <c r="W60" s="462" t="str">
        <f>_xlfn.IFNA(IF(VLOOKUP($D60,'3_Categories 3-6'!$E$26:$X$275,14,FALSE)="","",VLOOKUP($D60,'3_Categories 3-6'!$E$26:$X$275,14,FALSE)),"")</f>
        <v/>
      </c>
      <c r="X60" s="462" t="str">
        <f>_xlfn.IFNA(IF(VLOOKUP($D60,'3_Categories 3-6'!$E$26:$X$275,19,FALSE)="","",VLOOKUP($D60,'3_Categories 3-6'!$E$26:$X$275,19,FALSE)),"")</f>
        <v/>
      </c>
      <c r="Y60" s="462" t="str">
        <f>_xlfn.IFNA(IF(VLOOKUP($D60,'3_Categories 3-6'!$E$26:$X$275,20,FALSE)="","",VLOOKUP($D60,'3_Categories 3-6'!$E$26:$X$275,20,FALSE)),"")</f>
        <v/>
      </c>
    </row>
    <row r="61" spans="2:25" s="10" customFormat="1" x14ac:dyDescent="0.25">
      <c r="C61" s="478">
        <v>9</v>
      </c>
      <c r="D61" s="723" t="str">
        <f>IF(Dades!E799="","",Dades!E799)</f>
        <v/>
      </c>
      <c r="E61" s="723"/>
      <c r="F61" s="564" t="str">
        <f>IF(D61="","",IF(VLOOKUP(D61,'0.1_Dades generals organització'!$E$44:$M$293,4)="","",VLOOKUP(D61,'0.1_Dades generals organització'!$E$44:$M$293,4)))</f>
        <v/>
      </c>
      <c r="G61" s="564" t="str">
        <f>IF(D61="","",IF(VLOOKUP(D61,'0.1_Dades generals organització'!$E$44:$M$293,5)="","",VLOOKUP(D61,'0.1_Dades generals organització'!$E$44:$M$293,5)))</f>
        <v/>
      </c>
      <c r="H61" s="564" t="str">
        <f>IF(D61="","",IF(VLOOKUP(D61,'0.1_Dades generals organització'!$E$44:$M$293,6)="","",VLOOKUP(D61,'0.1_Dades generals organització'!$E$44:$M$293,6)))</f>
        <v/>
      </c>
      <c r="I61" s="466" t="str">
        <f>IF(D61="","",IF(VLOOKUP(D61,'0.1_Dades generals organització'!$E$44:$M$293,7)="","",VLOOKUP(D61,'0.1_Dades generals organització'!$E$44:$M$293,7)))</f>
        <v/>
      </c>
      <c r="J61" s="466" t="str">
        <f>IF(D61="","",IF(VLOOKUP(D61,'0.1_Dades generals organització'!$E$44:$M$293,8)="","",VLOOKUP(D61,'0.1_Dades generals organització'!$E$44:$M$293,8)))</f>
        <v/>
      </c>
      <c r="K61" s="564" t="str">
        <f>IF(D61="","",IF(VLOOKUP(D61,'0.1_Dades generals organització'!$E$44:$M$293,9)="","",VLOOKUP(D61,'0.1_Dades generals organització'!$E$44:$M$293,9)))</f>
        <v/>
      </c>
      <c r="L61" s="463" t="str">
        <f>IF('4.1_Resultats Balears'!F62=0,"",'4.1_Resultats Balears'!F62)</f>
        <v/>
      </c>
      <c r="M61" s="463" t="str">
        <f>IF('4.1_Resultats Balears'!G62=0,"",'4.1_Resultats Balears'!G62)</f>
        <v/>
      </c>
      <c r="N61" s="463" t="str">
        <f>IF('4.1_Resultats Balears'!H62=0,"",'4.1_Resultats Balears'!H62)</f>
        <v/>
      </c>
      <c r="O61" s="463" t="str">
        <f>IF('4.1_Resultats Balears'!I62=0,"",'4.1_Resultats Balears'!I62)</f>
        <v/>
      </c>
      <c r="P61" s="463" t="str">
        <f>IF('4.1_Resultats Balears'!K62=0,"",'4.1_Resultats Balears'!K62)</f>
        <v/>
      </c>
      <c r="Q61" s="463" t="str">
        <f>IF('4.1_Resultats Balears'!M62=0,"",'4.1_Resultats Balears'!M62)</f>
        <v/>
      </c>
      <c r="R61" s="463" t="str">
        <f>IF('4.1_Resultats Balears'!O62=0,"",'4.1_Resultats Balears'!O62)</f>
        <v/>
      </c>
      <c r="S61" s="463" t="str">
        <f>IF('4.1_Resultats Balears'!P62=0,"",'4.1_Resultats Balears'!P62)</f>
        <v/>
      </c>
      <c r="T61" s="463" t="str">
        <f>IF('4.1_Resultats Balears'!Q62=0,"",'4.1_Resultats Balears'!Q62)</f>
        <v/>
      </c>
      <c r="U61" s="463" t="str">
        <f>IF('4.1_Resultats Balears'!S62=0,"",'4.1_Resultats Balears'!S62)</f>
        <v/>
      </c>
      <c r="V61" s="462" t="str">
        <f>_xlfn.IFNA(IF(VLOOKUP($D61,'3_Categories 3-6'!$E$26:$X$275,8,FALSE)="","",VLOOKUP($D61,'3_Categories 3-6'!$E$26:$X$275,8,FALSE)),"")</f>
        <v/>
      </c>
      <c r="W61" s="462" t="str">
        <f>_xlfn.IFNA(IF(VLOOKUP($D61,'3_Categories 3-6'!$E$26:$X$275,14,FALSE)="","",VLOOKUP($D61,'3_Categories 3-6'!$E$26:$X$275,14,FALSE)),"")</f>
        <v/>
      </c>
      <c r="X61" s="462" t="str">
        <f>_xlfn.IFNA(IF(VLOOKUP($D61,'3_Categories 3-6'!$E$26:$X$275,19,FALSE)="","",VLOOKUP($D61,'3_Categories 3-6'!$E$26:$X$275,19,FALSE)),"")</f>
        <v/>
      </c>
      <c r="Y61" s="462" t="str">
        <f>_xlfn.IFNA(IF(VLOOKUP($D61,'3_Categories 3-6'!$E$26:$X$275,20,FALSE)="","",VLOOKUP($D61,'3_Categories 3-6'!$E$26:$X$275,20,FALSE)),"")</f>
        <v/>
      </c>
    </row>
    <row r="62" spans="2:25" s="10" customFormat="1" x14ac:dyDescent="0.25">
      <c r="C62" s="478">
        <v>10</v>
      </c>
      <c r="D62" s="723" t="str">
        <f>IF(Dades!E800="","",Dades!E800)</f>
        <v/>
      </c>
      <c r="E62" s="723"/>
      <c r="F62" s="564" t="str">
        <f>IF(D62="","",IF(VLOOKUP(D62,'0.1_Dades generals organització'!$E$44:$M$293,4)="","",VLOOKUP(D62,'0.1_Dades generals organització'!$E$44:$M$293,4)))</f>
        <v/>
      </c>
      <c r="G62" s="564" t="str">
        <f>IF(D62="","",IF(VLOOKUP(D62,'0.1_Dades generals organització'!$E$44:$M$293,5)="","",VLOOKUP(D62,'0.1_Dades generals organització'!$E$44:$M$293,5)))</f>
        <v/>
      </c>
      <c r="H62" s="564" t="str">
        <f>IF(D62="","",IF(VLOOKUP(D62,'0.1_Dades generals organització'!$E$44:$M$293,6)="","",VLOOKUP(D62,'0.1_Dades generals organització'!$E$44:$M$293,6)))</f>
        <v/>
      </c>
      <c r="I62" s="466" t="str">
        <f>IF(D62="","",IF(VLOOKUP(D62,'0.1_Dades generals organització'!$E$44:$M$293,7)="","",VLOOKUP(D62,'0.1_Dades generals organització'!$E$44:$M$293,7)))</f>
        <v/>
      </c>
      <c r="J62" s="466" t="str">
        <f>IF(D62="","",IF(VLOOKUP(D62,'0.1_Dades generals organització'!$E$44:$M$293,8)="","",VLOOKUP(D62,'0.1_Dades generals organització'!$E$44:$M$293,8)))</f>
        <v/>
      </c>
      <c r="K62" s="564" t="str">
        <f>IF(D62="","",IF(VLOOKUP(D62,'0.1_Dades generals organització'!$E$44:$M$293,9)="","",VLOOKUP(D62,'0.1_Dades generals organització'!$E$44:$M$293,9)))</f>
        <v/>
      </c>
      <c r="L62" s="463" t="str">
        <f>IF('4.1_Resultats Balears'!F63=0,"",'4.1_Resultats Balears'!F63)</f>
        <v/>
      </c>
      <c r="M62" s="463" t="str">
        <f>IF('4.1_Resultats Balears'!G63=0,"",'4.1_Resultats Balears'!G63)</f>
        <v/>
      </c>
      <c r="N62" s="463" t="str">
        <f>IF('4.1_Resultats Balears'!H63=0,"",'4.1_Resultats Balears'!H63)</f>
        <v/>
      </c>
      <c r="O62" s="463" t="str">
        <f>IF('4.1_Resultats Balears'!I63=0,"",'4.1_Resultats Balears'!I63)</f>
        <v/>
      </c>
      <c r="P62" s="463" t="str">
        <f>IF('4.1_Resultats Balears'!K63=0,"",'4.1_Resultats Balears'!K63)</f>
        <v/>
      </c>
      <c r="Q62" s="463" t="str">
        <f>IF('4.1_Resultats Balears'!M63=0,"",'4.1_Resultats Balears'!M63)</f>
        <v/>
      </c>
      <c r="R62" s="463" t="str">
        <f>IF('4.1_Resultats Balears'!O63=0,"",'4.1_Resultats Balears'!O63)</f>
        <v/>
      </c>
      <c r="S62" s="463" t="str">
        <f>IF('4.1_Resultats Balears'!P63=0,"",'4.1_Resultats Balears'!P63)</f>
        <v/>
      </c>
      <c r="T62" s="463" t="str">
        <f>IF('4.1_Resultats Balears'!Q63=0,"",'4.1_Resultats Balears'!Q63)</f>
        <v/>
      </c>
      <c r="U62" s="463" t="str">
        <f>IF('4.1_Resultats Balears'!S63=0,"",'4.1_Resultats Balears'!S63)</f>
        <v/>
      </c>
      <c r="V62" s="462" t="str">
        <f>_xlfn.IFNA(IF(VLOOKUP($D62,'3_Categories 3-6'!$E$26:$X$275,8,FALSE)="","",VLOOKUP($D62,'3_Categories 3-6'!$E$26:$X$275,8,FALSE)),"")</f>
        <v/>
      </c>
      <c r="W62" s="462" t="str">
        <f>_xlfn.IFNA(IF(VLOOKUP($D62,'3_Categories 3-6'!$E$26:$X$275,14,FALSE)="","",VLOOKUP($D62,'3_Categories 3-6'!$E$26:$X$275,14,FALSE)),"")</f>
        <v/>
      </c>
      <c r="X62" s="462" t="str">
        <f>_xlfn.IFNA(IF(VLOOKUP($D62,'3_Categories 3-6'!$E$26:$X$275,19,FALSE)="","",VLOOKUP($D62,'3_Categories 3-6'!$E$26:$X$275,19,FALSE)),"")</f>
        <v/>
      </c>
      <c r="Y62" s="462" t="str">
        <f>_xlfn.IFNA(IF(VLOOKUP($D62,'3_Categories 3-6'!$E$26:$X$275,20,FALSE)="","",VLOOKUP($D62,'3_Categories 3-6'!$E$26:$X$275,20,FALSE)),"")</f>
        <v/>
      </c>
    </row>
    <row r="63" spans="2:25" s="10" customFormat="1" x14ac:dyDescent="0.25">
      <c r="C63" s="478">
        <v>11</v>
      </c>
      <c r="D63" s="723" t="str">
        <f>IF(Dades!E801="","",Dades!E801)</f>
        <v/>
      </c>
      <c r="E63" s="723"/>
      <c r="F63" s="564" t="str">
        <f>IF(D63="","",IF(VLOOKUP(D63,'0.1_Dades generals organització'!$E$44:$M$293,4)="","",VLOOKUP(D63,'0.1_Dades generals organització'!$E$44:$M$293,4)))</f>
        <v/>
      </c>
      <c r="G63" s="564" t="str">
        <f>IF(D63="","",IF(VLOOKUP(D63,'0.1_Dades generals organització'!$E$44:$M$293,5)="","",VLOOKUP(D63,'0.1_Dades generals organització'!$E$44:$M$293,5)))</f>
        <v/>
      </c>
      <c r="H63" s="564" t="str">
        <f>IF(D63="","",IF(VLOOKUP(D63,'0.1_Dades generals organització'!$E$44:$M$293,6)="","",VLOOKUP(D63,'0.1_Dades generals organització'!$E$44:$M$293,6)))</f>
        <v/>
      </c>
      <c r="I63" s="466" t="str">
        <f>IF(D63="","",IF(VLOOKUP(D63,'0.1_Dades generals organització'!$E$44:$M$293,7)="","",VLOOKUP(D63,'0.1_Dades generals organització'!$E$44:$M$293,7)))</f>
        <v/>
      </c>
      <c r="J63" s="466" t="str">
        <f>IF(D63="","",IF(VLOOKUP(D63,'0.1_Dades generals organització'!$E$44:$M$293,8)="","",VLOOKUP(D63,'0.1_Dades generals organització'!$E$44:$M$293,8)))</f>
        <v/>
      </c>
      <c r="K63" s="564" t="str">
        <f>IF(D63="","",IF(VLOOKUP(D63,'0.1_Dades generals organització'!$E$44:$M$293,9)="","",VLOOKUP(D63,'0.1_Dades generals organització'!$E$44:$M$293,9)))</f>
        <v/>
      </c>
      <c r="L63" s="463" t="str">
        <f>IF('4.1_Resultats Balears'!F64=0,"",'4.1_Resultats Balears'!F64)</f>
        <v/>
      </c>
      <c r="M63" s="463" t="str">
        <f>IF('4.1_Resultats Balears'!G64=0,"",'4.1_Resultats Balears'!G64)</f>
        <v/>
      </c>
      <c r="N63" s="463" t="str">
        <f>IF('4.1_Resultats Balears'!H64=0,"",'4.1_Resultats Balears'!H64)</f>
        <v/>
      </c>
      <c r="O63" s="463" t="str">
        <f>IF('4.1_Resultats Balears'!I64=0,"",'4.1_Resultats Balears'!I64)</f>
        <v/>
      </c>
      <c r="P63" s="463" t="str">
        <f>IF('4.1_Resultats Balears'!K64=0,"",'4.1_Resultats Balears'!K64)</f>
        <v/>
      </c>
      <c r="Q63" s="463" t="str">
        <f>IF('4.1_Resultats Balears'!M64=0,"",'4.1_Resultats Balears'!M64)</f>
        <v/>
      </c>
      <c r="R63" s="463" t="str">
        <f>IF('4.1_Resultats Balears'!O64=0,"",'4.1_Resultats Balears'!O64)</f>
        <v/>
      </c>
      <c r="S63" s="463" t="str">
        <f>IF('4.1_Resultats Balears'!P64=0,"",'4.1_Resultats Balears'!P64)</f>
        <v/>
      </c>
      <c r="T63" s="463" t="str">
        <f>IF('4.1_Resultats Balears'!Q64=0,"",'4.1_Resultats Balears'!Q64)</f>
        <v/>
      </c>
      <c r="U63" s="463" t="str">
        <f>IF('4.1_Resultats Balears'!S64=0,"",'4.1_Resultats Balears'!S64)</f>
        <v/>
      </c>
      <c r="V63" s="462" t="str">
        <f>_xlfn.IFNA(IF(VLOOKUP($D63,'3_Categories 3-6'!$E$26:$X$275,8,FALSE)="","",VLOOKUP($D63,'3_Categories 3-6'!$E$26:$X$275,8,FALSE)),"")</f>
        <v/>
      </c>
      <c r="W63" s="462" t="str">
        <f>_xlfn.IFNA(IF(VLOOKUP($D63,'3_Categories 3-6'!$E$26:$X$275,14,FALSE)="","",VLOOKUP($D63,'3_Categories 3-6'!$E$26:$X$275,14,FALSE)),"")</f>
        <v/>
      </c>
      <c r="X63" s="462" t="str">
        <f>_xlfn.IFNA(IF(VLOOKUP($D63,'3_Categories 3-6'!$E$26:$X$275,19,FALSE)="","",VLOOKUP($D63,'3_Categories 3-6'!$E$26:$X$275,19,FALSE)),"")</f>
        <v/>
      </c>
      <c r="Y63" s="462" t="str">
        <f>_xlfn.IFNA(IF(VLOOKUP($D63,'3_Categories 3-6'!$E$26:$X$275,20,FALSE)="","",VLOOKUP($D63,'3_Categories 3-6'!$E$26:$X$275,20,FALSE)),"")</f>
        <v/>
      </c>
    </row>
    <row r="64" spans="2:25" s="10" customFormat="1" x14ac:dyDescent="0.25">
      <c r="C64" s="478">
        <v>12</v>
      </c>
      <c r="D64" s="723" t="str">
        <f>IF(Dades!E802="","",Dades!E802)</f>
        <v/>
      </c>
      <c r="E64" s="723"/>
      <c r="F64" s="564" t="str">
        <f>IF(D64="","",IF(VLOOKUP(D64,'0.1_Dades generals organització'!$E$44:$M$293,4)="","",VLOOKUP(D64,'0.1_Dades generals organització'!$E$44:$M$293,4)))</f>
        <v/>
      </c>
      <c r="G64" s="564" t="str">
        <f>IF(D64="","",IF(VLOOKUP(D64,'0.1_Dades generals organització'!$E$44:$M$293,5)="","",VLOOKUP(D64,'0.1_Dades generals organització'!$E$44:$M$293,5)))</f>
        <v/>
      </c>
      <c r="H64" s="564" t="str">
        <f>IF(D64="","",IF(VLOOKUP(D64,'0.1_Dades generals organització'!$E$44:$M$293,6)="","",VLOOKUP(D64,'0.1_Dades generals organització'!$E$44:$M$293,6)))</f>
        <v/>
      </c>
      <c r="I64" s="466" t="str">
        <f>IF(D64="","",IF(VLOOKUP(D64,'0.1_Dades generals organització'!$E$44:$M$293,7)="","",VLOOKUP(D64,'0.1_Dades generals organització'!$E$44:$M$293,7)))</f>
        <v/>
      </c>
      <c r="J64" s="466" t="str">
        <f>IF(D64="","",IF(VLOOKUP(D64,'0.1_Dades generals organització'!$E$44:$M$293,8)="","",VLOOKUP(D64,'0.1_Dades generals organització'!$E$44:$M$293,8)))</f>
        <v/>
      </c>
      <c r="K64" s="564" t="str">
        <f>IF(D64="","",IF(VLOOKUP(D64,'0.1_Dades generals organització'!$E$44:$M$293,9)="","",VLOOKUP(D64,'0.1_Dades generals organització'!$E$44:$M$293,9)))</f>
        <v/>
      </c>
      <c r="L64" s="463" t="str">
        <f>IF('4.1_Resultats Balears'!F65=0,"",'4.1_Resultats Balears'!F65)</f>
        <v/>
      </c>
      <c r="M64" s="463" t="str">
        <f>IF('4.1_Resultats Balears'!G65=0,"",'4.1_Resultats Balears'!G65)</f>
        <v/>
      </c>
      <c r="N64" s="463" t="str">
        <f>IF('4.1_Resultats Balears'!H65=0,"",'4.1_Resultats Balears'!H65)</f>
        <v/>
      </c>
      <c r="O64" s="463" t="str">
        <f>IF('4.1_Resultats Balears'!I65=0,"",'4.1_Resultats Balears'!I65)</f>
        <v/>
      </c>
      <c r="P64" s="463" t="str">
        <f>IF('4.1_Resultats Balears'!K65=0,"",'4.1_Resultats Balears'!K65)</f>
        <v/>
      </c>
      <c r="Q64" s="463" t="str">
        <f>IF('4.1_Resultats Balears'!M65=0,"",'4.1_Resultats Balears'!M65)</f>
        <v/>
      </c>
      <c r="R64" s="463" t="str">
        <f>IF('4.1_Resultats Balears'!O65=0,"",'4.1_Resultats Balears'!O65)</f>
        <v/>
      </c>
      <c r="S64" s="463" t="str">
        <f>IF('4.1_Resultats Balears'!P65=0,"",'4.1_Resultats Balears'!P65)</f>
        <v/>
      </c>
      <c r="T64" s="463" t="str">
        <f>IF('4.1_Resultats Balears'!Q65=0,"",'4.1_Resultats Balears'!Q65)</f>
        <v/>
      </c>
      <c r="U64" s="463" t="str">
        <f>IF('4.1_Resultats Balears'!S65=0,"",'4.1_Resultats Balears'!S65)</f>
        <v/>
      </c>
      <c r="V64" s="462" t="str">
        <f>_xlfn.IFNA(IF(VLOOKUP($D64,'3_Categories 3-6'!$E$26:$X$275,8,FALSE)="","",VLOOKUP($D64,'3_Categories 3-6'!$E$26:$X$275,8,FALSE)),"")</f>
        <v/>
      </c>
      <c r="W64" s="462" t="str">
        <f>_xlfn.IFNA(IF(VLOOKUP($D64,'3_Categories 3-6'!$E$26:$X$275,14,FALSE)="","",VLOOKUP($D64,'3_Categories 3-6'!$E$26:$X$275,14,FALSE)),"")</f>
        <v/>
      </c>
      <c r="X64" s="462" t="str">
        <f>_xlfn.IFNA(IF(VLOOKUP($D64,'3_Categories 3-6'!$E$26:$X$275,19,FALSE)="","",VLOOKUP($D64,'3_Categories 3-6'!$E$26:$X$275,19,FALSE)),"")</f>
        <v/>
      </c>
      <c r="Y64" s="462" t="str">
        <f>_xlfn.IFNA(IF(VLOOKUP($D64,'3_Categories 3-6'!$E$26:$X$275,20,FALSE)="","",VLOOKUP($D64,'3_Categories 3-6'!$E$26:$X$275,20,FALSE)),"")</f>
        <v/>
      </c>
    </row>
    <row r="65" spans="2:25" s="10" customFormat="1" x14ac:dyDescent="0.25">
      <c r="C65" s="478">
        <v>13</v>
      </c>
      <c r="D65" s="723" t="str">
        <f>IF(Dades!E803="","",Dades!E803)</f>
        <v/>
      </c>
      <c r="E65" s="723"/>
      <c r="F65" s="564" t="str">
        <f>IF(D65="","",IF(VLOOKUP(D65,'0.1_Dades generals organització'!$E$44:$M$293,4)="","",VLOOKUP(D65,'0.1_Dades generals organització'!$E$44:$M$293,4)))</f>
        <v/>
      </c>
      <c r="G65" s="564" t="str">
        <f>IF(D65="","",IF(VLOOKUP(D65,'0.1_Dades generals organització'!$E$44:$M$293,5)="","",VLOOKUP(D65,'0.1_Dades generals organització'!$E$44:$M$293,5)))</f>
        <v/>
      </c>
      <c r="H65" s="564" t="str">
        <f>IF(D65="","",IF(VLOOKUP(D65,'0.1_Dades generals organització'!$E$44:$M$293,6)="","",VLOOKUP(D65,'0.1_Dades generals organització'!$E$44:$M$293,6)))</f>
        <v/>
      </c>
      <c r="I65" s="466" t="str">
        <f>IF(D65="","",IF(VLOOKUP(D65,'0.1_Dades generals organització'!$E$44:$M$293,7)="","",VLOOKUP(D65,'0.1_Dades generals organització'!$E$44:$M$293,7)))</f>
        <v/>
      </c>
      <c r="J65" s="466" t="str">
        <f>IF(D65="","",IF(VLOOKUP(D65,'0.1_Dades generals organització'!$E$44:$M$293,8)="","",VLOOKUP(D65,'0.1_Dades generals organització'!$E$44:$M$293,8)))</f>
        <v/>
      </c>
      <c r="K65" s="564" t="str">
        <f>IF(D65="","",IF(VLOOKUP(D65,'0.1_Dades generals organització'!$E$44:$M$293,9)="","",VLOOKUP(D65,'0.1_Dades generals organització'!$E$44:$M$293,9)))</f>
        <v/>
      </c>
      <c r="L65" s="463" t="str">
        <f>IF('4.1_Resultats Balears'!F66=0,"",'4.1_Resultats Balears'!F66)</f>
        <v/>
      </c>
      <c r="M65" s="463" t="str">
        <f>IF('4.1_Resultats Balears'!G66=0,"",'4.1_Resultats Balears'!G66)</f>
        <v/>
      </c>
      <c r="N65" s="463" t="str">
        <f>IF('4.1_Resultats Balears'!H66=0,"",'4.1_Resultats Balears'!H66)</f>
        <v/>
      </c>
      <c r="O65" s="463" t="str">
        <f>IF('4.1_Resultats Balears'!I66=0,"",'4.1_Resultats Balears'!I66)</f>
        <v/>
      </c>
      <c r="P65" s="463" t="str">
        <f>IF('4.1_Resultats Balears'!K66=0,"",'4.1_Resultats Balears'!K66)</f>
        <v/>
      </c>
      <c r="Q65" s="463" t="str">
        <f>IF('4.1_Resultats Balears'!M66=0,"",'4.1_Resultats Balears'!M66)</f>
        <v/>
      </c>
      <c r="R65" s="463" t="str">
        <f>IF('4.1_Resultats Balears'!O66=0,"",'4.1_Resultats Balears'!O66)</f>
        <v/>
      </c>
      <c r="S65" s="463" t="str">
        <f>IF('4.1_Resultats Balears'!P66=0,"",'4.1_Resultats Balears'!P66)</f>
        <v/>
      </c>
      <c r="T65" s="463" t="str">
        <f>IF('4.1_Resultats Balears'!Q66=0,"",'4.1_Resultats Balears'!Q66)</f>
        <v/>
      </c>
      <c r="U65" s="463" t="str">
        <f>IF('4.1_Resultats Balears'!S66=0,"",'4.1_Resultats Balears'!S66)</f>
        <v/>
      </c>
      <c r="V65" s="462" t="str">
        <f>_xlfn.IFNA(IF(VLOOKUP($D65,'3_Categories 3-6'!$E$26:$X$275,8,FALSE)="","",VLOOKUP($D65,'3_Categories 3-6'!$E$26:$X$275,8,FALSE)),"")</f>
        <v/>
      </c>
      <c r="W65" s="462" t="str">
        <f>_xlfn.IFNA(IF(VLOOKUP($D65,'3_Categories 3-6'!$E$26:$X$275,14,FALSE)="","",VLOOKUP($D65,'3_Categories 3-6'!$E$26:$X$275,14,FALSE)),"")</f>
        <v/>
      </c>
      <c r="X65" s="462" t="str">
        <f>_xlfn.IFNA(IF(VLOOKUP($D65,'3_Categories 3-6'!$E$26:$X$275,19,FALSE)="","",VLOOKUP($D65,'3_Categories 3-6'!$E$26:$X$275,19,FALSE)),"")</f>
        <v/>
      </c>
      <c r="Y65" s="462" t="str">
        <f>_xlfn.IFNA(IF(VLOOKUP($D65,'3_Categories 3-6'!$E$26:$X$275,20,FALSE)="","",VLOOKUP($D65,'3_Categories 3-6'!$E$26:$X$275,20,FALSE)),"")</f>
        <v/>
      </c>
    </row>
    <row r="66" spans="2:25" s="10" customFormat="1" x14ac:dyDescent="0.25">
      <c r="C66" s="478">
        <v>14</v>
      </c>
      <c r="D66" s="723" t="str">
        <f>IF(Dades!E804="","",Dades!E804)</f>
        <v/>
      </c>
      <c r="E66" s="723"/>
      <c r="F66" s="564" t="str">
        <f>IF(D66="","",IF(VLOOKUP(D66,'0.1_Dades generals organització'!$E$44:$M$293,4)="","",VLOOKUP(D66,'0.1_Dades generals organització'!$E$44:$M$293,4)))</f>
        <v/>
      </c>
      <c r="G66" s="564" t="str">
        <f>IF(D66="","",IF(VLOOKUP(D66,'0.1_Dades generals organització'!$E$44:$M$293,5)="","",VLOOKUP(D66,'0.1_Dades generals organització'!$E$44:$M$293,5)))</f>
        <v/>
      </c>
      <c r="H66" s="564" t="str">
        <f>IF(D66="","",IF(VLOOKUP(D66,'0.1_Dades generals organització'!$E$44:$M$293,6)="","",VLOOKUP(D66,'0.1_Dades generals organització'!$E$44:$M$293,6)))</f>
        <v/>
      </c>
      <c r="I66" s="466" t="str">
        <f>IF(D66="","",IF(VLOOKUP(D66,'0.1_Dades generals organització'!$E$44:$M$293,7)="","",VLOOKUP(D66,'0.1_Dades generals organització'!$E$44:$M$293,7)))</f>
        <v/>
      </c>
      <c r="J66" s="466" t="str">
        <f>IF(D66="","",IF(VLOOKUP(D66,'0.1_Dades generals organització'!$E$44:$M$293,8)="","",VLOOKUP(D66,'0.1_Dades generals organització'!$E$44:$M$293,8)))</f>
        <v/>
      </c>
      <c r="K66" s="564" t="str">
        <f>IF(D66="","",IF(VLOOKUP(D66,'0.1_Dades generals organització'!$E$44:$M$293,9)="","",VLOOKUP(D66,'0.1_Dades generals organització'!$E$44:$M$293,9)))</f>
        <v/>
      </c>
      <c r="L66" s="463" t="str">
        <f>IF('4.1_Resultats Balears'!F67=0,"",'4.1_Resultats Balears'!F67)</f>
        <v/>
      </c>
      <c r="M66" s="463" t="str">
        <f>IF('4.1_Resultats Balears'!G67=0,"",'4.1_Resultats Balears'!G67)</f>
        <v/>
      </c>
      <c r="N66" s="463" t="str">
        <f>IF('4.1_Resultats Balears'!H67=0,"",'4.1_Resultats Balears'!H67)</f>
        <v/>
      </c>
      <c r="O66" s="463" t="str">
        <f>IF('4.1_Resultats Balears'!I67=0,"",'4.1_Resultats Balears'!I67)</f>
        <v/>
      </c>
      <c r="P66" s="463" t="str">
        <f>IF('4.1_Resultats Balears'!K67=0,"",'4.1_Resultats Balears'!K67)</f>
        <v/>
      </c>
      <c r="Q66" s="463" t="str">
        <f>IF('4.1_Resultats Balears'!M67=0,"",'4.1_Resultats Balears'!M67)</f>
        <v/>
      </c>
      <c r="R66" s="463" t="str">
        <f>IF('4.1_Resultats Balears'!O67=0,"",'4.1_Resultats Balears'!O67)</f>
        <v/>
      </c>
      <c r="S66" s="463" t="str">
        <f>IF('4.1_Resultats Balears'!P67=0,"",'4.1_Resultats Balears'!P67)</f>
        <v/>
      </c>
      <c r="T66" s="463" t="str">
        <f>IF('4.1_Resultats Balears'!Q67=0,"",'4.1_Resultats Balears'!Q67)</f>
        <v/>
      </c>
      <c r="U66" s="463" t="str">
        <f>IF('4.1_Resultats Balears'!S67=0,"",'4.1_Resultats Balears'!S67)</f>
        <v/>
      </c>
      <c r="V66" s="462" t="str">
        <f>_xlfn.IFNA(IF(VLOOKUP($D66,'3_Categories 3-6'!$E$26:$X$275,8,FALSE)="","",VLOOKUP($D66,'3_Categories 3-6'!$E$26:$X$275,8,FALSE)),"")</f>
        <v/>
      </c>
      <c r="W66" s="462" t="str">
        <f>_xlfn.IFNA(IF(VLOOKUP($D66,'3_Categories 3-6'!$E$26:$X$275,14,FALSE)="","",VLOOKUP($D66,'3_Categories 3-6'!$E$26:$X$275,14,FALSE)),"")</f>
        <v/>
      </c>
      <c r="X66" s="462" t="str">
        <f>_xlfn.IFNA(IF(VLOOKUP($D66,'3_Categories 3-6'!$E$26:$X$275,19,FALSE)="","",VLOOKUP($D66,'3_Categories 3-6'!$E$26:$X$275,19,FALSE)),"")</f>
        <v/>
      </c>
      <c r="Y66" s="462" t="str">
        <f>_xlfn.IFNA(IF(VLOOKUP($D66,'3_Categories 3-6'!$E$26:$X$275,20,FALSE)="","",VLOOKUP($D66,'3_Categories 3-6'!$E$26:$X$275,20,FALSE)),"")</f>
        <v/>
      </c>
    </row>
    <row r="67" spans="2:25" s="10" customFormat="1" x14ac:dyDescent="0.25">
      <c r="C67" s="478">
        <v>15</v>
      </c>
      <c r="D67" s="723" t="str">
        <f>IF(Dades!E805="","",Dades!E805)</f>
        <v/>
      </c>
      <c r="E67" s="723"/>
      <c r="F67" s="564" t="str">
        <f>IF(D67="","",IF(VLOOKUP(D67,'0.1_Dades generals organització'!$E$44:$M$293,4)="","",VLOOKUP(D67,'0.1_Dades generals organització'!$E$44:$M$293,4)))</f>
        <v/>
      </c>
      <c r="G67" s="564" t="str">
        <f>IF(D67="","",IF(VLOOKUP(D67,'0.1_Dades generals organització'!$E$44:$M$293,5)="","",VLOOKUP(D67,'0.1_Dades generals organització'!$E$44:$M$293,5)))</f>
        <v/>
      </c>
      <c r="H67" s="564" t="str">
        <f>IF(D67="","",IF(VLOOKUP(D67,'0.1_Dades generals organització'!$E$44:$M$293,6)="","",VLOOKUP(D67,'0.1_Dades generals organització'!$E$44:$M$293,6)))</f>
        <v/>
      </c>
      <c r="I67" s="466" t="str">
        <f>IF(D67="","",IF(VLOOKUP(D67,'0.1_Dades generals organització'!$E$44:$M$293,7)="","",VLOOKUP(D67,'0.1_Dades generals organització'!$E$44:$M$293,7)))</f>
        <v/>
      </c>
      <c r="J67" s="466" t="str">
        <f>IF(D67="","",IF(VLOOKUP(D67,'0.1_Dades generals organització'!$E$44:$M$293,8)="","",VLOOKUP(D67,'0.1_Dades generals organització'!$E$44:$M$293,8)))</f>
        <v/>
      </c>
      <c r="K67" s="564" t="str">
        <f>IF(D67="","",IF(VLOOKUP(D67,'0.1_Dades generals organització'!$E$44:$M$293,9)="","",VLOOKUP(D67,'0.1_Dades generals organització'!$E$44:$M$293,9)))</f>
        <v/>
      </c>
      <c r="L67" s="463" t="str">
        <f>IF('4.1_Resultats Balears'!F68=0,"",'4.1_Resultats Balears'!F68)</f>
        <v/>
      </c>
      <c r="M67" s="463" t="str">
        <f>IF('4.1_Resultats Balears'!G68=0,"",'4.1_Resultats Balears'!G68)</f>
        <v/>
      </c>
      <c r="N67" s="463" t="str">
        <f>IF('4.1_Resultats Balears'!H68=0,"",'4.1_Resultats Balears'!H68)</f>
        <v/>
      </c>
      <c r="O67" s="463" t="str">
        <f>IF('4.1_Resultats Balears'!I68=0,"",'4.1_Resultats Balears'!I68)</f>
        <v/>
      </c>
      <c r="P67" s="463" t="str">
        <f>IF('4.1_Resultats Balears'!K68=0,"",'4.1_Resultats Balears'!K68)</f>
        <v/>
      </c>
      <c r="Q67" s="463" t="str">
        <f>IF('4.1_Resultats Balears'!M68=0,"",'4.1_Resultats Balears'!M68)</f>
        <v/>
      </c>
      <c r="R67" s="463" t="str">
        <f>IF('4.1_Resultats Balears'!O68=0,"",'4.1_Resultats Balears'!O68)</f>
        <v/>
      </c>
      <c r="S67" s="463" t="str">
        <f>IF('4.1_Resultats Balears'!P68=0,"",'4.1_Resultats Balears'!P68)</f>
        <v/>
      </c>
      <c r="T67" s="463" t="str">
        <f>IF('4.1_Resultats Balears'!Q68=0,"",'4.1_Resultats Balears'!Q68)</f>
        <v/>
      </c>
      <c r="U67" s="463" t="str">
        <f>IF('4.1_Resultats Balears'!S68=0,"",'4.1_Resultats Balears'!S68)</f>
        <v/>
      </c>
      <c r="V67" s="462" t="str">
        <f>_xlfn.IFNA(IF(VLOOKUP($D67,'3_Categories 3-6'!$E$26:$X$275,8,FALSE)="","",VLOOKUP($D67,'3_Categories 3-6'!$E$26:$X$275,8,FALSE)),"")</f>
        <v/>
      </c>
      <c r="W67" s="462" t="str">
        <f>_xlfn.IFNA(IF(VLOOKUP($D67,'3_Categories 3-6'!$E$26:$X$275,14,FALSE)="","",VLOOKUP($D67,'3_Categories 3-6'!$E$26:$X$275,14,FALSE)),"")</f>
        <v/>
      </c>
      <c r="X67" s="462" t="str">
        <f>_xlfn.IFNA(IF(VLOOKUP($D67,'3_Categories 3-6'!$E$26:$X$275,19,FALSE)="","",VLOOKUP($D67,'3_Categories 3-6'!$E$26:$X$275,19,FALSE)),"")</f>
        <v/>
      </c>
      <c r="Y67" s="462" t="str">
        <f>_xlfn.IFNA(IF(VLOOKUP($D67,'3_Categories 3-6'!$E$26:$X$275,20,FALSE)="","",VLOOKUP($D67,'3_Categories 3-6'!$E$26:$X$275,20,FALSE)),"")</f>
        <v/>
      </c>
    </row>
    <row r="68" spans="2:25" s="10" customFormat="1" x14ac:dyDescent="0.25">
      <c r="C68" s="478">
        <v>16</v>
      </c>
      <c r="D68" s="723" t="str">
        <f>IF(Dades!E806="","",Dades!E806)</f>
        <v/>
      </c>
      <c r="E68" s="723"/>
      <c r="F68" s="564" t="str">
        <f>IF(D68="","",IF(VLOOKUP(D68,'0.1_Dades generals organització'!$E$44:$M$293,4)="","",VLOOKUP(D68,'0.1_Dades generals organització'!$E$44:$M$293,4)))</f>
        <v/>
      </c>
      <c r="G68" s="564" t="str">
        <f>IF(D68="","",IF(VLOOKUP(D68,'0.1_Dades generals organització'!$E$44:$M$293,5)="","",VLOOKUP(D68,'0.1_Dades generals organització'!$E$44:$M$293,5)))</f>
        <v/>
      </c>
      <c r="H68" s="564" t="str">
        <f>IF(D68="","",IF(VLOOKUP(D68,'0.1_Dades generals organització'!$E$44:$M$293,6)="","",VLOOKUP(D68,'0.1_Dades generals organització'!$E$44:$M$293,6)))</f>
        <v/>
      </c>
      <c r="I68" s="466" t="str">
        <f>IF(D68="","",IF(VLOOKUP(D68,'0.1_Dades generals organització'!$E$44:$M$293,7)="","",VLOOKUP(D68,'0.1_Dades generals organització'!$E$44:$M$293,7)))</f>
        <v/>
      </c>
      <c r="J68" s="466" t="str">
        <f>IF(D68="","",IF(VLOOKUP(D68,'0.1_Dades generals organització'!$E$44:$M$293,8)="","",VLOOKUP(D68,'0.1_Dades generals organització'!$E$44:$M$293,8)))</f>
        <v/>
      </c>
      <c r="K68" s="564" t="str">
        <f>IF(D68="","",IF(VLOOKUP(D68,'0.1_Dades generals organització'!$E$44:$M$293,9)="","",VLOOKUP(D68,'0.1_Dades generals organització'!$E$44:$M$293,9)))</f>
        <v/>
      </c>
      <c r="L68" s="463" t="str">
        <f>IF('4.1_Resultats Balears'!F69=0,"",'4.1_Resultats Balears'!F69)</f>
        <v/>
      </c>
      <c r="M68" s="463" t="str">
        <f>IF('4.1_Resultats Balears'!G69=0,"",'4.1_Resultats Balears'!G69)</f>
        <v/>
      </c>
      <c r="N68" s="463" t="str">
        <f>IF('4.1_Resultats Balears'!H69=0,"",'4.1_Resultats Balears'!H69)</f>
        <v/>
      </c>
      <c r="O68" s="463" t="str">
        <f>IF('4.1_Resultats Balears'!I69=0,"",'4.1_Resultats Balears'!I69)</f>
        <v/>
      </c>
      <c r="P68" s="463" t="str">
        <f>IF('4.1_Resultats Balears'!K69=0,"",'4.1_Resultats Balears'!K69)</f>
        <v/>
      </c>
      <c r="Q68" s="463" t="str">
        <f>IF('4.1_Resultats Balears'!M69=0,"",'4.1_Resultats Balears'!M69)</f>
        <v/>
      </c>
      <c r="R68" s="463" t="str">
        <f>IF('4.1_Resultats Balears'!O69=0,"",'4.1_Resultats Balears'!O69)</f>
        <v/>
      </c>
      <c r="S68" s="463" t="str">
        <f>IF('4.1_Resultats Balears'!P69=0,"",'4.1_Resultats Balears'!P69)</f>
        <v/>
      </c>
      <c r="T68" s="463" t="str">
        <f>IF('4.1_Resultats Balears'!Q69=0,"",'4.1_Resultats Balears'!Q69)</f>
        <v/>
      </c>
      <c r="U68" s="463" t="str">
        <f>IF('4.1_Resultats Balears'!S69=0,"",'4.1_Resultats Balears'!S69)</f>
        <v/>
      </c>
      <c r="V68" s="462" t="str">
        <f>_xlfn.IFNA(IF(VLOOKUP($D68,'3_Categories 3-6'!$E$26:$X$275,8,FALSE)="","",VLOOKUP($D68,'3_Categories 3-6'!$E$26:$X$275,8,FALSE)),"")</f>
        <v/>
      </c>
      <c r="W68" s="462" t="str">
        <f>_xlfn.IFNA(IF(VLOOKUP($D68,'3_Categories 3-6'!$E$26:$X$275,14,FALSE)="","",VLOOKUP($D68,'3_Categories 3-6'!$E$26:$X$275,14,FALSE)),"")</f>
        <v/>
      </c>
      <c r="X68" s="462" t="str">
        <f>_xlfn.IFNA(IF(VLOOKUP($D68,'3_Categories 3-6'!$E$26:$X$275,19,FALSE)="","",VLOOKUP($D68,'3_Categories 3-6'!$E$26:$X$275,19,FALSE)),"")</f>
        <v/>
      </c>
      <c r="Y68" s="462" t="str">
        <f>_xlfn.IFNA(IF(VLOOKUP($D68,'3_Categories 3-6'!$E$26:$X$275,20,FALSE)="","",VLOOKUP($D68,'3_Categories 3-6'!$E$26:$X$275,20,FALSE)),"")</f>
        <v/>
      </c>
    </row>
    <row r="69" spans="2:25" s="10" customFormat="1" x14ac:dyDescent="0.25">
      <c r="C69" s="478">
        <v>17</v>
      </c>
      <c r="D69" s="723" t="str">
        <f>IF(Dades!E807="","",Dades!E807)</f>
        <v/>
      </c>
      <c r="E69" s="723"/>
      <c r="F69" s="564" t="str">
        <f>IF(D69="","",IF(VLOOKUP(D69,'0.1_Dades generals organització'!$E$44:$M$293,4)="","",VLOOKUP(D69,'0.1_Dades generals organització'!$E$44:$M$293,4)))</f>
        <v/>
      </c>
      <c r="G69" s="564" t="str">
        <f>IF(D69="","",IF(VLOOKUP(D69,'0.1_Dades generals organització'!$E$44:$M$293,5)="","",VLOOKUP(D69,'0.1_Dades generals organització'!$E$44:$M$293,5)))</f>
        <v/>
      </c>
      <c r="H69" s="564" t="str">
        <f>IF(D69="","",IF(VLOOKUP(D69,'0.1_Dades generals organització'!$E$44:$M$293,6)="","",VLOOKUP(D69,'0.1_Dades generals organització'!$E$44:$M$293,6)))</f>
        <v/>
      </c>
      <c r="I69" s="466" t="str">
        <f>IF(D69="","",IF(VLOOKUP(D69,'0.1_Dades generals organització'!$E$44:$M$293,7)="","",VLOOKUP(D69,'0.1_Dades generals organització'!$E$44:$M$293,7)))</f>
        <v/>
      </c>
      <c r="J69" s="466" t="str">
        <f>IF(D69="","",IF(VLOOKUP(D69,'0.1_Dades generals organització'!$E$44:$M$293,8)="","",VLOOKUP(D69,'0.1_Dades generals organització'!$E$44:$M$293,8)))</f>
        <v/>
      </c>
      <c r="K69" s="564" t="str">
        <f>IF(D69="","",IF(VLOOKUP(D69,'0.1_Dades generals organització'!$E$44:$M$293,9)="","",VLOOKUP(D69,'0.1_Dades generals organització'!$E$44:$M$293,9)))</f>
        <v/>
      </c>
      <c r="L69" s="463" t="str">
        <f>IF('4.1_Resultats Balears'!F70=0,"",'4.1_Resultats Balears'!F70)</f>
        <v/>
      </c>
      <c r="M69" s="463" t="str">
        <f>IF('4.1_Resultats Balears'!G70=0,"",'4.1_Resultats Balears'!G70)</f>
        <v/>
      </c>
      <c r="N69" s="463" t="str">
        <f>IF('4.1_Resultats Balears'!H70=0,"",'4.1_Resultats Balears'!H70)</f>
        <v/>
      </c>
      <c r="O69" s="463" t="str">
        <f>IF('4.1_Resultats Balears'!I70=0,"",'4.1_Resultats Balears'!I70)</f>
        <v/>
      </c>
      <c r="P69" s="463" t="str">
        <f>IF('4.1_Resultats Balears'!K70=0,"",'4.1_Resultats Balears'!K70)</f>
        <v/>
      </c>
      <c r="Q69" s="463" t="str">
        <f>IF('4.1_Resultats Balears'!M70=0,"",'4.1_Resultats Balears'!M70)</f>
        <v/>
      </c>
      <c r="R69" s="463" t="str">
        <f>IF('4.1_Resultats Balears'!O70=0,"",'4.1_Resultats Balears'!O70)</f>
        <v/>
      </c>
      <c r="S69" s="463" t="str">
        <f>IF('4.1_Resultats Balears'!P70=0,"",'4.1_Resultats Balears'!P70)</f>
        <v/>
      </c>
      <c r="T69" s="463" t="str">
        <f>IF('4.1_Resultats Balears'!Q70=0,"",'4.1_Resultats Balears'!Q70)</f>
        <v/>
      </c>
      <c r="U69" s="463" t="str">
        <f>IF('4.1_Resultats Balears'!S70=0,"",'4.1_Resultats Balears'!S70)</f>
        <v/>
      </c>
      <c r="V69" s="462" t="str">
        <f>_xlfn.IFNA(IF(VLOOKUP($D69,'3_Categories 3-6'!$E$26:$X$275,8,FALSE)="","",VLOOKUP($D69,'3_Categories 3-6'!$E$26:$X$275,8,FALSE)),"")</f>
        <v/>
      </c>
      <c r="W69" s="462" t="str">
        <f>_xlfn.IFNA(IF(VLOOKUP($D69,'3_Categories 3-6'!$E$26:$X$275,14,FALSE)="","",VLOOKUP($D69,'3_Categories 3-6'!$E$26:$X$275,14,FALSE)),"")</f>
        <v/>
      </c>
      <c r="X69" s="462" t="str">
        <f>_xlfn.IFNA(IF(VLOOKUP($D69,'3_Categories 3-6'!$E$26:$X$275,19,FALSE)="","",VLOOKUP($D69,'3_Categories 3-6'!$E$26:$X$275,19,FALSE)),"")</f>
        <v/>
      </c>
      <c r="Y69" s="462" t="str">
        <f>_xlfn.IFNA(IF(VLOOKUP($D69,'3_Categories 3-6'!$E$26:$X$275,20,FALSE)="","",VLOOKUP($D69,'3_Categories 3-6'!$E$26:$X$275,20,FALSE)),"")</f>
        <v/>
      </c>
    </row>
    <row r="70" spans="2:25" s="10" customFormat="1" x14ac:dyDescent="0.25">
      <c r="B70" s="16"/>
      <c r="C70" s="478">
        <v>18</v>
      </c>
      <c r="D70" s="723" t="str">
        <f>IF(Dades!E808="","",Dades!E808)</f>
        <v/>
      </c>
      <c r="E70" s="723"/>
      <c r="F70" s="564" t="str">
        <f>IF(D70="","",IF(VLOOKUP(D70,'0.1_Dades generals organització'!$E$44:$M$293,4)="","",VLOOKUP(D70,'0.1_Dades generals organització'!$E$44:$M$293,4)))</f>
        <v/>
      </c>
      <c r="G70" s="564" t="str">
        <f>IF(D70="","",IF(VLOOKUP(D70,'0.1_Dades generals organització'!$E$44:$M$293,5)="","",VLOOKUP(D70,'0.1_Dades generals organització'!$E$44:$M$293,5)))</f>
        <v/>
      </c>
      <c r="H70" s="564" t="str">
        <f>IF(D70="","",IF(VLOOKUP(D70,'0.1_Dades generals organització'!$E$44:$M$293,6)="","",VLOOKUP(D70,'0.1_Dades generals organització'!$E$44:$M$293,6)))</f>
        <v/>
      </c>
      <c r="I70" s="466" t="str">
        <f>IF(D70="","",IF(VLOOKUP(D70,'0.1_Dades generals organització'!$E$44:$M$293,7)="","",VLOOKUP(D70,'0.1_Dades generals organització'!$E$44:$M$293,7)))</f>
        <v/>
      </c>
      <c r="J70" s="466" t="str">
        <f>IF(D70="","",IF(VLOOKUP(D70,'0.1_Dades generals organització'!$E$44:$M$293,8)="","",VLOOKUP(D70,'0.1_Dades generals organització'!$E$44:$M$293,8)))</f>
        <v/>
      </c>
      <c r="K70" s="564" t="str">
        <f>IF(D70="","",IF(VLOOKUP(D70,'0.1_Dades generals organització'!$E$44:$M$293,9)="","",VLOOKUP(D70,'0.1_Dades generals organització'!$E$44:$M$293,9)))</f>
        <v/>
      </c>
      <c r="L70" s="463" t="str">
        <f>IF('4.1_Resultats Balears'!F71=0,"",'4.1_Resultats Balears'!F71)</f>
        <v/>
      </c>
      <c r="M70" s="463" t="str">
        <f>IF('4.1_Resultats Balears'!G71=0,"",'4.1_Resultats Balears'!G71)</f>
        <v/>
      </c>
      <c r="N70" s="463" t="str">
        <f>IF('4.1_Resultats Balears'!H71=0,"",'4.1_Resultats Balears'!H71)</f>
        <v/>
      </c>
      <c r="O70" s="463" t="str">
        <f>IF('4.1_Resultats Balears'!I71=0,"",'4.1_Resultats Balears'!I71)</f>
        <v/>
      </c>
      <c r="P70" s="463" t="str">
        <f>IF('4.1_Resultats Balears'!K71=0,"",'4.1_Resultats Balears'!K71)</f>
        <v/>
      </c>
      <c r="Q70" s="463" t="str">
        <f>IF('4.1_Resultats Balears'!M71=0,"",'4.1_Resultats Balears'!M71)</f>
        <v/>
      </c>
      <c r="R70" s="463" t="str">
        <f>IF('4.1_Resultats Balears'!O71=0,"",'4.1_Resultats Balears'!O71)</f>
        <v/>
      </c>
      <c r="S70" s="463" t="str">
        <f>IF('4.1_Resultats Balears'!P71=0,"",'4.1_Resultats Balears'!P71)</f>
        <v/>
      </c>
      <c r="T70" s="463" t="str">
        <f>IF('4.1_Resultats Balears'!Q71=0,"",'4.1_Resultats Balears'!Q71)</f>
        <v/>
      </c>
      <c r="U70" s="463" t="str">
        <f>IF('4.1_Resultats Balears'!S71=0,"",'4.1_Resultats Balears'!S71)</f>
        <v/>
      </c>
      <c r="V70" s="462" t="str">
        <f>_xlfn.IFNA(IF(VLOOKUP($D70,'3_Categories 3-6'!$E$26:$X$275,8,FALSE)="","",VLOOKUP($D70,'3_Categories 3-6'!$E$26:$X$275,8,FALSE)),"")</f>
        <v/>
      </c>
      <c r="W70" s="462" t="str">
        <f>_xlfn.IFNA(IF(VLOOKUP($D70,'3_Categories 3-6'!$E$26:$X$275,14,FALSE)="","",VLOOKUP($D70,'3_Categories 3-6'!$E$26:$X$275,14,FALSE)),"")</f>
        <v/>
      </c>
      <c r="X70" s="462" t="str">
        <f>_xlfn.IFNA(IF(VLOOKUP($D70,'3_Categories 3-6'!$E$26:$X$275,19,FALSE)="","",VLOOKUP($D70,'3_Categories 3-6'!$E$26:$X$275,19,FALSE)),"")</f>
        <v/>
      </c>
      <c r="Y70" s="462" t="str">
        <f>_xlfn.IFNA(IF(VLOOKUP($D70,'3_Categories 3-6'!$E$26:$X$275,20,FALSE)="","",VLOOKUP($D70,'3_Categories 3-6'!$E$26:$X$275,20,FALSE)),"")</f>
        <v/>
      </c>
    </row>
    <row r="71" spans="2:25" s="10" customFormat="1" x14ac:dyDescent="0.25">
      <c r="C71" s="478">
        <v>19</v>
      </c>
      <c r="D71" s="723" t="str">
        <f>IF(Dades!E809="","",Dades!E809)</f>
        <v/>
      </c>
      <c r="E71" s="723"/>
      <c r="F71" s="564" t="str">
        <f>IF(D71="","",IF(VLOOKUP(D71,'0.1_Dades generals organització'!$E$44:$M$293,4)="","",VLOOKUP(D71,'0.1_Dades generals organització'!$E$44:$M$293,4)))</f>
        <v/>
      </c>
      <c r="G71" s="564" t="str">
        <f>IF(D71="","",IF(VLOOKUP(D71,'0.1_Dades generals organització'!$E$44:$M$293,5)="","",VLOOKUP(D71,'0.1_Dades generals organització'!$E$44:$M$293,5)))</f>
        <v/>
      </c>
      <c r="H71" s="564" t="str">
        <f>IF(D71="","",IF(VLOOKUP(D71,'0.1_Dades generals organització'!$E$44:$M$293,6)="","",VLOOKUP(D71,'0.1_Dades generals organització'!$E$44:$M$293,6)))</f>
        <v/>
      </c>
      <c r="I71" s="466" t="str">
        <f>IF(D71="","",IF(VLOOKUP(D71,'0.1_Dades generals organització'!$E$44:$M$293,7)="","",VLOOKUP(D71,'0.1_Dades generals organització'!$E$44:$M$293,7)))</f>
        <v/>
      </c>
      <c r="J71" s="466" t="str">
        <f>IF(D71="","",IF(VLOOKUP(D71,'0.1_Dades generals organització'!$E$44:$M$293,8)="","",VLOOKUP(D71,'0.1_Dades generals organització'!$E$44:$M$293,8)))</f>
        <v/>
      </c>
      <c r="K71" s="564" t="str">
        <f>IF(D71="","",IF(VLOOKUP(D71,'0.1_Dades generals organització'!$E$44:$M$293,9)="","",VLOOKUP(D71,'0.1_Dades generals organització'!$E$44:$M$293,9)))</f>
        <v/>
      </c>
      <c r="L71" s="463" t="str">
        <f>IF('4.1_Resultats Balears'!F72=0,"",'4.1_Resultats Balears'!F72)</f>
        <v/>
      </c>
      <c r="M71" s="463" t="str">
        <f>IF('4.1_Resultats Balears'!G72=0,"",'4.1_Resultats Balears'!G72)</f>
        <v/>
      </c>
      <c r="N71" s="463" t="str">
        <f>IF('4.1_Resultats Balears'!H72=0,"",'4.1_Resultats Balears'!H72)</f>
        <v/>
      </c>
      <c r="O71" s="463" t="str">
        <f>IF('4.1_Resultats Balears'!I72=0,"",'4.1_Resultats Balears'!I72)</f>
        <v/>
      </c>
      <c r="P71" s="463" t="str">
        <f>IF('4.1_Resultats Balears'!K72=0,"",'4.1_Resultats Balears'!K72)</f>
        <v/>
      </c>
      <c r="Q71" s="463" t="str">
        <f>IF('4.1_Resultats Balears'!M72=0,"",'4.1_Resultats Balears'!M72)</f>
        <v/>
      </c>
      <c r="R71" s="463" t="str">
        <f>IF('4.1_Resultats Balears'!O72=0,"",'4.1_Resultats Balears'!O72)</f>
        <v/>
      </c>
      <c r="S71" s="463" t="str">
        <f>IF('4.1_Resultats Balears'!P72=0,"",'4.1_Resultats Balears'!P72)</f>
        <v/>
      </c>
      <c r="T71" s="463" t="str">
        <f>IF('4.1_Resultats Balears'!Q72=0,"",'4.1_Resultats Balears'!Q72)</f>
        <v/>
      </c>
      <c r="U71" s="463" t="str">
        <f>IF('4.1_Resultats Balears'!S72=0,"",'4.1_Resultats Balears'!S72)</f>
        <v/>
      </c>
      <c r="V71" s="462" t="str">
        <f>_xlfn.IFNA(IF(VLOOKUP($D71,'3_Categories 3-6'!$E$26:$X$275,8,FALSE)="","",VLOOKUP($D71,'3_Categories 3-6'!$E$26:$X$275,8,FALSE)),"")</f>
        <v/>
      </c>
      <c r="W71" s="462" t="str">
        <f>_xlfn.IFNA(IF(VLOOKUP($D71,'3_Categories 3-6'!$E$26:$X$275,14,FALSE)="","",VLOOKUP($D71,'3_Categories 3-6'!$E$26:$X$275,14,FALSE)),"")</f>
        <v/>
      </c>
      <c r="X71" s="462" t="str">
        <f>_xlfn.IFNA(IF(VLOOKUP($D71,'3_Categories 3-6'!$E$26:$X$275,19,FALSE)="","",VLOOKUP($D71,'3_Categories 3-6'!$E$26:$X$275,19,FALSE)),"")</f>
        <v/>
      </c>
      <c r="Y71" s="462" t="str">
        <f>_xlfn.IFNA(IF(VLOOKUP($D71,'3_Categories 3-6'!$E$26:$X$275,20,FALSE)="","",VLOOKUP($D71,'3_Categories 3-6'!$E$26:$X$275,20,FALSE)),"")</f>
        <v/>
      </c>
    </row>
    <row r="72" spans="2:25" s="10" customFormat="1" x14ac:dyDescent="0.25">
      <c r="C72" s="478">
        <v>20</v>
      </c>
      <c r="D72" s="723" t="str">
        <f>IF(Dades!E810="","",Dades!E810)</f>
        <v/>
      </c>
      <c r="E72" s="723"/>
      <c r="F72" s="564" t="str">
        <f>IF(D72="","",IF(VLOOKUP(D72,'0.1_Dades generals organització'!$E$44:$M$293,4)="","",VLOOKUP(D72,'0.1_Dades generals organització'!$E$44:$M$293,4)))</f>
        <v/>
      </c>
      <c r="G72" s="564" t="str">
        <f>IF(D72="","",IF(VLOOKUP(D72,'0.1_Dades generals organització'!$E$44:$M$293,5)="","",VLOOKUP(D72,'0.1_Dades generals organització'!$E$44:$M$293,5)))</f>
        <v/>
      </c>
      <c r="H72" s="564" t="str">
        <f>IF(D72="","",IF(VLOOKUP(D72,'0.1_Dades generals organització'!$E$44:$M$293,6)="","",VLOOKUP(D72,'0.1_Dades generals organització'!$E$44:$M$293,6)))</f>
        <v/>
      </c>
      <c r="I72" s="466" t="str">
        <f>IF(D72="","",IF(VLOOKUP(D72,'0.1_Dades generals organització'!$E$44:$M$293,7)="","",VLOOKUP(D72,'0.1_Dades generals organització'!$E$44:$M$293,7)))</f>
        <v/>
      </c>
      <c r="J72" s="466" t="str">
        <f>IF(D72="","",IF(VLOOKUP(D72,'0.1_Dades generals organització'!$E$44:$M$293,8)="","",VLOOKUP(D72,'0.1_Dades generals organització'!$E$44:$M$293,8)))</f>
        <v/>
      </c>
      <c r="K72" s="564" t="str">
        <f>IF(D72="","",IF(VLOOKUP(D72,'0.1_Dades generals organització'!$E$44:$M$293,9)="","",VLOOKUP(D72,'0.1_Dades generals organització'!$E$44:$M$293,9)))</f>
        <v/>
      </c>
      <c r="L72" s="463" t="str">
        <f>IF('4.1_Resultats Balears'!F73=0,"",'4.1_Resultats Balears'!F73)</f>
        <v/>
      </c>
      <c r="M72" s="463" t="str">
        <f>IF('4.1_Resultats Balears'!G73=0,"",'4.1_Resultats Balears'!G73)</f>
        <v/>
      </c>
      <c r="N72" s="463" t="str">
        <f>IF('4.1_Resultats Balears'!H73=0,"",'4.1_Resultats Balears'!H73)</f>
        <v/>
      </c>
      <c r="O72" s="463" t="str">
        <f>IF('4.1_Resultats Balears'!I73=0,"",'4.1_Resultats Balears'!I73)</f>
        <v/>
      </c>
      <c r="P72" s="463" t="str">
        <f>IF('4.1_Resultats Balears'!K73=0,"",'4.1_Resultats Balears'!K73)</f>
        <v/>
      </c>
      <c r="Q72" s="463" t="str">
        <f>IF('4.1_Resultats Balears'!M73=0,"",'4.1_Resultats Balears'!M73)</f>
        <v/>
      </c>
      <c r="R72" s="463" t="str">
        <f>IF('4.1_Resultats Balears'!O73=0,"",'4.1_Resultats Balears'!O73)</f>
        <v/>
      </c>
      <c r="S72" s="463" t="str">
        <f>IF('4.1_Resultats Balears'!P73=0,"",'4.1_Resultats Balears'!P73)</f>
        <v/>
      </c>
      <c r="T72" s="463" t="str">
        <f>IF('4.1_Resultats Balears'!Q73=0,"",'4.1_Resultats Balears'!Q73)</f>
        <v/>
      </c>
      <c r="U72" s="463" t="str">
        <f>IF('4.1_Resultats Balears'!S73=0,"",'4.1_Resultats Balears'!S73)</f>
        <v/>
      </c>
      <c r="V72" s="462" t="str">
        <f>_xlfn.IFNA(IF(VLOOKUP($D72,'3_Categories 3-6'!$E$26:$X$275,8,FALSE)="","",VLOOKUP($D72,'3_Categories 3-6'!$E$26:$X$275,8,FALSE)),"")</f>
        <v/>
      </c>
      <c r="W72" s="462" t="str">
        <f>_xlfn.IFNA(IF(VLOOKUP($D72,'3_Categories 3-6'!$E$26:$X$275,14,FALSE)="","",VLOOKUP($D72,'3_Categories 3-6'!$E$26:$X$275,14,FALSE)),"")</f>
        <v/>
      </c>
      <c r="X72" s="462" t="str">
        <f>_xlfn.IFNA(IF(VLOOKUP($D72,'3_Categories 3-6'!$E$26:$X$275,19,FALSE)="","",VLOOKUP($D72,'3_Categories 3-6'!$E$26:$X$275,19,FALSE)),"")</f>
        <v/>
      </c>
      <c r="Y72" s="462" t="str">
        <f>_xlfn.IFNA(IF(VLOOKUP($D72,'3_Categories 3-6'!$E$26:$X$275,20,FALSE)="","",VLOOKUP($D72,'3_Categories 3-6'!$E$26:$X$275,20,FALSE)),"")</f>
        <v/>
      </c>
    </row>
    <row r="73" spans="2:25" s="10" customFormat="1" x14ac:dyDescent="0.25">
      <c r="C73" s="478">
        <v>21</v>
      </c>
      <c r="D73" s="723" t="str">
        <f>IF(Dades!E811="","",Dades!E811)</f>
        <v/>
      </c>
      <c r="E73" s="723"/>
      <c r="F73" s="564" t="str">
        <f>IF(D73="","",IF(VLOOKUP(D73,'0.1_Dades generals organització'!$E$44:$M$293,4)="","",VLOOKUP(D73,'0.1_Dades generals organització'!$E$44:$M$293,4)))</f>
        <v/>
      </c>
      <c r="G73" s="564" t="str">
        <f>IF(D73="","",IF(VLOOKUP(D73,'0.1_Dades generals organització'!$E$44:$M$293,5)="","",VLOOKUP(D73,'0.1_Dades generals organització'!$E$44:$M$293,5)))</f>
        <v/>
      </c>
      <c r="H73" s="564" t="str">
        <f>IF(D73="","",IF(VLOOKUP(D73,'0.1_Dades generals organització'!$E$44:$M$293,6)="","",VLOOKUP(D73,'0.1_Dades generals organització'!$E$44:$M$293,6)))</f>
        <v/>
      </c>
      <c r="I73" s="466" t="str">
        <f>IF(D73="","",IF(VLOOKUP(D73,'0.1_Dades generals organització'!$E$44:$M$293,7)="","",VLOOKUP(D73,'0.1_Dades generals organització'!$E$44:$M$293,7)))</f>
        <v/>
      </c>
      <c r="J73" s="466" t="str">
        <f>IF(D73="","",IF(VLOOKUP(D73,'0.1_Dades generals organització'!$E$44:$M$293,8)="","",VLOOKUP(D73,'0.1_Dades generals organització'!$E$44:$M$293,8)))</f>
        <v/>
      </c>
      <c r="K73" s="564" t="str">
        <f>IF(D73="","",IF(VLOOKUP(D73,'0.1_Dades generals organització'!$E$44:$M$293,9)="","",VLOOKUP(D73,'0.1_Dades generals organització'!$E$44:$M$293,9)))</f>
        <v/>
      </c>
      <c r="L73" s="463" t="str">
        <f>IF('4.1_Resultats Balears'!F74=0,"",'4.1_Resultats Balears'!F74)</f>
        <v/>
      </c>
      <c r="M73" s="463" t="str">
        <f>IF('4.1_Resultats Balears'!G74=0,"",'4.1_Resultats Balears'!G74)</f>
        <v/>
      </c>
      <c r="N73" s="463" t="str">
        <f>IF('4.1_Resultats Balears'!H74=0,"",'4.1_Resultats Balears'!H74)</f>
        <v/>
      </c>
      <c r="O73" s="463" t="str">
        <f>IF('4.1_Resultats Balears'!I74=0,"",'4.1_Resultats Balears'!I74)</f>
        <v/>
      </c>
      <c r="P73" s="463" t="str">
        <f>IF('4.1_Resultats Balears'!K74=0,"",'4.1_Resultats Balears'!K74)</f>
        <v/>
      </c>
      <c r="Q73" s="463" t="str">
        <f>IF('4.1_Resultats Balears'!M74=0,"",'4.1_Resultats Balears'!M74)</f>
        <v/>
      </c>
      <c r="R73" s="463" t="str">
        <f>IF('4.1_Resultats Balears'!O74=0,"",'4.1_Resultats Balears'!O74)</f>
        <v/>
      </c>
      <c r="S73" s="463" t="str">
        <f>IF('4.1_Resultats Balears'!P74=0,"",'4.1_Resultats Balears'!P74)</f>
        <v/>
      </c>
      <c r="T73" s="463" t="str">
        <f>IF('4.1_Resultats Balears'!Q74=0,"",'4.1_Resultats Balears'!Q74)</f>
        <v/>
      </c>
      <c r="U73" s="463" t="str">
        <f>IF('4.1_Resultats Balears'!S74=0,"",'4.1_Resultats Balears'!S74)</f>
        <v/>
      </c>
      <c r="V73" s="462" t="str">
        <f>_xlfn.IFNA(IF(VLOOKUP($D73,'3_Categories 3-6'!$E$26:$X$275,8,FALSE)="","",VLOOKUP($D73,'3_Categories 3-6'!$E$26:$X$275,8,FALSE)),"")</f>
        <v/>
      </c>
      <c r="W73" s="462" t="str">
        <f>_xlfn.IFNA(IF(VLOOKUP($D73,'3_Categories 3-6'!$E$26:$X$275,14,FALSE)="","",VLOOKUP($D73,'3_Categories 3-6'!$E$26:$X$275,14,FALSE)),"")</f>
        <v/>
      </c>
      <c r="X73" s="462" t="str">
        <f>_xlfn.IFNA(IF(VLOOKUP($D73,'3_Categories 3-6'!$E$26:$X$275,19,FALSE)="","",VLOOKUP($D73,'3_Categories 3-6'!$E$26:$X$275,19,FALSE)),"")</f>
        <v/>
      </c>
      <c r="Y73" s="462" t="str">
        <f>_xlfn.IFNA(IF(VLOOKUP($D73,'3_Categories 3-6'!$E$26:$X$275,20,FALSE)="","",VLOOKUP($D73,'3_Categories 3-6'!$E$26:$X$275,20,FALSE)),"")</f>
        <v/>
      </c>
    </row>
    <row r="74" spans="2:25" s="10" customFormat="1" x14ac:dyDescent="0.25">
      <c r="C74" s="478">
        <v>22</v>
      </c>
      <c r="D74" s="723" t="str">
        <f>IF(Dades!E812="","",Dades!E812)</f>
        <v/>
      </c>
      <c r="E74" s="723"/>
      <c r="F74" s="564" t="str">
        <f>IF(D74="","",IF(VLOOKUP(D74,'0.1_Dades generals organització'!$E$44:$M$293,4)="","",VLOOKUP(D74,'0.1_Dades generals organització'!$E$44:$M$293,4)))</f>
        <v/>
      </c>
      <c r="G74" s="564" t="str">
        <f>IF(D74="","",IF(VLOOKUP(D74,'0.1_Dades generals organització'!$E$44:$M$293,5)="","",VLOOKUP(D74,'0.1_Dades generals organització'!$E$44:$M$293,5)))</f>
        <v/>
      </c>
      <c r="H74" s="564" t="str">
        <f>IF(D74="","",IF(VLOOKUP(D74,'0.1_Dades generals organització'!$E$44:$M$293,6)="","",VLOOKUP(D74,'0.1_Dades generals organització'!$E$44:$M$293,6)))</f>
        <v/>
      </c>
      <c r="I74" s="466" t="str">
        <f>IF(D74="","",IF(VLOOKUP(D74,'0.1_Dades generals organització'!$E$44:$M$293,7)="","",VLOOKUP(D74,'0.1_Dades generals organització'!$E$44:$M$293,7)))</f>
        <v/>
      </c>
      <c r="J74" s="466" t="str">
        <f>IF(D74="","",IF(VLOOKUP(D74,'0.1_Dades generals organització'!$E$44:$M$293,8)="","",VLOOKUP(D74,'0.1_Dades generals organització'!$E$44:$M$293,8)))</f>
        <v/>
      </c>
      <c r="K74" s="564" t="str">
        <f>IF(D74="","",IF(VLOOKUP(D74,'0.1_Dades generals organització'!$E$44:$M$293,9)="","",VLOOKUP(D74,'0.1_Dades generals organització'!$E$44:$M$293,9)))</f>
        <v/>
      </c>
      <c r="L74" s="463" t="str">
        <f>IF('4.1_Resultats Balears'!F75=0,"",'4.1_Resultats Balears'!F75)</f>
        <v/>
      </c>
      <c r="M74" s="463" t="str">
        <f>IF('4.1_Resultats Balears'!G75=0,"",'4.1_Resultats Balears'!G75)</f>
        <v/>
      </c>
      <c r="N74" s="463" t="str">
        <f>IF('4.1_Resultats Balears'!H75=0,"",'4.1_Resultats Balears'!H75)</f>
        <v/>
      </c>
      <c r="O74" s="463" t="str">
        <f>IF('4.1_Resultats Balears'!I75=0,"",'4.1_Resultats Balears'!I75)</f>
        <v/>
      </c>
      <c r="P74" s="463" t="str">
        <f>IF('4.1_Resultats Balears'!K75=0,"",'4.1_Resultats Balears'!K75)</f>
        <v/>
      </c>
      <c r="Q74" s="463" t="str">
        <f>IF('4.1_Resultats Balears'!M75=0,"",'4.1_Resultats Balears'!M75)</f>
        <v/>
      </c>
      <c r="R74" s="463" t="str">
        <f>IF('4.1_Resultats Balears'!O75=0,"",'4.1_Resultats Balears'!O75)</f>
        <v/>
      </c>
      <c r="S74" s="463" t="str">
        <f>IF('4.1_Resultats Balears'!P75=0,"",'4.1_Resultats Balears'!P75)</f>
        <v/>
      </c>
      <c r="T74" s="463" t="str">
        <f>IF('4.1_Resultats Balears'!Q75=0,"",'4.1_Resultats Balears'!Q75)</f>
        <v/>
      </c>
      <c r="U74" s="463" t="str">
        <f>IF('4.1_Resultats Balears'!S75=0,"",'4.1_Resultats Balears'!S75)</f>
        <v/>
      </c>
      <c r="V74" s="462" t="str">
        <f>_xlfn.IFNA(IF(VLOOKUP($D74,'3_Categories 3-6'!$E$26:$X$275,8,FALSE)="","",VLOOKUP($D74,'3_Categories 3-6'!$E$26:$X$275,8,FALSE)),"")</f>
        <v/>
      </c>
      <c r="W74" s="462" t="str">
        <f>_xlfn.IFNA(IF(VLOOKUP($D74,'3_Categories 3-6'!$E$26:$X$275,14,FALSE)="","",VLOOKUP($D74,'3_Categories 3-6'!$E$26:$X$275,14,FALSE)),"")</f>
        <v/>
      </c>
      <c r="X74" s="462" t="str">
        <f>_xlfn.IFNA(IF(VLOOKUP($D74,'3_Categories 3-6'!$E$26:$X$275,19,FALSE)="","",VLOOKUP($D74,'3_Categories 3-6'!$E$26:$X$275,19,FALSE)),"")</f>
        <v/>
      </c>
      <c r="Y74" s="462" t="str">
        <f>_xlfn.IFNA(IF(VLOOKUP($D74,'3_Categories 3-6'!$E$26:$X$275,20,FALSE)="","",VLOOKUP($D74,'3_Categories 3-6'!$E$26:$X$275,20,FALSE)),"")</f>
        <v/>
      </c>
    </row>
    <row r="75" spans="2:25" s="10" customFormat="1" x14ac:dyDescent="0.25">
      <c r="C75" s="478">
        <v>23</v>
      </c>
      <c r="D75" s="723" t="str">
        <f>IF(Dades!E813="","",Dades!E813)</f>
        <v/>
      </c>
      <c r="E75" s="723"/>
      <c r="F75" s="564" t="str">
        <f>IF(D75="","",IF(VLOOKUP(D75,'0.1_Dades generals organització'!$E$44:$M$293,4)="","",VLOOKUP(D75,'0.1_Dades generals organització'!$E$44:$M$293,4)))</f>
        <v/>
      </c>
      <c r="G75" s="564" t="str">
        <f>IF(D75="","",IF(VLOOKUP(D75,'0.1_Dades generals organització'!$E$44:$M$293,5)="","",VLOOKUP(D75,'0.1_Dades generals organització'!$E$44:$M$293,5)))</f>
        <v/>
      </c>
      <c r="H75" s="564" t="str">
        <f>IF(D75="","",IF(VLOOKUP(D75,'0.1_Dades generals organització'!$E$44:$M$293,6)="","",VLOOKUP(D75,'0.1_Dades generals organització'!$E$44:$M$293,6)))</f>
        <v/>
      </c>
      <c r="I75" s="466" t="str">
        <f>IF(D75="","",IF(VLOOKUP(D75,'0.1_Dades generals organització'!$E$44:$M$293,7)="","",VLOOKUP(D75,'0.1_Dades generals organització'!$E$44:$M$293,7)))</f>
        <v/>
      </c>
      <c r="J75" s="466" t="str">
        <f>IF(D75="","",IF(VLOOKUP(D75,'0.1_Dades generals organització'!$E$44:$M$293,8)="","",VLOOKUP(D75,'0.1_Dades generals organització'!$E$44:$M$293,8)))</f>
        <v/>
      </c>
      <c r="K75" s="564" t="str">
        <f>IF(D75="","",IF(VLOOKUP(D75,'0.1_Dades generals organització'!$E$44:$M$293,9)="","",VLOOKUP(D75,'0.1_Dades generals organització'!$E$44:$M$293,9)))</f>
        <v/>
      </c>
      <c r="L75" s="463" t="str">
        <f>IF('4.1_Resultats Balears'!F76=0,"",'4.1_Resultats Balears'!F76)</f>
        <v/>
      </c>
      <c r="M75" s="463" t="str">
        <f>IF('4.1_Resultats Balears'!G76=0,"",'4.1_Resultats Balears'!G76)</f>
        <v/>
      </c>
      <c r="N75" s="463" t="str">
        <f>IF('4.1_Resultats Balears'!H76=0,"",'4.1_Resultats Balears'!H76)</f>
        <v/>
      </c>
      <c r="O75" s="463" t="str">
        <f>IF('4.1_Resultats Balears'!I76=0,"",'4.1_Resultats Balears'!I76)</f>
        <v/>
      </c>
      <c r="P75" s="463" t="str">
        <f>IF('4.1_Resultats Balears'!K76=0,"",'4.1_Resultats Balears'!K76)</f>
        <v/>
      </c>
      <c r="Q75" s="463" t="str">
        <f>IF('4.1_Resultats Balears'!M76=0,"",'4.1_Resultats Balears'!M76)</f>
        <v/>
      </c>
      <c r="R75" s="463" t="str">
        <f>IF('4.1_Resultats Balears'!O76=0,"",'4.1_Resultats Balears'!O76)</f>
        <v/>
      </c>
      <c r="S75" s="463" t="str">
        <f>IF('4.1_Resultats Balears'!P76=0,"",'4.1_Resultats Balears'!P76)</f>
        <v/>
      </c>
      <c r="T75" s="463" t="str">
        <f>IF('4.1_Resultats Balears'!Q76=0,"",'4.1_Resultats Balears'!Q76)</f>
        <v/>
      </c>
      <c r="U75" s="463" t="str">
        <f>IF('4.1_Resultats Balears'!S76=0,"",'4.1_Resultats Balears'!S76)</f>
        <v/>
      </c>
      <c r="V75" s="462" t="str">
        <f>_xlfn.IFNA(IF(VLOOKUP($D75,'3_Categories 3-6'!$E$26:$X$275,8,FALSE)="","",VLOOKUP($D75,'3_Categories 3-6'!$E$26:$X$275,8,FALSE)),"")</f>
        <v/>
      </c>
      <c r="W75" s="462" t="str">
        <f>_xlfn.IFNA(IF(VLOOKUP($D75,'3_Categories 3-6'!$E$26:$X$275,14,FALSE)="","",VLOOKUP($D75,'3_Categories 3-6'!$E$26:$X$275,14,FALSE)),"")</f>
        <v/>
      </c>
      <c r="X75" s="462" t="str">
        <f>_xlfn.IFNA(IF(VLOOKUP($D75,'3_Categories 3-6'!$E$26:$X$275,19,FALSE)="","",VLOOKUP($D75,'3_Categories 3-6'!$E$26:$X$275,19,FALSE)),"")</f>
        <v/>
      </c>
      <c r="Y75" s="462" t="str">
        <f>_xlfn.IFNA(IF(VLOOKUP($D75,'3_Categories 3-6'!$E$26:$X$275,20,FALSE)="","",VLOOKUP($D75,'3_Categories 3-6'!$E$26:$X$275,20,FALSE)),"")</f>
        <v/>
      </c>
    </row>
    <row r="76" spans="2:25" s="10" customFormat="1" x14ac:dyDescent="0.25">
      <c r="C76" s="478">
        <v>24</v>
      </c>
      <c r="D76" s="723" t="str">
        <f>IF(Dades!E814="","",Dades!E814)</f>
        <v/>
      </c>
      <c r="E76" s="723"/>
      <c r="F76" s="564" t="str">
        <f>IF(D76="","",IF(VLOOKUP(D76,'0.1_Dades generals organització'!$E$44:$M$293,4)="","",VLOOKUP(D76,'0.1_Dades generals organització'!$E$44:$M$293,4)))</f>
        <v/>
      </c>
      <c r="G76" s="564" t="str">
        <f>IF(D76="","",IF(VLOOKUP(D76,'0.1_Dades generals organització'!$E$44:$M$293,5)="","",VLOOKUP(D76,'0.1_Dades generals organització'!$E$44:$M$293,5)))</f>
        <v/>
      </c>
      <c r="H76" s="564" t="str">
        <f>IF(D76="","",IF(VLOOKUP(D76,'0.1_Dades generals organització'!$E$44:$M$293,6)="","",VLOOKUP(D76,'0.1_Dades generals organització'!$E$44:$M$293,6)))</f>
        <v/>
      </c>
      <c r="I76" s="466" t="str">
        <f>IF(D76="","",IF(VLOOKUP(D76,'0.1_Dades generals organització'!$E$44:$M$293,7)="","",VLOOKUP(D76,'0.1_Dades generals organització'!$E$44:$M$293,7)))</f>
        <v/>
      </c>
      <c r="J76" s="466" t="str">
        <f>IF(D76="","",IF(VLOOKUP(D76,'0.1_Dades generals organització'!$E$44:$M$293,8)="","",VLOOKUP(D76,'0.1_Dades generals organització'!$E$44:$M$293,8)))</f>
        <v/>
      </c>
      <c r="K76" s="564" t="str">
        <f>IF(D76="","",IF(VLOOKUP(D76,'0.1_Dades generals organització'!$E$44:$M$293,9)="","",VLOOKUP(D76,'0.1_Dades generals organització'!$E$44:$M$293,9)))</f>
        <v/>
      </c>
      <c r="L76" s="463" t="str">
        <f>IF('4.1_Resultats Balears'!F77=0,"",'4.1_Resultats Balears'!F77)</f>
        <v/>
      </c>
      <c r="M76" s="463" t="str">
        <f>IF('4.1_Resultats Balears'!G77=0,"",'4.1_Resultats Balears'!G77)</f>
        <v/>
      </c>
      <c r="N76" s="463" t="str">
        <f>IF('4.1_Resultats Balears'!H77=0,"",'4.1_Resultats Balears'!H77)</f>
        <v/>
      </c>
      <c r="O76" s="463" t="str">
        <f>IF('4.1_Resultats Balears'!I77=0,"",'4.1_Resultats Balears'!I77)</f>
        <v/>
      </c>
      <c r="P76" s="463" t="str">
        <f>IF('4.1_Resultats Balears'!K77=0,"",'4.1_Resultats Balears'!K77)</f>
        <v/>
      </c>
      <c r="Q76" s="463" t="str">
        <f>IF('4.1_Resultats Balears'!M77=0,"",'4.1_Resultats Balears'!M77)</f>
        <v/>
      </c>
      <c r="R76" s="463" t="str">
        <f>IF('4.1_Resultats Balears'!O77=0,"",'4.1_Resultats Balears'!O77)</f>
        <v/>
      </c>
      <c r="S76" s="463" t="str">
        <f>IF('4.1_Resultats Balears'!P77=0,"",'4.1_Resultats Balears'!P77)</f>
        <v/>
      </c>
      <c r="T76" s="463" t="str">
        <f>IF('4.1_Resultats Balears'!Q77=0,"",'4.1_Resultats Balears'!Q77)</f>
        <v/>
      </c>
      <c r="U76" s="463" t="str">
        <f>IF('4.1_Resultats Balears'!S77=0,"",'4.1_Resultats Balears'!S77)</f>
        <v/>
      </c>
      <c r="V76" s="462" t="str">
        <f>_xlfn.IFNA(IF(VLOOKUP($D76,'3_Categories 3-6'!$E$26:$X$275,8,FALSE)="","",VLOOKUP($D76,'3_Categories 3-6'!$E$26:$X$275,8,FALSE)),"")</f>
        <v/>
      </c>
      <c r="W76" s="462" t="str">
        <f>_xlfn.IFNA(IF(VLOOKUP($D76,'3_Categories 3-6'!$E$26:$X$275,14,FALSE)="","",VLOOKUP($D76,'3_Categories 3-6'!$E$26:$X$275,14,FALSE)),"")</f>
        <v/>
      </c>
      <c r="X76" s="462" t="str">
        <f>_xlfn.IFNA(IF(VLOOKUP($D76,'3_Categories 3-6'!$E$26:$X$275,19,FALSE)="","",VLOOKUP($D76,'3_Categories 3-6'!$E$26:$X$275,19,FALSE)),"")</f>
        <v/>
      </c>
      <c r="Y76" s="462" t="str">
        <f>_xlfn.IFNA(IF(VLOOKUP($D76,'3_Categories 3-6'!$E$26:$X$275,20,FALSE)="","",VLOOKUP($D76,'3_Categories 3-6'!$E$26:$X$275,20,FALSE)),"")</f>
        <v/>
      </c>
    </row>
    <row r="77" spans="2:25" s="10" customFormat="1" x14ac:dyDescent="0.25">
      <c r="C77" s="478">
        <v>25</v>
      </c>
      <c r="D77" s="723" t="str">
        <f>IF(Dades!E815="","",Dades!E815)</f>
        <v/>
      </c>
      <c r="E77" s="723"/>
      <c r="F77" s="564" t="str">
        <f>IF(D77="","",IF(VLOOKUP(D77,'0.1_Dades generals organització'!$E$44:$M$293,4)="","",VLOOKUP(D77,'0.1_Dades generals organització'!$E$44:$M$293,4)))</f>
        <v/>
      </c>
      <c r="G77" s="564" t="str">
        <f>IF(D77="","",IF(VLOOKUP(D77,'0.1_Dades generals organització'!$E$44:$M$293,5)="","",VLOOKUP(D77,'0.1_Dades generals organització'!$E$44:$M$293,5)))</f>
        <v/>
      </c>
      <c r="H77" s="564" t="str">
        <f>IF(D77="","",IF(VLOOKUP(D77,'0.1_Dades generals organització'!$E$44:$M$293,6)="","",VLOOKUP(D77,'0.1_Dades generals organització'!$E$44:$M$293,6)))</f>
        <v/>
      </c>
      <c r="I77" s="466" t="str">
        <f>IF(D77="","",IF(VLOOKUP(D77,'0.1_Dades generals organització'!$E$44:$M$293,7)="","",VLOOKUP(D77,'0.1_Dades generals organització'!$E$44:$M$293,7)))</f>
        <v/>
      </c>
      <c r="J77" s="466" t="str">
        <f>IF(D77="","",IF(VLOOKUP(D77,'0.1_Dades generals organització'!$E$44:$M$293,8)="","",VLOOKUP(D77,'0.1_Dades generals organització'!$E$44:$M$293,8)))</f>
        <v/>
      </c>
      <c r="K77" s="564" t="str">
        <f>IF(D77="","",IF(VLOOKUP(D77,'0.1_Dades generals organització'!$E$44:$M$293,9)="","",VLOOKUP(D77,'0.1_Dades generals organització'!$E$44:$M$293,9)))</f>
        <v/>
      </c>
      <c r="L77" s="463" t="str">
        <f>IF('4.1_Resultats Balears'!F78=0,"",'4.1_Resultats Balears'!F78)</f>
        <v/>
      </c>
      <c r="M77" s="463" t="str">
        <f>IF('4.1_Resultats Balears'!G78=0,"",'4.1_Resultats Balears'!G78)</f>
        <v/>
      </c>
      <c r="N77" s="463" t="str">
        <f>IF('4.1_Resultats Balears'!H78=0,"",'4.1_Resultats Balears'!H78)</f>
        <v/>
      </c>
      <c r="O77" s="463" t="str">
        <f>IF('4.1_Resultats Balears'!I78=0,"",'4.1_Resultats Balears'!I78)</f>
        <v/>
      </c>
      <c r="P77" s="463" t="str">
        <f>IF('4.1_Resultats Balears'!K78=0,"",'4.1_Resultats Balears'!K78)</f>
        <v/>
      </c>
      <c r="Q77" s="463" t="str">
        <f>IF('4.1_Resultats Balears'!M78=0,"",'4.1_Resultats Balears'!M78)</f>
        <v/>
      </c>
      <c r="R77" s="463" t="str">
        <f>IF('4.1_Resultats Balears'!O78=0,"",'4.1_Resultats Balears'!O78)</f>
        <v/>
      </c>
      <c r="S77" s="463" t="str">
        <f>IF('4.1_Resultats Balears'!P78=0,"",'4.1_Resultats Balears'!P78)</f>
        <v/>
      </c>
      <c r="T77" s="463" t="str">
        <f>IF('4.1_Resultats Balears'!Q78=0,"",'4.1_Resultats Balears'!Q78)</f>
        <v/>
      </c>
      <c r="U77" s="463" t="str">
        <f>IF('4.1_Resultats Balears'!S78=0,"",'4.1_Resultats Balears'!S78)</f>
        <v/>
      </c>
      <c r="V77" s="462" t="str">
        <f>_xlfn.IFNA(IF(VLOOKUP($D77,'3_Categories 3-6'!$E$26:$X$275,8,FALSE)="","",VLOOKUP($D77,'3_Categories 3-6'!$E$26:$X$275,8,FALSE)),"")</f>
        <v/>
      </c>
      <c r="W77" s="462" t="str">
        <f>_xlfn.IFNA(IF(VLOOKUP($D77,'3_Categories 3-6'!$E$26:$X$275,14,FALSE)="","",VLOOKUP($D77,'3_Categories 3-6'!$E$26:$X$275,14,FALSE)),"")</f>
        <v/>
      </c>
      <c r="X77" s="462" t="str">
        <f>_xlfn.IFNA(IF(VLOOKUP($D77,'3_Categories 3-6'!$E$26:$X$275,19,FALSE)="","",VLOOKUP($D77,'3_Categories 3-6'!$E$26:$X$275,19,FALSE)),"")</f>
        <v/>
      </c>
      <c r="Y77" s="462" t="str">
        <f>_xlfn.IFNA(IF(VLOOKUP($D77,'3_Categories 3-6'!$E$26:$X$275,20,FALSE)="","",VLOOKUP($D77,'3_Categories 3-6'!$E$26:$X$275,20,FALSE)),"")</f>
        <v/>
      </c>
    </row>
    <row r="78" spans="2:25" s="10" customFormat="1" x14ac:dyDescent="0.25">
      <c r="C78" s="478">
        <v>26</v>
      </c>
      <c r="D78" s="723" t="str">
        <f>IF(Dades!E816="","",Dades!E816)</f>
        <v/>
      </c>
      <c r="E78" s="723"/>
      <c r="F78" s="564" t="str">
        <f>IF(D78="","",IF(VLOOKUP(D78,'0.1_Dades generals organització'!$E$44:$M$293,4)="","",VLOOKUP(D78,'0.1_Dades generals organització'!$E$44:$M$293,4)))</f>
        <v/>
      </c>
      <c r="G78" s="564" t="str">
        <f>IF(D78="","",IF(VLOOKUP(D78,'0.1_Dades generals organització'!$E$44:$M$293,5)="","",VLOOKUP(D78,'0.1_Dades generals organització'!$E$44:$M$293,5)))</f>
        <v/>
      </c>
      <c r="H78" s="564" t="str">
        <f>IF(D78="","",IF(VLOOKUP(D78,'0.1_Dades generals organització'!$E$44:$M$293,6)="","",VLOOKUP(D78,'0.1_Dades generals organització'!$E$44:$M$293,6)))</f>
        <v/>
      </c>
      <c r="I78" s="466" t="str">
        <f>IF(D78="","",IF(VLOOKUP(D78,'0.1_Dades generals organització'!$E$44:$M$293,7)="","",VLOOKUP(D78,'0.1_Dades generals organització'!$E$44:$M$293,7)))</f>
        <v/>
      </c>
      <c r="J78" s="466" t="str">
        <f>IF(D78="","",IF(VLOOKUP(D78,'0.1_Dades generals organització'!$E$44:$M$293,8)="","",VLOOKUP(D78,'0.1_Dades generals organització'!$E$44:$M$293,8)))</f>
        <v/>
      </c>
      <c r="K78" s="564" t="str">
        <f>IF(D78="","",IF(VLOOKUP(D78,'0.1_Dades generals organització'!$E$44:$M$293,9)="","",VLOOKUP(D78,'0.1_Dades generals organització'!$E$44:$M$293,9)))</f>
        <v/>
      </c>
      <c r="L78" s="463" t="str">
        <f>IF('4.1_Resultats Balears'!F79=0,"",'4.1_Resultats Balears'!F79)</f>
        <v/>
      </c>
      <c r="M78" s="463" t="str">
        <f>IF('4.1_Resultats Balears'!G79=0,"",'4.1_Resultats Balears'!G79)</f>
        <v/>
      </c>
      <c r="N78" s="463" t="str">
        <f>IF('4.1_Resultats Balears'!H79=0,"",'4.1_Resultats Balears'!H79)</f>
        <v/>
      </c>
      <c r="O78" s="463" t="str">
        <f>IF('4.1_Resultats Balears'!I79=0,"",'4.1_Resultats Balears'!I79)</f>
        <v/>
      </c>
      <c r="P78" s="463" t="str">
        <f>IF('4.1_Resultats Balears'!K79=0,"",'4.1_Resultats Balears'!K79)</f>
        <v/>
      </c>
      <c r="Q78" s="463" t="str">
        <f>IF('4.1_Resultats Balears'!M79=0,"",'4.1_Resultats Balears'!M79)</f>
        <v/>
      </c>
      <c r="R78" s="463" t="str">
        <f>IF('4.1_Resultats Balears'!O79=0,"",'4.1_Resultats Balears'!O79)</f>
        <v/>
      </c>
      <c r="S78" s="463" t="str">
        <f>IF('4.1_Resultats Balears'!P79=0,"",'4.1_Resultats Balears'!P79)</f>
        <v/>
      </c>
      <c r="T78" s="463" t="str">
        <f>IF('4.1_Resultats Balears'!Q79=0,"",'4.1_Resultats Balears'!Q79)</f>
        <v/>
      </c>
      <c r="U78" s="463" t="str">
        <f>IF('4.1_Resultats Balears'!S79=0,"",'4.1_Resultats Balears'!S79)</f>
        <v/>
      </c>
      <c r="V78" s="462" t="str">
        <f>_xlfn.IFNA(IF(VLOOKUP($D78,'3_Categories 3-6'!$E$26:$X$275,8,FALSE)="","",VLOOKUP($D78,'3_Categories 3-6'!$E$26:$X$275,8,FALSE)),"")</f>
        <v/>
      </c>
      <c r="W78" s="462" t="str">
        <f>_xlfn.IFNA(IF(VLOOKUP($D78,'3_Categories 3-6'!$E$26:$X$275,14,FALSE)="","",VLOOKUP($D78,'3_Categories 3-6'!$E$26:$X$275,14,FALSE)),"")</f>
        <v/>
      </c>
      <c r="X78" s="462" t="str">
        <f>_xlfn.IFNA(IF(VLOOKUP($D78,'3_Categories 3-6'!$E$26:$X$275,19,FALSE)="","",VLOOKUP($D78,'3_Categories 3-6'!$E$26:$X$275,19,FALSE)),"")</f>
        <v/>
      </c>
      <c r="Y78" s="462" t="str">
        <f>_xlfn.IFNA(IF(VLOOKUP($D78,'3_Categories 3-6'!$E$26:$X$275,20,FALSE)="","",VLOOKUP($D78,'3_Categories 3-6'!$E$26:$X$275,20,FALSE)),"")</f>
        <v/>
      </c>
    </row>
    <row r="79" spans="2:25" s="10" customFormat="1" x14ac:dyDescent="0.25">
      <c r="C79" s="478">
        <v>27</v>
      </c>
      <c r="D79" s="723" t="str">
        <f>IF(Dades!E817="","",Dades!E817)</f>
        <v/>
      </c>
      <c r="E79" s="723"/>
      <c r="F79" s="564" t="str">
        <f>IF(D79="","",IF(VLOOKUP(D79,'0.1_Dades generals organització'!$E$44:$M$293,4)="","",VLOOKUP(D79,'0.1_Dades generals organització'!$E$44:$M$293,4)))</f>
        <v/>
      </c>
      <c r="G79" s="564" t="str">
        <f>IF(D79="","",IF(VLOOKUP(D79,'0.1_Dades generals organització'!$E$44:$M$293,5)="","",VLOOKUP(D79,'0.1_Dades generals organització'!$E$44:$M$293,5)))</f>
        <v/>
      </c>
      <c r="H79" s="564" t="str">
        <f>IF(D79="","",IF(VLOOKUP(D79,'0.1_Dades generals organització'!$E$44:$M$293,6)="","",VLOOKUP(D79,'0.1_Dades generals organització'!$E$44:$M$293,6)))</f>
        <v/>
      </c>
      <c r="I79" s="466" t="str">
        <f>IF(D79="","",IF(VLOOKUP(D79,'0.1_Dades generals organització'!$E$44:$M$293,7)="","",VLOOKUP(D79,'0.1_Dades generals organització'!$E$44:$M$293,7)))</f>
        <v/>
      </c>
      <c r="J79" s="466" t="str">
        <f>IF(D79="","",IF(VLOOKUP(D79,'0.1_Dades generals organització'!$E$44:$M$293,8)="","",VLOOKUP(D79,'0.1_Dades generals organització'!$E$44:$M$293,8)))</f>
        <v/>
      </c>
      <c r="K79" s="564" t="str">
        <f>IF(D79="","",IF(VLOOKUP(D79,'0.1_Dades generals organització'!$E$44:$M$293,9)="","",VLOOKUP(D79,'0.1_Dades generals organització'!$E$44:$M$293,9)))</f>
        <v/>
      </c>
      <c r="L79" s="463" t="str">
        <f>IF('4.1_Resultats Balears'!F80=0,"",'4.1_Resultats Balears'!F80)</f>
        <v/>
      </c>
      <c r="M79" s="463" t="str">
        <f>IF('4.1_Resultats Balears'!G80=0,"",'4.1_Resultats Balears'!G80)</f>
        <v/>
      </c>
      <c r="N79" s="463" t="str">
        <f>IF('4.1_Resultats Balears'!H80=0,"",'4.1_Resultats Balears'!H80)</f>
        <v/>
      </c>
      <c r="O79" s="463" t="str">
        <f>IF('4.1_Resultats Balears'!I80=0,"",'4.1_Resultats Balears'!I80)</f>
        <v/>
      </c>
      <c r="P79" s="463" t="str">
        <f>IF('4.1_Resultats Balears'!K80=0,"",'4.1_Resultats Balears'!K80)</f>
        <v/>
      </c>
      <c r="Q79" s="463" t="str">
        <f>IF('4.1_Resultats Balears'!M80=0,"",'4.1_Resultats Balears'!M80)</f>
        <v/>
      </c>
      <c r="R79" s="463" t="str">
        <f>IF('4.1_Resultats Balears'!O80=0,"",'4.1_Resultats Balears'!O80)</f>
        <v/>
      </c>
      <c r="S79" s="463" t="str">
        <f>IF('4.1_Resultats Balears'!P80=0,"",'4.1_Resultats Balears'!P80)</f>
        <v/>
      </c>
      <c r="T79" s="463" t="str">
        <f>IF('4.1_Resultats Balears'!Q80=0,"",'4.1_Resultats Balears'!Q80)</f>
        <v/>
      </c>
      <c r="U79" s="463" t="str">
        <f>IF('4.1_Resultats Balears'!S80=0,"",'4.1_Resultats Balears'!S80)</f>
        <v/>
      </c>
      <c r="V79" s="462" t="str">
        <f>_xlfn.IFNA(IF(VLOOKUP($D79,'3_Categories 3-6'!$E$26:$X$275,8,FALSE)="","",VLOOKUP($D79,'3_Categories 3-6'!$E$26:$X$275,8,FALSE)),"")</f>
        <v/>
      </c>
      <c r="W79" s="462" t="str">
        <f>_xlfn.IFNA(IF(VLOOKUP($D79,'3_Categories 3-6'!$E$26:$X$275,14,FALSE)="","",VLOOKUP($D79,'3_Categories 3-6'!$E$26:$X$275,14,FALSE)),"")</f>
        <v/>
      </c>
      <c r="X79" s="462" t="str">
        <f>_xlfn.IFNA(IF(VLOOKUP($D79,'3_Categories 3-6'!$E$26:$X$275,19,FALSE)="","",VLOOKUP($D79,'3_Categories 3-6'!$E$26:$X$275,19,FALSE)),"")</f>
        <v/>
      </c>
      <c r="Y79" s="462" t="str">
        <f>_xlfn.IFNA(IF(VLOOKUP($D79,'3_Categories 3-6'!$E$26:$X$275,20,FALSE)="","",VLOOKUP($D79,'3_Categories 3-6'!$E$26:$X$275,20,FALSE)),"")</f>
        <v/>
      </c>
    </row>
    <row r="80" spans="2:25" s="10" customFormat="1" x14ac:dyDescent="0.25">
      <c r="C80" s="478">
        <v>28</v>
      </c>
      <c r="D80" s="723" t="str">
        <f>IF(Dades!E818="","",Dades!E818)</f>
        <v/>
      </c>
      <c r="E80" s="723"/>
      <c r="F80" s="564" t="str">
        <f>IF(D80="","",IF(VLOOKUP(D80,'0.1_Dades generals organització'!$E$44:$M$293,4)="","",VLOOKUP(D80,'0.1_Dades generals organització'!$E$44:$M$293,4)))</f>
        <v/>
      </c>
      <c r="G80" s="564" t="str">
        <f>IF(D80="","",IF(VLOOKUP(D80,'0.1_Dades generals organització'!$E$44:$M$293,5)="","",VLOOKUP(D80,'0.1_Dades generals organització'!$E$44:$M$293,5)))</f>
        <v/>
      </c>
      <c r="H80" s="564" t="str">
        <f>IF(D80="","",IF(VLOOKUP(D80,'0.1_Dades generals organització'!$E$44:$M$293,6)="","",VLOOKUP(D80,'0.1_Dades generals organització'!$E$44:$M$293,6)))</f>
        <v/>
      </c>
      <c r="I80" s="466" t="str">
        <f>IF(D80="","",IF(VLOOKUP(D80,'0.1_Dades generals organització'!$E$44:$M$293,7)="","",VLOOKUP(D80,'0.1_Dades generals organització'!$E$44:$M$293,7)))</f>
        <v/>
      </c>
      <c r="J80" s="466" t="str">
        <f>IF(D80="","",IF(VLOOKUP(D80,'0.1_Dades generals organització'!$E$44:$M$293,8)="","",VLOOKUP(D80,'0.1_Dades generals organització'!$E$44:$M$293,8)))</f>
        <v/>
      </c>
      <c r="K80" s="564" t="str">
        <f>IF(D80="","",IF(VLOOKUP(D80,'0.1_Dades generals organització'!$E$44:$M$293,9)="","",VLOOKUP(D80,'0.1_Dades generals organització'!$E$44:$M$293,9)))</f>
        <v/>
      </c>
      <c r="L80" s="463" t="str">
        <f>IF('4.1_Resultats Balears'!F81=0,"",'4.1_Resultats Balears'!F81)</f>
        <v/>
      </c>
      <c r="M80" s="463" t="str">
        <f>IF('4.1_Resultats Balears'!G81=0,"",'4.1_Resultats Balears'!G81)</f>
        <v/>
      </c>
      <c r="N80" s="463" t="str">
        <f>IF('4.1_Resultats Balears'!H81=0,"",'4.1_Resultats Balears'!H81)</f>
        <v/>
      </c>
      <c r="O80" s="463" t="str">
        <f>IF('4.1_Resultats Balears'!I81=0,"",'4.1_Resultats Balears'!I81)</f>
        <v/>
      </c>
      <c r="P80" s="463" t="str">
        <f>IF('4.1_Resultats Balears'!K81=0,"",'4.1_Resultats Balears'!K81)</f>
        <v/>
      </c>
      <c r="Q80" s="463" t="str">
        <f>IF('4.1_Resultats Balears'!M81=0,"",'4.1_Resultats Balears'!M81)</f>
        <v/>
      </c>
      <c r="R80" s="463" t="str">
        <f>IF('4.1_Resultats Balears'!O81=0,"",'4.1_Resultats Balears'!O81)</f>
        <v/>
      </c>
      <c r="S80" s="463" t="str">
        <f>IF('4.1_Resultats Balears'!P81=0,"",'4.1_Resultats Balears'!P81)</f>
        <v/>
      </c>
      <c r="T80" s="463" t="str">
        <f>IF('4.1_Resultats Balears'!Q81=0,"",'4.1_Resultats Balears'!Q81)</f>
        <v/>
      </c>
      <c r="U80" s="463" t="str">
        <f>IF('4.1_Resultats Balears'!S81=0,"",'4.1_Resultats Balears'!S81)</f>
        <v/>
      </c>
      <c r="V80" s="462" t="str">
        <f>_xlfn.IFNA(IF(VLOOKUP($D80,'3_Categories 3-6'!$E$26:$X$275,8,FALSE)="","",VLOOKUP($D80,'3_Categories 3-6'!$E$26:$X$275,8,FALSE)),"")</f>
        <v/>
      </c>
      <c r="W80" s="462" t="str">
        <f>_xlfn.IFNA(IF(VLOOKUP($D80,'3_Categories 3-6'!$E$26:$X$275,14,FALSE)="","",VLOOKUP($D80,'3_Categories 3-6'!$E$26:$X$275,14,FALSE)),"")</f>
        <v/>
      </c>
      <c r="X80" s="462" t="str">
        <f>_xlfn.IFNA(IF(VLOOKUP($D80,'3_Categories 3-6'!$E$26:$X$275,19,FALSE)="","",VLOOKUP($D80,'3_Categories 3-6'!$E$26:$X$275,19,FALSE)),"")</f>
        <v/>
      </c>
      <c r="Y80" s="462" t="str">
        <f>_xlfn.IFNA(IF(VLOOKUP($D80,'3_Categories 3-6'!$E$26:$X$275,20,FALSE)="","",VLOOKUP($D80,'3_Categories 3-6'!$E$26:$X$275,20,FALSE)),"")</f>
        <v/>
      </c>
    </row>
    <row r="81" spans="3:25" s="10" customFormat="1" x14ac:dyDescent="0.25">
      <c r="C81" s="478">
        <v>29</v>
      </c>
      <c r="D81" s="723" t="str">
        <f>IF(Dades!E819="","",Dades!E819)</f>
        <v/>
      </c>
      <c r="E81" s="723"/>
      <c r="F81" s="564" t="str">
        <f>IF(D81="","",IF(VLOOKUP(D81,'0.1_Dades generals organització'!$E$44:$M$293,4)="","",VLOOKUP(D81,'0.1_Dades generals organització'!$E$44:$M$293,4)))</f>
        <v/>
      </c>
      <c r="G81" s="564" t="str">
        <f>IF(D81="","",IF(VLOOKUP(D81,'0.1_Dades generals organització'!$E$44:$M$293,5)="","",VLOOKUP(D81,'0.1_Dades generals organització'!$E$44:$M$293,5)))</f>
        <v/>
      </c>
      <c r="H81" s="564" t="str">
        <f>IF(D81="","",IF(VLOOKUP(D81,'0.1_Dades generals organització'!$E$44:$M$293,6)="","",VLOOKUP(D81,'0.1_Dades generals organització'!$E$44:$M$293,6)))</f>
        <v/>
      </c>
      <c r="I81" s="466" t="str">
        <f>IF(D81="","",IF(VLOOKUP(D81,'0.1_Dades generals organització'!$E$44:$M$293,7)="","",VLOOKUP(D81,'0.1_Dades generals organització'!$E$44:$M$293,7)))</f>
        <v/>
      </c>
      <c r="J81" s="466" t="str">
        <f>IF(D81="","",IF(VLOOKUP(D81,'0.1_Dades generals organització'!$E$44:$M$293,8)="","",VLOOKUP(D81,'0.1_Dades generals organització'!$E$44:$M$293,8)))</f>
        <v/>
      </c>
      <c r="K81" s="564" t="str">
        <f>IF(D81="","",IF(VLOOKUP(D81,'0.1_Dades generals organització'!$E$44:$M$293,9)="","",VLOOKUP(D81,'0.1_Dades generals organització'!$E$44:$M$293,9)))</f>
        <v/>
      </c>
      <c r="L81" s="463" t="str">
        <f>IF('4.1_Resultats Balears'!F82=0,"",'4.1_Resultats Balears'!F82)</f>
        <v/>
      </c>
      <c r="M81" s="463" t="str">
        <f>IF('4.1_Resultats Balears'!G82=0,"",'4.1_Resultats Balears'!G82)</f>
        <v/>
      </c>
      <c r="N81" s="463" t="str">
        <f>IF('4.1_Resultats Balears'!H82=0,"",'4.1_Resultats Balears'!H82)</f>
        <v/>
      </c>
      <c r="O81" s="463" t="str">
        <f>IF('4.1_Resultats Balears'!I82=0,"",'4.1_Resultats Balears'!I82)</f>
        <v/>
      </c>
      <c r="P81" s="463" t="str">
        <f>IF('4.1_Resultats Balears'!K82=0,"",'4.1_Resultats Balears'!K82)</f>
        <v/>
      </c>
      <c r="Q81" s="463" t="str">
        <f>IF('4.1_Resultats Balears'!M82=0,"",'4.1_Resultats Balears'!M82)</f>
        <v/>
      </c>
      <c r="R81" s="463" t="str">
        <f>IF('4.1_Resultats Balears'!O82=0,"",'4.1_Resultats Balears'!O82)</f>
        <v/>
      </c>
      <c r="S81" s="463" t="str">
        <f>IF('4.1_Resultats Balears'!P82=0,"",'4.1_Resultats Balears'!P82)</f>
        <v/>
      </c>
      <c r="T81" s="463" t="str">
        <f>IF('4.1_Resultats Balears'!Q82=0,"",'4.1_Resultats Balears'!Q82)</f>
        <v/>
      </c>
      <c r="U81" s="463" t="str">
        <f>IF('4.1_Resultats Balears'!S82=0,"",'4.1_Resultats Balears'!S82)</f>
        <v/>
      </c>
      <c r="V81" s="462" t="str">
        <f>_xlfn.IFNA(IF(VLOOKUP($D81,'3_Categories 3-6'!$E$26:$X$275,8,FALSE)="","",VLOOKUP($D81,'3_Categories 3-6'!$E$26:$X$275,8,FALSE)),"")</f>
        <v/>
      </c>
      <c r="W81" s="462" t="str">
        <f>_xlfn.IFNA(IF(VLOOKUP($D81,'3_Categories 3-6'!$E$26:$X$275,14,FALSE)="","",VLOOKUP($D81,'3_Categories 3-6'!$E$26:$X$275,14,FALSE)),"")</f>
        <v/>
      </c>
      <c r="X81" s="462" t="str">
        <f>_xlfn.IFNA(IF(VLOOKUP($D81,'3_Categories 3-6'!$E$26:$X$275,19,FALSE)="","",VLOOKUP($D81,'3_Categories 3-6'!$E$26:$X$275,19,FALSE)),"")</f>
        <v/>
      </c>
      <c r="Y81" s="462" t="str">
        <f>_xlfn.IFNA(IF(VLOOKUP($D81,'3_Categories 3-6'!$E$26:$X$275,20,FALSE)="","",VLOOKUP($D81,'3_Categories 3-6'!$E$26:$X$275,20,FALSE)),"")</f>
        <v/>
      </c>
    </row>
    <row r="82" spans="3:25" s="10" customFormat="1" x14ac:dyDescent="0.25">
      <c r="C82" s="478">
        <v>30</v>
      </c>
      <c r="D82" s="723" t="str">
        <f>IF(Dades!E820="","",Dades!E820)</f>
        <v/>
      </c>
      <c r="E82" s="723"/>
      <c r="F82" s="564" t="str">
        <f>IF(D82="","",IF(VLOOKUP(D82,'0.1_Dades generals organització'!$E$44:$M$293,4)="","",VLOOKUP(D82,'0.1_Dades generals organització'!$E$44:$M$293,4)))</f>
        <v/>
      </c>
      <c r="G82" s="564" t="str">
        <f>IF(D82="","",IF(VLOOKUP(D82,'0.1_Dades generals organització'!$E$44:$M$293,5)="","",VLOOKUP(D82,'0.1_Dades generals organització'!$E$44:$M$293,5)))</f>
        <v/>
      </c>
      <c r="H82" s="564" t="str">
        <f>IF(D82="","",IF(VLOOKUP(D82,'0.1_Dades generals organització'!$E$44:$M$293,6)="","",VLOOKUP(D82,'0.1_Dades generals organització'!$E$44:$M$293,6)))</f>
        <v/>
      </c>
      <c r="I82" s="466" t="str">
        <f>IF(D82="","",IF(VLOOKUP(D82,'0.1_Dades generals organització'!$E$44:$M$293,7)="","",VLOOKUP(D82,'0.1_Dades generals organització'!$E$44:$M$293,7)))</f>
        <v/>
      </c>
      <c r="J82" s="466" t="str">
        <f>IF(D82="","",IF(VLOOKUP(D82,'0.1_Dades generals organització'!$E$44:$M$293,8)="","",VLOOKUP(D82,'0.1_Dades generals organització'!$E$44:$M$293,8)))</f>
        <v/>
      </c>
      <c r="K82" s="564" t="str">
        <f>IF(D82="","",IF(VLOOKUP(D82,'0.1_Dades generals organització'!$E$44:$M$293,9)="","",VLOOKUP(D82,'0.1_Dades generals organització'!$E$44:$M$293,9)))</f>
        <v/>
      </c>
      <c r="L82" s="463" t="str">
        <f>IF('4.1_Resultats Balears'!F83=0,"",'4.1_Resultats Balears'!F83)</f>
        <v/>
      </c>
      <c r="M82" s="463" t="str">
        <f>IF('4.1_Resultats Balears'!G83=0,"",'4.1_Resultats Balears'!G83)</f>
        <v/>
      </c>
      <c r="N82" s="463" t="str">
        <f>IF('4.1_Resultats Balears'!H83=0,"",'4.1_Resultats Balears'!H83)</f>
        <v/>
      </c>
      <c r="O82" s="463" t="str">
        <f>IF('4.1_Resultats Balears'!I83=0,"",'4.1_Resultats Balears'!I83)</f>
        <v/>
      </c>
      <c r="P82" s="463" t="str">
        <f>IF('4.1_Resultats Balears'!K83=0,"",'4.1_Resultats Balears'!K83)</f>
        <v/>
      </c>
      <c r="Q82" s="463" t="str">
        <f>IF('4.1_Resultats Balears'!M83=0,"",'4.1_Resultats Balears'!M83)</f>
        <v/>
      </c>
      <c r="R82" s="463" t="str">
        <f>IF('4.1_Resultats Balears'!O83=0,"",'4.1_Resultats Balears'!O83)</f>
        <v/>
      </c>
      <c r="S82" s="463" t="str">
        <f>IF('4.1_Resultats Balears'!P83=0,"",'4.1_Resultats Balears'!P83)</f>
        <v/>
      </c>
      <c r="T82" s="463" t="str">
        <f>IF('4.1_Resultats Balears'!Q83=0,"",'4.1_Resultats Balears'!Q83)</f>
        <v/>
      </c>
      <c r="U82" s="463" t="str">
        <f>IF('4.1_Resultats Balears'!S83=0,"",'4.1_Resultats Balears'!S83)</f>
        <v/>
      </c>
      <c r="V82" s="462" t="str">
        <f>_xlfn.IFNA(IF(VLOOKUP($D82,'3_Categories 3-6'!$E$26:$X$275,8,FALSE)="","",VLOOKUP($D82,'3_Categories 3-6'!$E$26:$X$275,8,FALSE)),"")</f>
        <v/>
      </c>
      <c r="W82" s="462" t="str">
        <f>_xlfn.IFNA(IF(VLOOKUP($D82,'3_Categories 3-6'!$E$26:$X$275,14,FALSE)="","",VLOOKUP($D82,'3_Categories 3-6'!$E$26:$X$275,14,FALSE)),"")</f>
        <v/>
      </c>
      <c r="X82" s="462" t="str">
        <f>_xlfn.IFNA(IF(VLOOKUP($D82,'3_Categories 3-6'!$E$26:$X$275,19,FALSE)="","",VLOOKUP($D82,'3_Categories 3-6'!$E$26:$X$275,19,FALSE)),"")</f>
        <v/>
      </c>
      <c r="Y82" s="462" t="str">
        <f>_xlfn.IFNA(IF(VLOOKUP($D82,'3_Categories 3-6'!$E$26:$X$275,20,FALSE)="","",VLOOKUP($D82,'3_Categories 3-6'!$E$26:$X$275,20,FALSE)),"")</f>
        <v/>
      </c>
    </row>
    <row r="83" spans="3:25" s="10" customFormat="1" x14ac:dyDescent="0.25">
      <c r="C83" s="478">
        <v>31</v>
      </c>
      <c r="D83" s="723" t="str">
        <f>IF(Dades!E821="","",Dades!E821)</f>
        <v/>
      </c>
      <c r="E83" s="723"/>
      <c r="F83" s="564" t="str">
        <f>IF(D83="","",IF(VLOOKUP(D83,'0.1_Dades generals organització'!$E$44:$M$293,4)="","",VLOOKUP(D83,'0.1_Dades generals organització'!$E$44:$M$293,4)))</f>
        <v/>
      </c>
      <c r="G83" s="564" t="str">
        <f>IF(D83="","",IF(VLOOKUP(D83,'0.1_Dades generals organització'!$E$44:$M$293,5)="","",VLOOKUP(D83,'0.1_Dades generals organització'!$E$44:$M$293,5)))</f>
        <v/>
      </c>
      <c r="H83" s="564" t="str">
        <f>IF(D83="","",IF(VLOOKUP(D83,'0.1_Dades generals organització'!$E$44:$M$293,6)="","",VLOOKUP(D83,'0.1_Dades generals organització'!$E$44:$M$293,6)))</f>
        <v/>
      </c>
      <c r="I83" s="466" t="str">
        <f>IF(D83="","",IF(VLOOKUP(D83,'0.1_Dades generals organització'!$E$44:$M$293,7)="","",VLOOKUP(D83,'0.1_Dades generals organització'!$E$44:$M$293,7)))</f>
        <v/>
      </c>
      <c r="J83" s="466" t="str">
        <f>IF(D83="","",IF(VLOOKUP(D83,'0.1_Dades generals organització'!$E$44:$M$293,8)="","",VLOOKUP(D83,'0.1_Dades generals organització'!$E$44:$M$293,8)))</f>
        <v/>
      </c>
      <c r="K83" s="564" t="str">
        <f>IF(D83="","",IF(VLOOKUP(D83,'0.1_Dades generals organització'!$E$44:$M$293,9)="","",VLOOKUP(D83,'0.1_Dades generals organització'!$E$44:$M$293,9)))</f>
        <v/>
      </c>
      <c r="L83" s="463" t="str">
        <f>IF('4.1_Resultats Balears'!F84=0,"",'4.1_Resultats Balears'!F84)</f>
        <v/>
      </c>
      <c r="M83" s="463" t="str">
        <f>IF('4.1_Resultats Balears'!G84=0,"",'4.1_Resultats Balears'!G84)</f>
        <v/>
      </c>
      <c r="N83" s="463" t="str">
        <f>IF('4.1_Resultats Balears'!H84=0,"",'4.1_Resultats Balears'!H84)</f>
        <v/>
      </c>
      <c r="O83" s="463" t="str">
        <f>IF('4.1_Resultats Balears'!I84=0,"",'4.1_Resultats Balears'!I84)</f>
        <v/>
      </c>
      <c r="P83" s="463" t="str">
        <f>IF('4.1_Resultats Balears'!K84=0,"",'4.1_Resultats Balears'!K84)</f>
        <v/>
      </c>
      <c r="Q83" s="463" t="str">
        <f>IF('4.1_Resultats Balears'!M84=0,"",'4.1_Resultats Balears'!M84)</f>
        <v/>
      </c>
      <c r="R83" s="463" t="str">
        <f>IF('4.1_Resultats Balears'!O84=0,"",'4.1_Resultats Balears'!O84)</f>
        <v/>
      </c>
      <c r="S83" s="463" t="str">
        <f>IF('4.1_Resultats Balears'!P84=0,"",'4.1_Resultats Balears'!P84)</f>
        <v/>
      </c>
      <c r="T83" s="463" t="str">
        <f>IF('4.1_Resultats Balears'!Q84=0,"",'4.1_Resultats Balears'!Q84)</f>
        <v/>
      </c>
      <c r="U83" s="463" t="str">
        <f>IF('4.1_Resultats Balears'!S84=0,"",'4.1_Resultats Balears'!S84)</f>
        <v/>
      </c>
      <c r="V83" s="462" t="str">
        <f>_xlfn.IFNA(IF(VLOOKUP($D83,'3_Categories 3-6'!$E$26:$X$275,8,FALSE)="","",VLOOKUP($D83,'3_Categories 3-6'!$E$26:$X$275,8,FALSE)),"")</f>
        <v/>
      </c>
      <c r="W83" s="462" t="str">
        <f>_xlfn.IFNA(IF(VLOOKUP($D83,'3_Categories 3-6'!$E$26:$X$275,14,FALSE)="","",VLOOKUP($D83,'3_Categories 3-6'!$E$26:$X$275,14,FALSE)),"")</f>
        <v/>
      </c>
      <c r="X83" s="462" t="str">
        <f>_xlfn.IFNA(IF(VLOOKUP($D83,'3_Categories 3-6'!$E$26:$X$275,19,FALSE)="","",VLOOKUP($D83,'3_Categories 3-6'!$E$26:$X$275,19,FALSE)),"")</f>
        <v/>
      </c>
      <c r="Y83" s="462" t="str">
        <f>_xlfn.IFNA(IF(VLOOKUP($D83,'3_Categories 3-6'!$E$26:$X$275,20,FALSE)="","",VLOOKUP($D83,'3_Categories 3-6'!$E$26:$X$275,20,FALSE)),"")</f>
        <v/>
      </c>
    </row>
    <row r="84" spans="3:25" s="10" customFormat="1" x14ac:dyDescent="0.25">
      <c r="C84" s="478">
        <v>32</v>
      </c>
      <c r="D84" s="723" t="str">
        <f>IF(Dades!E822="","",Dades!E822)</f>
        <v/>
      </c>
      <c r="E84" s="723"/>
      <c r="F84" s="564" t="str">
        <f>IF(D84="","",IF(VLOOKUP(D84,'0.1_Dades generals organització'!$E$44:$M$293,4)="","",VLOOKUP(D84,'0.1_Dades generals organització'!$E$44:$M$293,4)))</f>
        <v/>
      </c>
      <c r="G84" s="564" t="str">
        <f>IF(D84="","",IF(VLOOKUP(D84,'0.1_Dades generals organització'!$E$44:$M$293,5)="","",VLOOKUP(D84,'0.1_Dades generals organització'!$E$44:$M$293,5)))</f>
        <v/>
      </c>
      <c r="H84" s="564" t="str">
        <f>IF(D84="","",IF(VLOOKUP(D84,'0.1_Dades generals organització'!$E$44:$M$293,6)="","",VLOOKUP(D84,'0.1_Dades generals organització'!$E$44:$M$293,6)))</f>
        <v/>
      </c>
      <c r="I84" s="466" t="str">
        <f>IF(D84="","",IF(VLOOKUP(D84,'0.1_Dades generals organització'!$E$44:$M$293,7)="","",VLOOKUP(D84,'0.1_Dades generals organització'!$E$44:$M$293,7)))</f>
        <v/>
      </c>
      <c r="J84" s="466" t="str">
        <f>IF(D84="","",IF(VLOOKUP(D84,'0.1_Dades generals organització'!$E$44:$M$293,8)="","",VLOOKUP(D84,'0.1_Dades generals organització'!$E$44:$M$293,8)))</f>
        <v/>
      </c>
      <c r="K84" s="564" t="str">
        <f>IF(D84="","",IF(VLOOKUP(D84,'0.1_Dades generals organització'!$E$44:$M$293,9)="","",VLOOKUP(D84,'0.1_Dades generals organització'!$E$44:$M$293,9)))</f>
        <v/>
      </c>
      <c r="L84" s="463" t="str">
        <f>IF('4.1_Resultats Balears'!F85=0,"",'4.1_Resultats Balears'!F85)</f>
        <v/>
      </c>
      <c r="M84" s="463" t="str">
        <f>IF('4.1_Resultats Balears'!G85=0,"",'4.1_Resultats Balears'!G85)</f>
        <v/>
      </c>
      <c r="N84" s="463" t="str">
        <f>IF('4.1_Resultats Balears'!H85=0,"",'4.1_Resultats Balears'!H85)</f>
        <v/>
      </c>
      <c r="O84" s="463" t="str">
        <f>IF('4.1_Resultats Balears'!I85=0,"",'4.1_Resultats Balears'!I85)</f>
        <v/>
      </c>
      <c r="P84" s="463" t="str">
        <f>IF('4.1_Resultats Balears'!K85=0,"",'4.1_Resultats Balears'!K85)</f>
        <v/>
      </c>
      <c r="Q84" s="463" t="str">
        <f>IF('4.1_Resultats Balears'!M85=0,"",'4.1_Resultats Balears'!M85)</f>
        <v/>
      </c>
      <c r="R84" s="463" t="str">
        <f>IF('4.1_Resultats Balears'!O85=0,"",'4.1_Resultats Balears'!O85)</f>
        <v/>
      </c>
      <c r="S84" s="463" t="str">
        <f>IF('4.1_Resultats Balears'!P85=0,"",'4.1_Resultats Balears'!P85)</f>
        <v/>
      </c>
      <c r="T84" s="463" t="str">
        <f>IF('4.1_Resultats Balears'!Q85=0,"",'4.1_Resultats Balears'!Q85)</f>
        <v/>
      </c>
      <c r="U84" s="463" t="str">
        <f>IF('4.1_Resultats Balears'!S85=0,"",'4.1_Resultats Balears'!S85)</f>
        <v/>
      </c>
      <c r="V84" s="462" t="str">
        <f>_xlfn.IFNA(IF(VLOOKUP($D84,'3_Categories 3-6'!$E$26:$X$275,8,FALSE)="","",VLOOKUP($D84,'3_Categories 3-6'!$E$26:$X$275,8,FALSE)),"")</f>
        <v/>
      </c>
      <c r="W84" s="462" t="str">
        <f>_xlfn.IFNA(IF(VLOOKUP($D84,'3_Categories 3-6'!$E$26:$X$275,14,FALSE)="","",VLOOKUP($D84,'3_Categories 3-6'!$E$26:$X$275,14,FALSE)),"")</f>
        <v/>
      </c>
      <c r="X84" s="462" t="str">
        <f>_xlfn.IFNA(IF(VLOOKUP($D84,'3_Categories 3-6'!$E$26:$X$275,19,FALSE)="","",VLOOKUP($D84,'3_Categories 3-6'!$E$26:$X$275,19,FALSE)),"")</f>
        <v/>
      </c>
      <c r="Y84" s="462" t="str">
        <f>_xlfn.IFNA(IF(VLOOKUP($D84,'3_Categories 3-6'!$E$26:$X$275,20,FALSE)="","",VLOOKUP($D84,'3_Categories 3-6'!$E$26:$X$275,20,FALSE)),"")</f>
        <v/>
      </c>
    </row>
    <row r="85" spans="3:25" s="10" customFormat="1" x14ac:dyDescent="0.25">
      <c r="C85" s="478">
        <v>33</v>
      </c>
      <c r="D85" s="723" t="str">
        <f>IF(Dades!E823="","",Dades!E823)</f>
        <v/>
      </c>
      <c r="E85" s="723"/>
      <c r="F85" s="564" t="str">
        <f>IF(D85="","",IF(VLOOKUP(D85,'0.1_Dades generals organització'!$E$44:$M$293,4)="","",VLOOKUP(D85,'0.1_Dades generals organització'!$E$44:$M$293,4)))</f>
        <v/>
      </c>
      <c r="G85" s="564" t="str">
        <f>IF(D85="","",IF(VLOOKUP(D85,'0.1_Dades generals organització'!$E$44:$M$293,5)="","",VLOOKUP(D85,'0.1_Dades generals organització'!$E$44:$M$293,5)))</f>
        <v/>
      </c>
      <c r="H85" s="564" t="str">
        <f>IF(D85="","",IF(VLOOKUP(D85,'0.1_Dades generals organització'!$E$44:$M$293,6)="","",VLOOKUP(D85,'0.1_Dades generals organització'!$E$44:$M$293,6)))</f>
        <v/>
      </c>
      <c r="I85" s="466" t="str">
        <f>IF(D85="","",IF(VLOOKUP(D85,'0.1_Dades generals organització'!$E$44:$M$293,7)="","",VLOOKUP(D85,'0.1_Dades generals organització'!$E$44:$M$293,7)))</f>
        <v/>
      </c>
      <c r="J85" s="466" t="str">
        <f>IF(D85="","",IF(VLOOKUP(D85,'0.1_Dades generals organització'!$E$44:$M$293,8)="","",VLOOKUP(D85,'0.1_Dades generals organització'!$E$44:$M$293,8)))</f>
        <v/>
      </c>
      <c r="K85" s="564" t="str">
        <f>IF(D85="","",IF(VLOOKUP(D85,'0.1_Dades generals organització'!$E$44:$M$293,9)="","",VLOOKUP(D85,'0.1_Dades generals organització'!$E$44:$M$293,9)))</f>
        <v/>
      </c>
      <c r="L85" s="463" t="str">
        <f>IF('4.1_Resultats Balears'!F86=0,"",'4.1_Resultats Balears'!F86)</f>
        <v/>
      </c>
      <c r="M85" s="463" t="str">
        <f>IF('4.1_Resultats Balears'!G86=0,"",'4.1_Resultats Balears'!G86)</f>
        <v/>
      </c>
      <c r="N85" s="463" t="str">
        <f>IF('4.1_Resultats Balears'!H86=0,"",'4.1_Resultats Balears'!H86)</f>
        <v/>
      </c>
      <c r="O85" s="463" t="str">
        <f>IF('4.1_Resultats Balears'!I86=0,"",'4.1_Resultats Balears'!I86)</f>
        <v/>
      </c>
      <c r="P85" s="463" t="str">
        <f>IF('4.1_Resultats Balears'!K86=0,"",'4.1_Resultats Balears'!K86)</f>
        <v/>
      </c>
      <c r="Q85" s="463" t="str">
        <f>IF('4.1_Resultats Balears'!M86=0,"",'4.1_Resultats Balears'!M86)</f>
        <v/>
      </c>
      <c r="R85" s="463" t="str">
        <f>IF('4.1_Resultats Balears'!O86=0,"",'4.1_Resultats Balears'!O86)</f>
        <v/>
      </c>
      <c r="S85" s="463" t="str">
        <f>IF('4.1_Resultats Balears'!P86=0,"",'4.1_Resultats Balears'!P86)</f>
        <v/>
      </c>
      <c r="T85" s="463" t="str">
        <f>IF('4.1_Resultats Balears'!Q86=0,"",'4.1_Resultats Balears'!Q86)</f>
        <v/>
      </c>
      <c r="U85" s="463" t="str">
        <f>IF('4.1_Resultats Balears'!S86=0,"",'4.1_Resultats Balears'!S86)</f>
        <v/>
      </c>
      <c r="V85" s="462" t="str">
        <f>_xlfn.IFNA(IF(VLOOKUP($D85,'3_Categories 3-6'!$E$26:$X$275,8,FALSE)="","",VLOOKUP($D85,'3_Categories 3-6'!$E$26:$X$275,8,FALSE)),"")</f>
        <v/>
      </c>
      <c r="W85" s="462" t="str">
        <f>_xlfn.IFNA(IF(VLOOKUP($D85,'3_Categories 3-6'!$E$26:$X$275,14,FALSE)="","",VLOOKUP($D85,'3_Categories 3-6'!$E$26:$X$275,14,FALSE)),"")</f>
        <v/>
      </c>
      <c r="X85" s="462" t="str">
        <f>_xlfn.IFNA(IF(VLOOKUP($D85,'3_Categories 3-6'!$E$26:$X$275,19,FALSE)="","",VLOOKUP($D85,'3_Categories 3-6'!$E$26:$X$275,19,FALSE)),"")</f>
        <v/>
      </c>
      <c r="Y85" s="462" t="str">
        <f>_xlfn.IFNA(IF(VLOOKUP($D85,'3_Categories 3-6'!$E$26:$X$275,20,FALSE)="","",VLOOKUP($D85,'3_Categories 3-6'!$E$26:$X$275,20,FALSE)),"")</f>
        <v/>
      </c>
    </row>
    <row r="86" spans="3:25" s="10" customFormat="1" x14ac:dyDescent="0.25">
      <c r="C86" s="478">
        <v>34</v>
      </c>
      <c r="D86" s="723" t="str">
        <f>IF(Dades!E824="","",Dades!E824)</f>
        <v/>
      </c>
      <c r="E86" s="723"/>
      <c r="F86" s="564" t="str">
        <f>IF(D86="","",IF(VLOOKUP(D86,'0.1_Dades generals organització'!$E$44:$M$293,4)="","",VLOOKUP(D86,'0.1_Dades generals organització'!$E$44:$M$293,4)))</f>
        <v/>
      </c>
      <c r="G86" s="564" t="str">
        <f>IF(D86="","",IF(VLOOKUP(D86,'0.1_Dades generals organització'!$E$44:$M$293,5)="","",VLOOKUP(D86,'0.1_Dades generals organització'!$E$44:$M$293,5)))</f>
        <v/>
      </c>
      <c r="H86" s="564" t="str">
        <f>IF(D86="","",IF(VLOOKUP(D86,'0.1_Dades generals organització'!$E$44:$M$293,6)="","",VLOOKUP(D86,'0.1_Dades generals organització'!$E$44:$M$293,6)))</f>
        <v/>
      </c>
      <c r="I86" s="466" t="str">
        <f>IF(D86="","",IF(VLOOKUP(D86,'0.1_Dades generals organització'!$E$44:$M$293,7)="","",VLOOKUP(D86,'0.1_Dades generals organització'!$E$44:$M$293,7)))</f>
        <v/>
      </c>
      <c r="J86" s="466" t="str">
        <f>IF(D86="","",IF(VLOOKUP(D86,'0.1_Dades generals organització'!$E$44:$M$293,8)="","",VLOOKUP(D86,'0.1_Dades generals organització'!$E$44:$M$293,8)))</f>
        <v/>
      </c>
      <c r="K86" s="564" t="str">
        <f>IF(D86="","",IF(VLOOKUP(D86,'0.1_Dades generals organització'!$E$44:$M$293,9)="","",VLOOKUP(D86,'0.1_Dades generals organització'!$E$44:$M$293,9)))</f>
        <v/>
      </c>
      <c r="L86" s="463" t="str">
        <f>IF('4.1_Resultats Balears'!F87=0,"",'4.1_Resultats Balears'!F87)</f>
        <v/>
      </c>
      <c r="M86" s="463" t="str">
        <f>IF('4.1_Resultats Balears'!G87=0,"",'4.1_Resultats Balears'!G87)</f>
        <v/>
      </c>
      <c r="N86" s="463" t="str">
        <f>IF('4.1_Resultats Balears'!H87=0,"",'4.1_Resultats Balears'!H87)</f>
        <v/>
      </c>
      <c r="O86" s="463" t="str">
        <f>IF('4.1_Resultats Balears'!I87=0,"",'4.1_Resultats Balears'!I87)</f>
        <v/>
      </c>
      <c r="P86" s="463" t="str">
        <f>IF('4.1_Resultats Balears'!K87=0,"",'4.1_Resultats Balears'!K87)</f>
        <v/>
      </c>
      <c r="Q86" s="463" t="str">
        <f>IF('4.1_Resultats Balears'!M87=0,"",'4.1_Resultats Balears'!M87)</f>
        <v/>
      </c>
      <c r="R86" s="463" t="str">
        <f>IF('4.1_Resultats Balears'!O87=0,"",'4.1_Resultats Balears'!O87)</f>
        <v/>
      </c>
      <c r="S86" s="463" t="str">
        <f>IF('4.1_Resultats Balears'!P87=0,"",'4.1_Resultats Balears'!P87)</f>
        <v/>
      </c>
      <c r="T86" s="463" t="str">
        <f>IF('4.1_Resultats Balears'!Q87=0,"",'4.1_Resultats Balears'!Q87)</f>
        <v/>
      </c>
      <c r="U86" s="463" t="str">
        <f>IF('4.1_Resultats Balears'!S87=0,"",'4.1_Resultats Balears'!S87)</f>
        <v/>
      </c>
      <c r="V86" s="462" t="str">
        <f>_xlfn.IFNA(IF(VLOOKUP($D86,'3_Categories 3-6'!$E$26:$X$275,8,FALSE)="","",VLOOKUP($D86,'3_Categories 3-6'!$E$26:$X$275,8,FALSE)),"")</f>
        <v/>
      </c>
      <c r="W86" s="462" t="str">
        <f>_xlfn.IFNA(IF(VLOOKUP($D86,'3_Categories 3-6'!$E$26:$X$275,14,FALSE)="","",VLOOKUP($D86,'3_Categories 3-6'!$E$26:$X$275,14,FALSE)),"")</f>
        <v/>
      </c>
      <c r="X86" s="462" t="str">
        <f>_xlfn.IFNA(IF(VLOOKUP($D86,'3_Categories 3-6'!$E$26:$X$275,19,FALSE)="","",VLOOKUP($D86,'3_Categories 3-6'!$E$26:$X$275,19,FALSE)),"")</f>
        <v/>
      </c>
      <c r="Y86" s="462" t="str">
        <f>_xlfn.IFNA(IF(VLOOKUP($D86,'3_Categories 3-6'!$E$26:$X$275,20,FALSE)="","",VLOOKUP($D86,'3_Categories 3-6'!$E$26:$X$275,20,FALSE)),"")</f>
        <v/>
      </c>
    </row>
    <row r="87" spans="3:25" s="10" customFormat="1" x14ac:dyDescent="0.25">
      <c r="C87" s="478">
        <v>35</v>
      </c>
      <c r="D87" s="723" t="str">
        <f>IF(Dades!E825="","",Dades!E825)</f>
        <v/>
      </c>
      <c r="E87" s="723"/>
      <c r="F87" s="564" t="str">
        <f>IF(D87="","",IF(VLOOKUP(D87,'0.1_Dades generals organització'!$E$44:$M$293,4)="","",VLOOKUP(D87,'0.1_Dades generals organització'!$E$44:$M$293,4)))</f>
        <v/>
      </c>
      <c r="G87" s="564" t="str">
        <f>IF(D87="","",IF(VLOOKUP(D87,'0.1_Dades generals organització'!$E$44:$M$293,5)="","",VLOOKUP(D87,'0.1_Dades generals organització'!$E$44:$M$293,5)))</f>
        <v/>
      </c>
      <c r="H87" s="564" t="str">
        <f>IF(D87="","",IF(VLOOKUP(D87,'0.1_Dades generals organització'!$E$44:$M$293,6)="","",VLOOKUP(D87,'0.1_Dades generals organització'!$E$44:$M$293,6)))</f>
        <v/>
      </c>
      <c r="I87" s="466" t="str">
        <f>IF(D87="","",IF(VLOOKUP(D87,'0.1_Dades generals organització'!$E$44:$M$293,7)="","",VLOOKUP(D87,'0.1_Dades generals organització'!$E$44:$M$293,7)))</f>
        <v/>
      </c>
      <c r="J87" s="466" t="str">
        <f>IF(D87="","",IF(VLOOKUP(D87,'0.1_Dades generals organització'!$E$44:$M$293,8)="","",VLOOKUP(D87,'0.1_Dades generals organització'!$E$44:$M$293,8)))</f>
        <v/>
      </c>
      <c r="K87" s="564" t="str">
        <f>IF(D87="","",IF(VLOOKUP(D87,'0.1_Dades generals organització'!$E$44:$M$293,9)="","",VLOOKUP(D87,'0.1_Dades generals organització'!$E$44:$M$293,9)))</f>
        <v/>
      </c>
      <c r="L87" s="463" t="str">
        <f>IF('4.1_Resultats Balears'!F88=0,"",'4.1_Resultats Balears'!F88)</f>
        <v/>
      </c>
      <c r="M87" s="463" t="str">
        <f>IF('4.1_Resultats Balears'!G88=0,"",'4.1_Resultats Balears'!G88)</f>
        <v/>
      </c>
      <c r="N87" s="463" t="str">
        <f>IF('4.1_Resultats Balears'!H88=0,"",'4.1_Resultats Balears'!H88)</f>
        <v/>
      </c>
      <c r="O87" s="463" t="str">
        <f>IF('4.1_Resultats Balears'!I88=0,"",'4.1_Resultats Balears'!I88)</f>
        <v/>
      </c>
      <c r="P87" s="463" t="str">
        <f>IF('4.1_Resultats Balears'!K88=0,"",'4.1_Resultats Balears'!K88)</f>
        <v/>
      </c>
      <c r="Q87" s="463" t="str">
        <f>IF('4.1_Resultats Balears'!M88=0,"",'4.1_Resultats Balears'!M88)</f>
        <v/>
      </c>
      <c r="R87" s="463" t="str">
        <f>IF('4.1_Resultats Balears'!O88=0,"",'4.1_Resultats Balears'!O88)</f>
        <v/>
      </c>
      <c r="S87" s="463" t="str">
        <f>IF('4.1_Resultats Balears'!P88=0,"",'4.1_Resultats Balears'!P88)</f>
        <v/>
      </c>
      <c r="T87" s="463" t="str">
        <f>IF('4.1_Resultats Balears'!Q88=0,"",'4.1_Resultats Balears'!Q88)</f>
        <v/>
      </c>
      <c r="U87" s="463" t="str">
        <f>IF('4.1_Resultats Balears'!S88=0,"",'4.1_Resultats Balears'!S88)</f>
        <v/>
      </c>
      <c r="V87" s="462" t="str">
        <f>_xlfn.IFNA(IF(VLOOKUP($D87,'3_Categories 3-6'!$E$26:$X$275,8,FALSE)="","",VLOOKUP($D87,'3_Categories 3-6'!$E$26:$X$275,8,FALSE)),"")</f>
        <v/>
      </c>
      <c r="W87" s="462" t="str">
        <f>_xlfn.IFNA(IF(VLOOKUP($D87,'3_Categories 3-6'!$E$26:$X$275,14,FALSE)="","",VLOOKUP($D87,'3_Categories 3-6'!$E$26:$X$275,14,FALSE)),"")</f>
        <v/>
      </c>
      <c r="X87" s="462" t="str">
        <f>_xlfn.IFNA(IF(VLOOKUP($D87,'3_Categories 3-6'!$E$26:$X$275,19,FALSE)="","",VLOOKUP($D87,'3_Categories 3-6'!$E$26:$X$275,19,FALSE)),"")</f>
        <v/>
      </c>
      <c r="Y87" s="462" t="str">
        <f>_xlfn.IFNA(IF(VLOOKUP($D87,'3_Categories 3-6'!$E$26:$X$275,20,FALSE)="","",VLOOKUP($D87,'3_Categories 3-6'!$E$26:$X$275,20,FALSE)),"")</f>
        <v/>
      </c>
    </row>
    <row r="88" spans="3:25" s="10" customFormat="1" x14ac:dyDescent="0.25">
      <c r="C88" s="478">
        <v>36</v>
      </c>
      <c r="D88" s="723" t="str">
        <f>IF(Dades!E826="","",Dades!E826)</f>
        <v/>
      </c>
      <c r="E88" s="723"/>
      <c r="F88" s="564" t="str">
        <f>IF(D88="","",IF(VLOOKUP(D88,'0.1_Dades generals organització'!$E$44:$M$293,4)="","",VLOOKUP(D88,'0.1_Dades generals organització'!$E$44:$M$293,4)))</f>
        <v/>
      </c>
      <c r="G88" s="564" t="str">
        <f>IF(D88="","",IF(VLOOKUP(D88,'0.1_Dades generals organització'!$E$44:$M$293,5)="","",VLOOKUP(D88,'0.1_Dades generals organització'!$E$44:$M$293,5)))</f>
        <v/>
      </c>
      <c r="H88" s="564" t="str">
        <f>IF(D88="","",IF(VLOOKUP(D88,'0.1_Dades generals organització'!$E$44:$M$293,6)="","",VLOOKUP(D88,'0.1_Dades generals organització'!$E$44:$M$293,6)))</f>
        <v/>
      </c>
      <c r="I88" s="466" t="str">
        <f>IF(D88="","",IF(VLOOKUP(D88,'0.1_Dades generals organització'!$E$44:$M$293,7)="","",VLOOKUP(D88,'0.1_Dades generals organització'!$E$44:$M$293,7)))</f>
        <v/>
      </c>
      <c r="J88" s="466" t="str">
        <f>IF(D88="","",IF(VLOOKUP(D88,'0.1_Dades generals organització'!$E$44:$M$293,8)="","",VLOOKUP(D88,'0.1_Dades generals organització'!$E$44:$M$293,8)))</f>
        <v/>
      </c>
      <c r="K88" s="564" t="str">
        <f>IF(D88="","",IF(VLOOKUP(D88,'0.1_Dades generals organització'!$E$44:$M$293,9)="","",VLOOKUP(D88,'0.1_Dades generals organització'!$E$44:$M$293,9)))</f>
        <v/>
      </c>
      <c r="L88" s="463" t="str">
        <f>IF('4.1_Resultats Balears'!F89=0,"",'4.1_Resultats Balears'!F89)</f>
        <v/>
      </c>
      <c r="M88" s="463" t="str">
        <f>IF('4.1_Resultats Balears'!G89=0,"",'4.1_Resultats Balears'!G89)</f>
        <v/>
      </c>
      <c r="N88" s="463" t="str">
        <f>IF('4.1_Resultats Balears'!H89=0,"",'4.1_Resultats Balears'!H89)</f>
        <v/>
      </c>
      <c r="O88" s="463" t="str">
        <f>IF('4.1_Resultats Balears'!I89=0,"",'4.1_Resultats Balears'!I89)</f>
        <v/>
      </c>
      <c r="P88" s="463" t="str">
        <f>IF('4.1_Resultats Balears'!K89=0,"",'4.1_Resultats Balears'!K89)</f>
        <v/>
      </c>
      <c r="Q88" s="463" t="str">
        <f>IF('4.1_Resultats Balears'!M89=0,"",'4.1_Resultats Balears'!M89)</f>
        <v/>
      </c>
      <c r="R88" s="463" t="str">
        <f>IF('4.1_Resultats Balears'!O89=0,"",'4.1_Resultats Balears'!O89)</f>
        <v/>
      </c>
      <c r="S88" s="463" t="str">
        <f>IF('4.1_Resultats Balears'!P89=0,"",'4.1_Resultats Balears'!P89)</f>
        <v/>
      </c>
      <c r="T88" s="463" t="str">
        <f>IF('4.1_Resultats Balears'!Q89=0,"",'4.1_Resultats Balears'!Q89)</f>
        <v/>
      </c>
      <c r="U88" s="463" t="str">
        <f>IF('4.1_Resultats Balears'!S89=0,"",'4.1_Resultats Balears'!S89)</f>
        <v/>
      </c>
      <c r="V88" s="462" t="str">
        <f>_xlfn.IFNA(IF(VLOOKUP($D88,'3_Categories 3-6'!$E$26:$X$275,8,FALSE)="","",VLOOKUP($D88,'3_Categories 3-6'!$E$26:$X$275,8,FALSE)),"")</f>
        <v/>
      </c>
      <c r="W88" s="462" t="str">
        <f>_xlfn.IFNA(IF(VLOOKUP($D88,'3_Categories 3-6'!$E$26:$X$275,14,FALSE)="","",VLOOKUP($D88,'3_Categories 3-6'!$E$26:$X$275,14,FALSE)),"")</f>
        <v/>
      </c>
      <c r="X88" s="462" t="str">
        <f>_xlfn.IFNA(IF(VLOOKUP($D88,'3_Categories 3-6'!$E$26:$X$275,19,FALSE)="","",VLOOKUP($D88,'3_Categories 3-6'!$E$26:$X$275,19,FALSE)),"")</f>
        <v/>
      </c>
      <c r="Y88" s="462" t="str">
        <f>_xlfn.IFNA(IF(VLOOKUP($D88,'3_Categories 3-6'!$E$26:$X$275,20,FALSE)="","",VLOOKUP($D88,'3_Categories 3-6'!$E$26:$X$275,20,FALSE)),"")</f>
        <v/>
      </c>
    </row>
    <row r="89" spans="3:25" s="10" customFormat="1" x14ac:dyDescent="0.25">
      <c r="C89" s="478">
        <v>37</v>
      </c>
      <c r="D89" s="723" t="str">
        <f>IF(Dades!E827="","",Dades!E827)</f>
        <v/>
      </c>
      <c r="E89" s="723"/>
      <c r="F89" s="564" t="str">
        <f>IF(D89="","",IF(VLOOKUP(D89,'0.1_Dades generals organització'!$E$44:$M$293,4)="","",VLOOKUP(D89,'0.1_Dades generals organització'!$E$44:$M$293,4)))</f>
        <v/>
      </c>
      <c r="G89" s="564" t="str">
        <f>IF(D89="","",IF(VLOOKUP(D89,'0.1_Dades generals organització'!$E$44:$M$293,5)="","",VLOOKUP(D89,'0.1_Dades generals organització'!$E$44:$M$293,5)))</f>
        <v/>
      </c>
      <c r="H89" s="564" t="str">
        <f>IF(D89="","",IF(VLOOKUP(D89,'0.1_Dades generals organització'!$E$44:$M$293,6)="","",VLOOKUP(D89,'0.1_Dades generals organització'!$E$44:$M$293,6)))</f>
        <v/>
      </c>
      <c r="I89" s="466" t="str">
        <f>IF(D89="","",IF(VLOOKUP(D89,'0.1_Dades generals organització'!$E$44:$M$293,7)="","",VLOOKUP(D89,'0.1_Dades generals organització'!$E$44:$M$293,7)))</f>
        <v/>
      </c>
      <c r="J89" s="466" t="str">
        <f>IF(D89="","",IF(VLOOKUP(D89,'0.1_Dades generals organització'!$E$44:$M$293,8)="","",VLOOKUP(D89,'0.1_Dades generals organització'!$E$44:$M$293,8)))</f>
        <v/>
      </c>
      <c r="K89" s="564" t="str">
        <f>IF(D89="","",IF(VLOOKUP(D89,'0.1_Dades generals organització'!$E$44:$M$293,9)="","",VLOOKUP(D89,'0.1_Dades generals organització'!$E$44:$M$293,9)))</f>
        <v/>
      </c>
      <c r="L89" s="463" t="str">
        <f>IF('4.1_Resultats Balears'!F90=0,"",'4.1_Resultats Balears'!F90)</f>
        <v/>
      </c>
      <c r="M89" s="463" t="str">
        <f>IF('4.1_Resultats Balears'!G90=0,"",'4.1_Resultats Balears'!G90)</f>
        <v/>
      </c>
      <c r="N89" s="463" t="str">
        <f>IF('4.1_Resultats Balears'!H90=0,"",'4.1_Resultats Balears'!H90)</f>
        <v/>
      </c>
      <c r="O89" s="463" t="str">
        <f>IF('4.1_Resultats Balears'!I90=0,"",'4.1_Resultats Balears'!I90)</f>
        <v/>
      </c>
      <c r="P89" s="463" t="str">
        <f>IF('4.1_Resultats Balears'!K90=0,"",'4.1_Resultats Balears'!K90)</f>
        <v/>
      </c>
      <c r="Q89" s="463" t="str">
        <f>IF('4.1_Resultats Balears'!M90=0,"",'4.1_Resultats Balears'!M90)</f>
        <v/>
      </c>
      <c r="R89" s="463" t="str">
        <f>IF('4.1_Resultats Balears'!O90=0,"",'4.1_Resultats Balears'!O90)</f>
        <v/>
      </c>
      <c r="S89" s="463" t="str">
        <f>IF('4.1_Resultats Balears'!P90=0,"",'4.1_Resultats Balears'!P90)</f>
        <v/>
      </c>
      <c r="T89" s="463" t="str">
        <f>IF('4.1_Resultats Balears'!Q90=0,"",'4.1_Resultats Balears'!Q90)</f>
        <v/>
      </c>
      <c r="U89" s="463" t="str">
        <f>IF('4.1_Resultats Balears'!S90=0,"",'4.1_Resultats Balears'!S90)</f>
        <v/>
      </c>
      <c r="V89" s="462" t="str">
        <f>_xlfn.IFNA(IF(VLOOKUP($D89,'3_Categories 3-6'!$E$26:$X$275,8,FALSE)="","",VLOOKUP($D89,'3_Categories 3-6'!$E$26:$X$275,8,FALSE)),"")</f>
        <v/>
      </c>
      <c r="W89" s="462" t="str">
        <f>_xlfn.IFNA(IF(VLOOKUP($D89,'3_Categories 3-6'!$E$26:$X$275,14,FALSE)="","",VLOOKUP($D89,'3_Categories 3-6'!$E$26:$X$275,14,FALSE)),"")</f>
        <v/>
      </c>
      <c r="X89" s="462" t="str">
        <f>_xlfn.IFNA(IF(VLOOKUP($D89,'3_Categories 3-6'!$E$26:$X$275,19,FALSE)="","",VLOOKUP($D89,'3_Categories 3-6'!$E$26:$X$275,19,FALSE)),"")</f>
        <v/>
      </c>
      <c r="Y89" s="462" t="str">
        <f>_xlfn.IFNA(IF(VLOOKUP($D89,'3_Categories 3-6'!$E$26:$X$275,20,FALSE)="","",VLOOKUP($D89,'3_Categories 3-6'!$E$26:$X$275,20,FALSE)),"")</f>
        <v/>
      </c>
    </row>
    <row r="90" spans="3:25" s="10" customFormat="1" x14ac:dyDescent="0.25">
      <c r="C90" s="478">
        <v>38</v>
      </c>
      <c r="D90" s="723" t="str">
        <f>IF(Dades!E828="","",Dades!E828)</f>
        <v/>
      </c>
      <c r="E90" s="723"/>
      <c r="F90" s="564" t="str">
        <f>IF(D90="","",IF(VLOOKUP(D90,'0.1_Dades generals organització'!$E$44:$M$293,4)="","",VLOOKUP(D90,'0.1_Dades generals organització'!$E$44:$M$293,4)))</f>
        <v/>
      </c>
      <c r="G90" s="564" t="str">
        <f>IF(D90="","",IF(VLOOKUP(D90,'0.1_Dades generals organització'!$E$44:$M$293,5)="","",VLOOKUP(D90,'0.1_Dades generals organització'!$E$44:$M$293,5)))</f>
        <v/>
      </c>
      <c r="H90" s="564" t="str">
        <f>IF(D90="","",IF(VLOOKUP(D90,'0.1_Dades generals organització'!$E$44:$M$293,6)="","",VLOOKUP(D90,'0.1_Dades generals organització'!$E$44:$M$293,6)))</f>
        <v/>
      </c>
      <c r="I90" s="466" t="str">
        <f>IF(D90="","",IF(VLOOKUP(D90,'0.1_Dades generals organització'!$E$44:$M$293,7)="","",VLOOKUP(D90,'0.1_Dades generals organització'!$E$44:$M$293,7)))</f>
        <v/>
      </c>
      <c r="J90" s="466" t="str">
        <f>IF(D90="","",IF(VLOOKUP(D90,'0.1_Dades generals organització'!$E$44:$M$293,8)="","",VLOOKUP(D90,'0.1_Dades generals organització'!$E$44:$M$293,8)))</f>
        <v/>
      </c>
      <c r="K90" s="564" t="str">
        <f>IF(D90="","",IF(VLOOKUP(D90,'0.1_Dades generals organització'!$E$44:$M$293,9)="","",VLOOKUP(D90,'0.1_Dades generals organització'!$E$44:$M$293,9)))</f>
        <v/>
      </c>
      <c r="L90" s="463" t="str">
        <f>IF('4.1_Resultats Balears'!F91=0,"",'4.1_Resultats Balears'!F91)</f>
        <v/>
      </c>
      <c r="M90" s="463" t="str">
        <f>IF('4.1_Resultats Balears'!G91=0,"",'4.1_Resultats Balears'!G91)</f>
        <v/>
      </c>
      <c r="N90" s="463" t="str">
        <f>IF('4.1_Resultats Balears'!H91=0,"",'4.1_Resultats Balears'!H91)</f>
        <v/>
      </c>
      <c r="O90" s="463" t="str">
        <f>IF('4.1_Resultats Balears'!I91=0,"",'4.1_Resultats Balears'!I91)</f>
        <v/>
      </c>
      <c r="P90" s="463" t="str">
        <f>IF('4.1_Resultats Balears'!K91=0,"",'4.1_Resultats Balears'!K91)</f>
        <v/>
      </c>
      <c r="Q90" s="463" t="str">
        <f>IF('4.1_Resultats Balears'!M91=0,"",'4.1_Resultats Balears'!M91)</f>
        <v/>
      </c>
      <c r="R90" s="463" t="str">
        <f>IF('4.1_Resultats Balears'!O91=0,"",'4.1_Resultats Balears'!O91)</f>
        <v/>
      </c>
      <c r="S90" s="463" t="str">
        <f>IF('4.1_Resultats Balears'!P91=0,"",'4.1_Resultats Balears'!P91)</f>
        <v/>
      </c>
      <c r="T90" s="463" t="str">
        <f>IF('4.1_Resultats Balears'!Q91=0,"",'4.1_Resultats Balears'!Q91)</f>
        <v/>
      </c>
      <c r="U90" s="463" t="str">
        <f>IF('4.1_Resultats Balears'!S91=0,"",'4.1_Resultats Balears'!S91)</f>
        <v/>
      </c>
      <c r="V90" s="462" t="str">
        <f>_xlfn.IFNA(IF(VLOOKUP($D90,'3_Categories 3-6'!$E$26:$X$275,8,FALSE)="","",VLOOKUP($D90,'3_Categories 3-6'!$E$26:$X$275,8,FALSE)),"")</f>
        <v/>
      </c>
      <c r="W90" s="462" t="str">
        <f>_xlfn.IFNA(IF(VLOOKUP($D90,'3_Categories 3-6'!$E$26:$X$275,14,FALSE)="","",VLOOKUP($D90,'3_Categories 3-6'!$E$26:$X$275,14,FALSE)),"")</f>
        <v/>
      </c>
      <c r="X90" s="462" t="str">
        <f>_xlfn.IFNA(IF(VLOOKUP($D90,'3_Categories 3-6'!$E$26:$X$275,19,FALSE)="","",VLOOKUP($D90,'3_Categories 3-6'!$E$26:$X$275,19,FALSE)),"")</f>
        <v/>
      </c>
      <c r="Y90" s="462" t="str">
        <f>_xlfn.IFNA(IF(VLOOKUP($D90,'3_Categories 3-6'!$E$26:$X$275,20,FALSE)="","",VLOOKUP($D90,'3_Categories 3-6'!$E$26:$X$275,20,FALSE)),"")</f>
        <v/>
      </c>
    </row>
    <row r="91" spans="3:25" s="10" customFormat="1" x14ac:dyDescent="0.25">
      <c r="C91" s="478">
        <v>39</v>
      </c>
      <c r="D91" s="723" t="str">
        <f>IF(Dades!E829="","",Dades!E829)</f>
        <v/>
      </c>
      <c r="E91" s="723"/>
      <c r="F91" s="564" t="str">
        <f>IF(D91="","",IF(VLOOKUP(D91,'0.1_Dades generals organització'!$E$44:$M$293,4)="","",VLOOKUP(D91,'0.1_Dades generals organització'!$E$44:$M$293,4)))</f>
        <v/>
      </c>
      <c r="G91" s="564" t="str">
        <f>IF(D91="","",IF(VLOOKUP(D91,'0.1_Dades generals organització'!$E$44:$M$293,5)="","",VLOOKUP(D91,'0.1_Dades generals organització'!$E$44:$M$293,5)))</f>
        <v/>
      </c>
      <c r="H91" s="564" t="str">
        <f>IF(D91="","",IF(VLOOKUP(D91,'0.1_Dades generals organització'!$E$44:$M$293,6)="","",VLOOKUP(D91,'0.1_Dades generals organització'!$E$44:$M$293,6)))</f>
        <v/>
      </c>
      <c r="I91" s="466" t="str">
        <f>IF(D91="","",IF(VLOOKUP(D91,'0.1_Dades generals organització'!$E$44:$M$293,7)="","",VLOOKUP(D91,'0.1_Dades generals organització'!$E$44:$M$293,7)))</f>
        <v/>
      </c>
      <c r="J91" s="466" t="str">
        <f>IF(D91="","",IF(VLOOKUP(D91,'0.1_Dades generals organització'!$E$44:$M$293,8)="","",VLOOKUP(D91,'0.1_Dades generals organització'!$E$44:$M$293,8)))</f>
        <v/>
      </c>
      <c r="K91" s="564" t="str">
        <f>IF(D91="","",IF(VLOOKUP(D91,'0.1_Dades generals organització'!$E$44:$M$293,9)="","",VLOOKUP(D91,'0.1_Dades generals organització'!$E$44:$M$293,9)))</f>
        <v/>
      </c>
      <c r="L91" s="463" t="str">
        <f>IF('4.1_Resultats Balears'!F92=0,"",'4.1_Resultats Balears'!F92)</f>
        <v/>
      </c>
      <c r="M91" s="463" t="str">
        <f>IF('4.1_Resultats Balears'!G92=0,"",'4.1_Resultats Balears'!G92)</f>
        <v/>
      </c>
      <c r="N91" s="463" t="str">
        <f>IF('4.1_Resultats Balears'!H92=0,"",'4.1_Resultats Balears'!H92)</f>
        <v/>
      </c>
      <c r="O91" s="463" t="str">
        <f>IF('4.1_Resultats Balears'!I92=0,"",'4.1_Resultats Balears'!I92)</f>
        <v/>
      </c>
      <c r="P91" s="463" t="str">
        <f>IF('4.1_Resultats Balears'!K92=0,"",'4.1_Resultats Balears'!K92)</f>
        <v/>
      </c>
      <c r="Q91" s="463" t="str">
        <f>IF('4.1_Resultats Balears'!M92=0,"",'4.1_Resultats Balears'!M92)</f>
        <v/>
      </c>
      <c r="R91" s="463" t="str">
        <f>IF('4.1_Resultats Balears'!O92=0,"",'4.1_Resultats Balears'!O92)</f>
        <v/>
      </c>
      <c r="S91" s="463" t="str">
        <f>IF('4.1_Resultats Balears'!P92=0,"",'4.1_Resultats Balears'!P92)</f>
        <v/>
      </c>
      <c r="T91" s="463" t="str">
        <f>IF('4.1_Resultats Balears'!Q92=0,"",'4.1_Resultats Balears'!Q92)</f>
        <v/>
      </c>
      <c r="U91" s="463" t="str">
        <f>IF('4.1_Resultats Balears'!S92=0,"",'4.1_Resultats Balears'!S92)</f>
        <v/>
      </c>
      <c r="V91" s="462" t="str">
        <f>_xlfn.IFNA(IF(VLOOKUP($D91,'3_Categories 3-6'!$E$26:$X$275,8,FALSE)="","",VLOOKUP($D91,'3_Categories 3-6'!$E$26:$X$275,8,FALSE)),"")</f>
        <v/>
      </c>
      <c r="W91" s="462" t="str">
        <f>_xlfn.IFNA(IF(VLOOKUP($D91,'3_Categories 3-6'!$E$26:$X$275,14,FALSE)="","",VLOOKUP($D91,'3_Categories 3-6'!$E$26:$X$275,14,FALSE)),"")</f>
        <v/>
      </c>
      <c r="X91" s="462" t="str">
        <f>_xlfn.IFNA(IF(VLOOKUP($D91,'3_Categories 3-6'!$E$26:$X$275,19,FALSE)="","",VLOOKUP($D91,'3_Categories 3-6'!$E$26:$X$275,19,FALSE)),"")</f>
        <v/>
      </c>
      <c r="Y91" s="462" t="str">
        <f>_xlfn.IFNA(IF(VLOOKUP($D91,'3_Categories 3-6'!$E$26:$X$275,20,FALSE)="","",VLOOKUP($D91,'3_Categories 3-6'!$E$26:$X$275,20,FALSE)),"")</f>
        <v/>
      </c>
    </row>
    <row r="92" spans="3:25" s="10" customFormat="1" x14ac:dyDescent="0.25">
      <c r="C92" s="478">
        <v>40</v>
      </c>
      <c r="D92" s="723" t="str">
        <f>IF(Dades!E830="","",Dades!E830)</f>
        <v/>
      </c>
      <c r="E92" s="723"/>
      <c r="F92" s="564" t="str">
        <f>IF(D92="","",IF(VLOOKUP(D92,'0.1_Dades generals organització'!$E$44:$M$293,4)="","",VLOOKUP(D92,'0.1_Dades generals organització'!$E$44:$M$293,4)))</f>
        <v/>
      </c>
      <c r="G92" s="564" t="str">
        <f>IF(D92="","",IF(VLOOKUP(D92,'0.1_Dades generals organització'!$E$44:$M$293,5)="","",VLOOKUP(D92,'0.1_Dades generals organització'!$E$44:$M$293,5)))</f>
        <v/>
      </c>
      <c r="H92" s="564" t="str">
        <f>IF(D92="","",IF(VLOOKUP(D92,'0.1_Dades generals organització'!$E$44:$M$293,6)="","",VLOOKUP(D92,'0.1_Dades generals organització'!$E$44:$M$293,6)))</f>
        <v/>
      </c>
      <c r="I92" s="466" t="str">
        <f>IF(D92="","",IF(VLOOKUP(D92,'0.1_Dades generals organització'!$E$44:$M$293,7)="","",VLOOKUP(D92,'0.1_Dades generals organització'!$E$44:$M$293,7)))</f>
        <v/>
      </c>
      <c r="J92" s="466" t="str">
        <f>IF(D92="","",IF(VLOOKUP(D92,'0.1_Dades generals organització'!$E$44:$M$293,8)="","",VLOOKUP(D92,'0.1_Dades generals organització'!$E$44:$M$293,8)))</f>
        <v/>
      </c>
      <c r="K92" s="564" t="str">
        <f>IF(D92="","",IF(VLOOKUP(D92,'0.1_Dades generals organització'!$E$44:$M$293,9)="","",VLOOKUP(D92,'0.1_Dades generals organització'!$E$44:$M$293,9)))</f>
        <v/>
      </c>
      <c r="L92" s="463" t="str">
        <f>IF('4.1_Resultats Balears'!F93=0,"",'4.1_Resultats Balears'!F93)</f>
        <v/>
      </c>
      <c r="M92" s="463" t="str">
        <f>IF('4.1_Resultats Balears'!G93=0,"",'4.1_Resultats Balears'!G93)</f>
        <v/>
      </c>
      <c r="N92" s="463" t="str">
        <f>IF('4.1_Resultats Balears'!H93=0,"",'4.1_Resultats Balears'!H93)</f>
        <v/>
      </c>
      <c r="O92" s="463" t="str">
        <f>IF('4.1_Resultats Balears'!I93=0,"",'4.1_Resultats Balears'!I93)</f>
        <v/>
      </c>
      <c r="P92" s="463" t="str">
        <f>IF('4.1_Resultats Balears'!K93=0,"",'4.1_Resultats Balears'!K93)</f>
        <v/>
      </c>
      <c r="Q92" s="463" t="str">
        <f>IF('4.1_Resultats Balears'!M93=0,"",'4.1_Resultats Balears'!M93)</f>
        <v/>
      </c>
      <c r="R92" s="463" t="str">
        <f>IF('4.1_Resultats Balears'!O93=0,"",'4.1_Resultats Balears'!O93)</f>
        <v/>
      </c>
      <c r="S92" s="463" t="str">
        <f>IF('4.1_Resultats Balears'!P93=0,"",'4.1_Resultats Balears'!P93)</f>
        <v/>
      </c>
      <c r="T92" s="463" t="str">
        <f>IF('4.1_Resultats Balears'!Q93=0,"",'4.1_Resultats Balears'!Q93)</f>
        <v/>
      </c>
      <c r="U92" s="463" t="str">
        <f>IF('4.1_Resultats Balears'!S93=0,"",'4.1_Resultats Balears'!S93)</f>
        <v/>
      </c>
      <c r="V92" s="462" t="str">
        <f>_xlfn.IFNA(IF(VLOOKUP($D92,'3_Categories 3-6'!$E$26:$X$275,8,FALSE)="","",VLOOKUP($D92,'3_Categories 3-6'!$E$26:$X$275,8,FALSE)),"")</f>
        <v/>
      </c>
      <c r="W92" s="462" t="str">
        <f>_xlfn.IFNA(IF(VLOOKUP($D92,'3_Categories 3-6'!$E$26:$X$275,14,FALSE)="","",VLOOKUP($D92,'3_Categories 3-6'!$E$26:$X$275,14,FALSE)),"")</f>
        <v/>
      </c>
      <c r="X92" s="462" t="str">
        <f>_xlfn.IFNA(IF(VLOOKUP($D92,'3_Categories 3-6'!$E$26:$X$275,19,FALSE)="","",VLOOKUP($D92,'3_Categories 3-6'!$E$26:$X$275,19,FALSE)),"")</f>
        <v/>
      </c>
      <c r="Y92" s="462" t="str">
        <f>_xlfn.IFNA(IF(VLOOKUP($D92,'3_Categories 3-6'!$E$26:$X$275,20,FALSE)="","",VLOOKUP($D92,'3_Categories 3-6'!$E$26:$X$275,20,FALSE)),"")</f>
        <v/>
      </c>
    </row>
    <row r="93" spans="3:25" s="10" customFormat="1" x14ac:dyDescent="0.25">
      <c r="C93" s="478">
        <v>41</v>
      </c>
      <c r="D93" s="723" t="str">
        <f>IF(Dades!E831="","",Dades!E831)</f>
        <v/>
      </c>
      <c r="E93" s="723"/>
      <c r="F93" s="564" t="str">
        <f>IF(D93="","",IF(VLOOKUP(D93,'0.1_Dades generals organització'!$E$44:$M$293,4)="","",VLOOKUP(D93,'0.1_Dades generals organització'!$E$44:$M$293,4)))</f>
        <v/>
      </c>
      <c r="G93" s="564" t="str">
        <f>IF(D93="","",IF(VLOOKUP(D93,'0.1_Dades generals organització'!$E$44:$M$293,5)="","",VLOOKUP(D93,'0.1_Dades generals organització'!$E$44:$M$293,5)))</f>
        <v/>
      </c>
      <c r="H93" s="564" t="str">
        <f>IF(D93="","",IF(VLOOKUP(D93,'0.1_Dades generals organització'!$E$44:$M$293,6)="","",VLOOKUP(D93,'0.1_Dades generals organització'!$E$44:$M$293,6)))</f>
        <v/>
      </c>
      <c r="I93" s="466" t="str">
        <f>IF(D93="","",IF(VLOOKUP(D93,'0.1_Dades generals organització'!$E$44:$M$293,7)="","",VLOOKUP(D93,'0.1_Dades generals organització'!$E$44:$M$293,7)))</f>
        <v/>
      </c>
      <c r="J93" s="466" t="str">
        <f>IF(D93="","",IF(VLOOKUP(D93,'0.1_Dades generals organització'!$E$44:$M$293,8)="","",VLOOKUP(D93,'0.1_Dades generals organització'!$E$44:$M$293,8)))</f>
        <v/>
      </c>
      <c r="K93" s="564" t="str">
        <f>IF(D93="","",IF(VLOOKUP(D93,'0.1_Dades generals organització'!$E$44:$M$293,9)="","",VLOOKUP(D93,'0.1_Dades generals organització'!$E$44:$M$293,9)))</f>
        <v/>
      </c>
      <c r="L93" s="463" t="str">
        <f>IF('4.1_Resultats Balears'!F94=0,"",'4.1_Resultats Balears'!F94)</f>
        <v/>
      </c>
      <c r="M93" s="463" t="str">
        <f>IF('4.1_Resultats Balears'!G94=0,"",'4.1_Resultats Balears'!G94)</f>
        <v/>
      </c>
      <c r="N93" s="463" t="str">
        <f>IF('4.1_Resultats Balears'!H94=0,"",'4.1_Resultats Balears'!H94)</f>
        <v/>
      </c>
      <c r="O93" s="463" t="str">
        <f>IF('4.1_Resultats Balears'!I94=0,"",'4.1_Resultats Balears'!I94)</f>
        <v/>
      </c>
      <c r="P93" s="463" t="str">
        <f>IF('4.1_Resultats Balears'!K94=0,"",'4.1_Resultats Balears'!K94)</f>
        <v/>
      </c>
      <c r="Q93" s="463" t="str">
        <f>IF('4.1_Resultats Balears'!M94=0,"",'4.1_Resultats Balears'!M94)</f>
        <v/>
      </c>
      <c r="R93" s="463" t="str">
        <f>IF('4.1_Resultats Balears'!O94=0,"",'4.1_Resultats Balears'!O94)</f>
        <v/>
      </c>
      <c r="S93" s="463" t="str">
        <f>IF('4.1_Resultats Balears'!P94=0,"",'4.1_Resultats Balears'!P94)</f>
        <v/>
      </c>
      <c r="T93" s="463" t="str">
        <f>IF('4.1_Resultats Balears'!Q94=0,"",'4.1_Resultats Balears'!Q94)</f>
        <v/>
      </c>
      <c r="U93" s="463" t="str">
        <f>IF('4.1_Resultats Balears'!S94=0,"",'4.1_Resultats Balears'!S94)</f>
        <v/>
      </c>
      <c r="V93" s="462" t="str">
        <f>_xlfn.IFNA(IF(VLOOKUP($D93,'3_Categories 3-6'!$E$26:$X$275,8,FALSE)="","",VLOOKUP($D93,'3_Categories 3-6'!$E$26:$X$275,8,FALSE)),"")</f>
        <v/>
      </c>
      <c r="W93" s="462" t="str">
        <f>_xlfn.IFNA(IF(VLOOKUP($D93,'3_Categories 3-6'!$E$26:$X$275,14,FALSE)="","",VLOOKUP($D93,'3_Categories 3-6'!$E$26:$X$275,14,FALSE)),"")</f>
        <v/>
      </c>
      <c r="X93" s="462" t="str">
        <f>_xlfn.IFNA(IF(VLOOKUP($D93,'3_Categories 3-6'!$E$26:$X$275,19,FALSE)="","",VLOOKUP($D93,'3_Categories 3-6'!$E$26:$X$275,19,FALSE)),"")</f>
        <v/>
      </c>
      <c r="Y93" s="462" t="str">
        <f>_xlfn.IFNA(IF(VLOOKUP($D93,'3_Categories 3-6'!$E$26:$X$275,20,FALSE)="","",VLOOKUP($D93,'3_Categories 3-6'!$E$26:$X$275,20,FALSE)),"")</f>
        <v/>
      </c>
    </row>
    <row r="94" spans="3:25" s="10" customFormat="1" x14ac:dyDescent="0.25">
      <c r="C94" s="478">
        <v>42</v>
      </c>
      <c r="D94" s="723" t="str">
        <f>IF(Dades!E832="","",Dades!E832)</f>
        <v/>
      </c>
      <c r="E94" s="723"/>
      <c r="F94" s="564" t="str">
        <f>IF(D94="","",IF(VLOOKUP(D94,'0.1_Dades generals organització'!$E$44:$M$293,4)="","",VLOOKUP(D94,'0.1_Dades generals organització'!$E$44:$M$293,4)))</f>
        <v/>
      </c>
      <c r="G94" s="564" t="str">
        <f>IF(D94="","",IF(VLOOKUP(D94,'0.1_Dades generals organització'!$E$44:$M$293,5)="","",VLOOKUP(D94,'0.1_Dades generals organització'!$E$44:$M$293,5)))</f>
        <v/>
      </c>
      <c r="H94" s="564" t="str">
        <f>IF(D94="","",IF(VLOOKUP(D94,'0.1_Dades generals organització'!$E$44:$M$293,6)="","",VLOOKUP(D94,'0.1_Dades generals organització'!$E$44:$M$293,6)))</f>
        <v/>
      </c>
      <c r="I94" s="466" t="str">
        <f>IF(D94="","",IF(VLOOKUP(D94,'0.1_Dades generals organització'!$E$44:$M$293,7)="","",VLOOKUP(D94,'0.1_Dades generals organització'!$E$44:$M$293,7)))</f>
        <v/>
      </c>
      <c r="J94" s="466" t="str">
        <f>IF(D94="","",IF(VLOOKUP(D94,'0.1_Dades generals organització'!$E$44:$M$293,8)="","",VLOOKUP(D94,'0.1_Dades generals organització'!$E$44:$M$293,8)))</f>
        <v/>
      </c>
      <c r="K94" s="564" t="str">
        <f>IF(D94="","",IF(VLOOKUP(D94,'0.1_Dades generals organització'!$E$44:$M$293,9)="","",VLOOKUP(D94,'0.1_Dades generals organització'!$E$44:$M$293,9)))</f>
        <v/>
      </c>
      <c r="L94" s="463" t="str">
        <f>IF('4.1_Resultats Balears'!F95=0,"",'4.1_Resultats Balears'!F95)</f>
        <v/>
      </c>
      <c r="M94" s="463" t="str">
        <f>IF('4.1_Resultats Balears'!G95=0,"",'4.1_Resultats Balears'!G95)</f>
        <v/>
      </c>
      <c r="N94" s="463" t="str">
        <f>IF('4.1_Resultats Balears'!H95=0,"",'4.1_Resultats Balears'!H95)</f>
        <v/>
      </c>
      <c r="O94" s="463" t="str">
        <f>IF('4.1_Resultats Balears'!I95=0,"",'4.1_Resultats Balears'!I95)</f>
        <v/>
      </c>
      <c r="P94" s="463" t="str">
        <f>IF('4.1_Resultats Balears'!K95=0,"",'4.1_Resultats Balears'!K95)</f>
        <v/>
      </c>
      <c r="Q94" s="463" t="str">
        <f>IF('4.1_Resultats Balears'!M95=0,"",'4.1_Resultats Balears'!M95)</f>
        <v/>
      </c>
      <c r="R94" s="463" t="str">
        <f>IF('4.1_Resultats Balears'!O95=0,"",'4.1_Resultats Balears'!O95)</f>
        <v/>
      </c>
      <c r="S94" s="463" t="str">
        <f>IF('4.1_Resultats Balears'!P95=0,"",'4.1_Resultats Balears'!P95)</f>
        <v/>
      </c>
      <c r="T94" s="463" t="str">
        <f>IF('4.1_Resultats Balears'!Q95=0,"",'4.1_Resultats Balears'!Q95)</f>
        <v/>
      </c>
      <c r="U94" s="463" t="str">
        <f>IF('4.1_Resultats Balears'!S95=0,"",'4.1_Resultats Balears'!S95)</f>
        <v/>
      </c>
      <c r="V94" s="462" t="str">
        <f>_xlfn.IFNA(IF(VLOOKUP($D94,'3_Categories 3-6'!$E$26:$X$275,8,FALSE)="","",VLOOKUP($D94,'3_Categories 3-6'!$E$26:$X$275,8,FALSE)),"")</f>
        <v/>
      </c>
      <c r="W94" s="462" t="str">
        <f>_xlfn.IFNA(IF(VLOOKUP($D94,'3_Categories 3-6'!$E$26:$X$275,14,FALSE)="","",VLOOKUP($D94,'3_Categories 3-6'!$E$26:$X$275,14,FALSE)),"")</f>
        <v/>
      </c>
      <c r="X94" s="462" t="str">
        <f>_xlfn.IFNA(IF(VLOOKUP($D94,'3_Categories 3-6'!$E$26:$X$275,19,FALSE)="","",VLOOKUP($D94,'3_Categories 3-6'!$E$26:$X$275,19,FALSE)),"")</f>
        <v/>
      </c>
      <c r="Y94" s="462" t="str">
        <f>_xlfn.IFNA(IF(VLOOKUP($D94,'3_Categories 3-6'!$E$26:$X$275,20,FALSE)="","",VLOOKUP($D94,'3_Categories 3-6'!$E$26:$X$275,20,FALSE)),"")</f>
        <v/>
      </c>
    </row>
    <row r="95" spans="3:25" s="10" customFormat="1" x14ac:dyDescent="0.25">
      <c r="C95" s="478">
        <v>43</v>
      </c>
      <c r="D95" s="723" t="str">
        <f>IF(Dades!E833="","",Dades!E833)</f>
        <v/>
      </c>
      <c r="E95" s="723"/>
      <c r="F95" s="564" t="str">
        <f>IF(D95="","",IF(VLOOKUP(D95,'0.1_Dades generals organització'!$E$44:$M$293,4)="","",VLOOKUP(D95,'0.1_Dades generals organització'!$E$44:$M$293,4)))</f>
        <v/>
      </c>
      <c r="G95" s="564" t="str">
        <f>IF(D95="","",IF(VLOOKUP(D95,'0.1_Dades generals organització'!$E$44:$M$293,5)="","",VLOOKUP(D95,'0.1_Dades generals organització'!$E$44:$M$293,5)))</f>
        <v/>
      </c>
      <c r="H95" s="564" t="str">
        <f>IF(D95="","",IF(VLOOKUP(D95,'0.1_Dades generals organització'!$E$44:$M$293,6)="","",VLOOKUP(D95,'0.1_Dades generals organització'!$E$44:$M$293,6)))</f>
        <v/>
      </c>
      <c r="I95" s="466" t="str">
        <f>IF(D95="","",IF(VLOOKUP(D95,'0.1_Dades generals organització'!$E$44:$M$293,7)="","",VLOOKUP(D95,'0.1_Dades generals organització'!$E$44:$M$293,7)))</f>
        <v/>
      </c>
      <c r="J95" s="466" t="str">
        <f>IF(D95="","",IF(VLOOKUP(D95,'0.1_Dades generals organització'!$E$44:$M$293,8)="","",VLOOKUP(D95,'0.1_Dades generals organització'!$E$44:$M$293,8)))</f>
        <v/>
      </c>
      <c r="K95" s="564" t="str">
        <f>IF(D95="","",IF(VLOOKUP(D95,'0.1_Dades generals organització'!$E$44:$M$293,9)="","",VLOOKUP(D95,'0.1_Dades generals organització'!$E$44:$M$293,9)))</f>
        <v/>
      </c>
      <c r="L95" s="463" t="str">
        <f>IF('4.1_Resultats Balears'!F96=0,"",'4.1_Resultats Balears'!F96)</f>
        <v/>
      </c>
      <c r="M95" s="463" t="str">
        <f>IF('4.1_Resultats Balears'!G96=0,"",'4.1_Resultats Balears'!G96)</f>
        <v/>
      </c>
      <c r="N95" s="463" t="str">
        <f>IF('4.1_Resultats Balears'!H96=0,"",'4.1_Resultats Balears'!H96)</f>
        <v/>
      </c>
      <c r="O95" s="463" t="str">
        <f>IF('4.1_Resultats Balears'!I96=0,"",'4.1_Resultats Balears'!I96)</f>
        <v/>
      </c>
      <c r="P95" s="463" t="str">
        <f>IF('4.1_Resultats Balears'!K96=0,"",'4.1_Resultats Balears'!K96)</f>
        <v/>
      </c>
      <c r="Q95" s="463" t="str">
        <f>IF('4.1_Resultats Balears'!M96=0,"",'4.1_Resultats Balears'!M96)</f>
        <v/>
      </c>
      <c r="R95" s="463" t="str">
        <f>IF('4.1_Resultats Balears'!O96=0,"",'4.1_Resultats Balears'!O96)</f>
        <v/>
      </c>
      <c r="S95" s="463" t="str">
        <f>IF('4.1_Resultats Balears'!P96=0,"",'4.1_Resultats Balears'!P96)</f>
        <v/>
      </c>
      <c r="T95" s="463" t="str">
        <f>IF('4.1_Resultats Balears'!Q96=0,"",'4.1_Resultats Balears'!Q96)</f>
        <v/>
      </c>
      <c r="U95" s="463" t="str">
        <f>IF('4.1_Resultats Balears'!S96=0,"",'4.1_Resultats Balears'!S96)</f>
        <v/>
      </c>
      <c r="V95" s="462" t="str">
        <f>_xlfn.IFNA(IF(VLOOKUP($D95,'3_Categories 3-6'!$E$26:$X$275,8,FALSE)="","",VLOOKUP($D95,'3_Categories 3-6'!$E$26:$X$275,8,FALSE)),"")</f>
        <v/>
      </c>
      <c r="W95" s="462" t="str">
        <f>_xlfn.IFNA(IF(VLOOKUP($D95,'3_Categories 3-6'!$E$26:$X$275,14,FALSE)="","",VLOOKUP($D95,'3_Categories 3-6'!$E$26:$X$275,14,FALSE)),"")</f>
        <v/>
      </c>
      <c r="X95" s="462" t="str">
        <f>_xlfn.IFNA(IF(VLOOKUP($D95,'3_Categories 3-6'!$E$26:$X$275,19,FALSE)="","",VLOOKUP($D95,'3_Categories 3-6'!$E$26:$X$275,19,FALSE)),"")</f>
        <v/>
      </c>
      <c r="Y95" s="462" t="str">
        <f>_xlfn.IFNA(IF(VLOOKUP($D95,'3_Categories 3-6'!$E$26:$X$275,20,FALSE)="","",VLOOKUP($D95,'3_Categories 3-6'!$E$26:$X$275,20,FALSE)),"")</f>
        <v/>
      </c>
    </row>
    <row r="96" spans="3:25" s="10" customFormat="1" x14ac:dyDescent="0.25">
      <c r="C96" s="478">
        <v>44</v>
      </c>
      <c r="D96" s="723" t="str">
        <f>IF(Dades!E834="","",Dades!E834)</f>
        <v/>
      </c>
      <c r="E96" s="723"/>
      <c r="F96" s="564" t="str">
        <f>IF(D96="","",IF(VLOOKUP(D96,'0.1_Dades generals organització'!$E$44:$M$293,4)="","",VLOOKUP(D96,'0.1_Dades generals organització'!$E$44:$M$293,4)))</f>
        <v/>
      </c>
      <c r="G96" s="564" t="str">
        <f>IF(D96="","",IF(VLOOKUP(D96,'0.1_Dades generals organització'!$E$44:$M$293,5)="","",VLOOKUP(D96,'0.1_Dades generals organització'!$E$44:$M$293,5)))</f>
        <v/>
      </c>
      <c r="H96" s="564" t="str">
        <f>IF(D96="","",IF(VLOOKUP(D96,'0.1_Dades generals organització'!$E$44:$M$293,6)="","",VLOOKUP(D96,'0.1_Dades generals organització'!$E$44:$M$293,6)))</f>
        <v/>
      </c>
      <c r="I96" s="466" t="str">
        <f>IF(D96="","",IF(VLOOKUP(D96,'0.1_Dades generals organització'!$E$44:$M$293,7)="","",VLOOKUP(D96,'0.1_Dades generals organització'!$E$44:$M$293,7)))</f>
        <v/>
      </c>
      <c r="J96" s="466" t="str">
        <f>IF(D96="","",IF(VLOOKUP(D96,'0.1_Dades generals organització'!$E$44:$M$293,8)="","",VLOOKUP(D96,'0.1_Dades generals organització'!$E$44:$M$293,8)))</f>
        <v/>
      </c>
      <c r="K96" s="564" t="str">
        <f>IF(D96="","",IF(VLOOKUP(D96,'0.1_Dades generals organització'!$E$44:$M$293,9)="","",VLOOKUP(D96,'0.1_Dades generals organització'!$E$44:$M$293,9)))</f>
        <v/>
      </c>
      <c r="L96" s="463" t="str">
        <f>IF('4.1_Resultats Balears'!F97=0,"",'4.1_Resultats Balears'!F97)</f>
        <v/>
      </c>
      <c r="M96" s="463" t="str">
        <f>IF('4.1_Resultats Balears'!G97=0,"",'4.1_Resultats Balears'!G97)</f>
        <v/>
      </c>
      <c r="N96" s="463" t="str">
        <f>IF('4.1_Resultats Balears'!H97=0,"",'4.1_Resultats Balears'!H97)</f>
        <v/>
      </c>
      <c r="O96" s="463" t="str">
        <f>IF('4.1_Resultats Balears'!I97=0,"",'4.1_Resultats Balears'!I97)</f>
        <v/>
      </c>
      <c r="P96" s="463" t="str">
        <f>IF('4.1_Resultats Balears'!K97=0,"",'4.1_Resultats Balears'!K97)</f>
        <v/>
      </c>
      <c r="Q96" s="463" t="str">
        <f>IF('4.1_Resultats Balears'!M97=0,"",'4.1_Resultats Balears'!M97)</f>
        <v/>
      </c>
      <c r="R96" s="463" t="str">
        <f>IF('4.1_Resultats Balears'!O97=0,"",'4.1_Resultats Balears'!O97)</f>
        <v/>
      </c>
      <c r="S96" s="463" t="str">
        <f>IF('4.1_Resultats Balears'!P97=0,"",'4.1_Resultats Balears'!P97)</f>
        <v/>
      </c>
      <c r="T96" s="463" t="str">
        <f>IF('4.1_Resultats Balears'!Q97=0,"",'4.1_Resultats Balears'!Q97)</f>
        <v/>
      </c>
      <c r="U96" s="463" t="str">
        <f>IF('4.1_Resultats Balears'!S97=0,"",'4.1_Resultats Balears'!S97)</f>
        <v/>
      </c>
      <c r="V96" s="462" t="str">
        <f>_xlfn.IFNA(IF(VLOOKUP($D96,'3_Categories 3-6'!$E$26:$X$275,8,FALSE)="","",VLOOKUP($D96,'3_Categories 3-6'!$E$26:$X$275,8,FALSE)),"")</f>
        <v/>
      </c>
      <c r="W96" s="462" t="str">
        <f>_xlfn.IFNA(IF(VLOOKUP($D96,'3_Categories 3-6'!$E$26:$X$275,14,FALSE)="","",VLOOKUP($D96,'3_Categories 3-6'!$E$26:$X$275,14,FALSE)),"")</f>
        <v/>
      </c>
      <c r="X96" s="462" t="str">
        <f>_xlfn.IFNA(IF(VLOOKUP($D96,'3_Categories 3-6'!$E$26:$X$275,19,FALSE)="","",VLOOKUP($D96,'3_Categories 3-6'!$E$26:$X$275,19,FALSE)),"")</f>
        <v/>
      </c>
      <c r="Y96" s="462" t="str">
        <f>_xlfn.IFNA(IF(VLOOKUP($D96,'3_Categories 3-6'!$E$26:$X$275,20,FALSE)="","",VLOOKUP($D96,'3_Categories 3-6'!$E$26:$X$275,20,FALSE)),"")</f>
        <v/>
      </c>
    </row>
    <row r="97" spans="2:25" s="10" customFormat="1" x14ac:dyDescent="0.25">
      <c r="B97" s="22"/>
      <c r="C97" s="478">
        <v>45</v>
      </c>
      <c r="D97" s="723" t="str">
        <f>IF(Dades!E835="","",Dades!E835)</f>
        <v/>
      </c>
      <c r="E97" s="723"/>
      <c r="F97" s="564" t="str">
        <f>IF(D97="","",IF(VLOOKUP(D97,'0.1_Dades generals organització'!$E$44:$M$293,4)="","",VLOOKUP(D97,'0.1_Dades generals organització'!$E$44:$M$293,4)))</f>
        <v/>
      </c>
      <c r="G97" s="564" t="str">
        <f>IF(D97="","",IF(VLOOKUP(D97,'0.1_Dades generals organització'!$E$44:$M$293,5)="","",VLOOKUP(D97,'0.1_Dades generals organització'!$E$44:$M$293,5)))</f>
        <v/>
      </c>
      <c r="H97" s="564" t="str">
        <f>IF(D97="","",IF(VLOOKUP(D97,'0.1_Dades generals organització'!$E$44:$M$293,6)="","",VLOOKUP(D97,'0.1_Dades generals organització'!$E$44:$M$293,6)))</f>
        <v/>
      </c>
      <c r="I97" s="466" t="str">
        <f>IF(D97="","",IF(VLOOKUP(D97,'0.1_Dades generals organització'!$E$44:$M$293,7)="","",VLOOKUP(D97,'0.1_Dades generals organització'!$E$44:$M$293,7)))</f>
        <v/>
      </c>
      <c r="J97" s="466" t="str">
        <f>IF(D97="","",IF(VLOOKUP(D97,'0.1_Dades generals organització'!$E$44:$M$293,8)="","",VLOOKUP(D97,'0.1_Dades generals organització'!$E$44:$M$293,8)))</f>
        <v/>
      </c>
      <c r="K97" s="564" t="str">
        <f>IF(D97="","",IF(VLOOKUP(D97,'0.1_Dades generals organització'!$E$44:$M$293,9)="","",VLOOKUP(D97,'0.1_Dades generals organització'!$E$44:$M$293,9)))</f>
        <v/>
      </c>
      <c r="L97" s="463" t="str">
        <f>IF('4.1_Resultats Balears'!F98=0,"",'4.1_Resultats Balears'!F98)</f>
        <v/>
      </c>
      <c r="M97" s="463" t="str">
        <f>IF('4.1_Resultats Balears'!G98=0,"",'4.1_Resultats Balears'!G98)</f>
        <v/>
      </c>
      <c r="N97" s="463" t="str">
        <f>IF('4.1_Resultats Balears'!H98=0,"",'4.1_Resultats Balears'!H98)</f>
        <v/>
      </c>
      <c r="O97" s="463" t="str">
        <f>IF('4.1_Resultats Balears'!I98=0,"",'4.1_Resultats Balears'!I98)</f>
        <v/>
      </c>
      <c r="P97" s="463" t="str">
        <f>IF('4.1_Resultats Balears'!K98=0,"",'4.1_Resultats Balears'!K98)</f>
        <v/>
      </c>
      <c r="Q97" s="463" t="str">
        <f>IF('4.1_Resultats Balears'!M98=0,"",'4.1_Resultats Balears'!M98)</f>
        <v/>
      </c>
      <c r="R97" s="463" t="str">
        <f>IF('4.1_Resultats Balears'!O98=0,"",'4.1_Resultats Balears'!O98)</f>
        <v/>
      </c>
      <c r="S97" s="463" t="str">
        <f>IF('4.1_Resultats Balears'!P98=0,"",'4.1_Resultats Balears'!P98)</f>
        <v/>
      </c>
      <c r="T97" s="463" t="str">
        <f>IF('4.1_Resultats Balears'!Q98=0,"",'4.1_Resultats Balears'!Q98)</f>
        <v/>
      </c>
      <c r="U97" s="463" t="str">
        <f>IF('4.1_Resultats Balears'!S98=0,"",'4.1_Resultats Balears'!S98)</f>
        <v/>
      </c>
      <c r="V97" s="462" t="str">
        <f>_xlfn.IFNA(IF(VLOOKUP($D97,'3_Categories 3-6'!$E$26:$X$275,8,FALSE)="","",VLOOKUP($D97,'3_Categories 3-6'!$E$26:$X$275,8,FALSE)),"")</f>
        <v/>
      </c>
      <c r="W97" s="462" t="str">
        <f>_xlfn.IFNA(IF(VLOOKUP($D97,'3_Categories 3-6'!$E$26:$X$275,14,FALSE)="","",VLOOKUP($D97,'3_Categories 3-6'!$E$26:$X$275,14,FALSE)),"")</f>
        <v/>
      </c>
      <c r="X97" s="462" t="str">
        <f>_xlfn.IFNA(IF(VLOOKUP($D97,'3_Categories 3-6'!$E$26:$X$275,19,FALSE)="","",VLOOKUP($D97,'3_Categories 3-6'!$E$26:$X$275,19,FALSE)),"")</f>
        <v/>
      </c>
      <c r="Y97" s="462" t="str">
        <f>_xlfn.IFNA(IF(VLOOKUP($D97,'3_Categories 3-6'!$E$26:$X$275,20,FALSE)="","",VLOOKUP($D97,'3_Categories 3-6'!$E$26:$X$275,20,FALSE)),"")</f>
        <v/>
      </c>
    </row>
    <row r="98" spans="2:25" s="10" customFormat="1" x14ac:dyDescent="0.25">
      <c r="B98" s="22"/>
      <c r="C98" s="478">
        <v>46</v>
      </c>
      <c r="D98" s="723" t="str">
        <f>IF(Dades!E836="","",Dades!E836)</f>
        <v/>
      </c>
      <c r="E98" s="723"/>
      <c r="F98" s="564" t="str">
        <f>IF(D98="","",IF(VLOOKUP(D98,'0.1_Dades generals organització'!$E$44:$M$293,4)="","",VLOOKUP(D98,'0.1_Dades generals organització'!$E$44:$M$293,4)))</f>
        <v/>
      </c>
      <c r="G98" s="564" t="str">
        <f>IF(D98="","",IF(VLOOKUP(D98,'0.1_Dades generals organització'!$E$44:$M$293,5)="","",VLOOKUP(D98,'0.1_Dades generals organització'!$E$44:$M$293,5)))</f>
        <v/>
      </c>
      <c r="H98" s="564" t="str">
        <f>IF(D98="","",IF(VLOOKUP(D98,'0.1_Dades generals organització'!$E$44:$M$293,6)="","",VLOOKUP(D98,'0.1_Dades generals organització'!$E$44:$M$293,6)))</f>
        <v/>
      </c>
      <c r="I98" s="466" t="str">
        <f>IF(D98="","",IF(VLOOKUP(D98,'0.1_Dades generals organització'!$E$44:$M$293,7)="","",VLOOKUP(D98,'0.1_Dades generals organització'!$E$44:$M$293,7)))</f>
        <v/>
      </c>
      <c r="J98" s="466" t="str">
        <f>IF(D98="","",IF(VLOOKUP(D98,'0.1_Dades generals organització'!$E$44:$M$293,8)="","",VLOOKUP(D98,'0.1_Dades generals organització'!$E$44:$M$293,8)))</f>
        <v/>
      </c>
      <c r="K98" s="564" t="str">
        <f>IF(D98="","",IF(VLOOKUP(D98,'0.1_Dades generals organització'!$E$44:$M$293,9)="","",VLOOKUP(D98,'0.1_Dades generals organització'!$E$44:$M$293,9)))</f>
        <v/>
      </c>
      <c r="L98" s="463" t="str">
        <f>IF('4.1_Resultats Balears'!F99=0,"",'4.1_Resultats Balears'!F99)</f>
        <v/>
      </c>
      <c r="M98" s="463" t="str">
        <f>IF('4.1_Resultats Balears'!G99=0,"",'4.1_Resultats Balears'!G99)</f>
        <v/>
      </c>
      <c r="N98" s="463" t="str">
        <f>IF('4.1_Resultats Balears'!H99=0,"",'4.1_Resultats Balears'!H99)</f>
        <v/>
      </c>
      <c r="O98" s="463" t="str">
        <f>IF('4.1_Resultats Balears'!I99=0,"",'4.1_Resultats Balears'!I99)</f>
        <v/>
      </c>
      <c r="P98" s="463" t="str">
        <f>IF('4.1_Resultats Balears'!K99=0,"",'4.1_Resultats Balears'!K99)</f>
        <v/>
      </c>
      <c r="Q98" s="463" t="str">
        <f>IF('4.1_Resultats Balears'!M99=0,"",'4.1_Resultats Balears'!M99)</f>
        <v/>
      </c>
      <c r="R98" s="463" t="str">
        <f>IF('4.1_Resultats Balears'!O99=0,"",'4.1_Resultats Balears'!O99)</f>
        <v/>
      </c>
      <c r="S98" s="463" t="str">
        <f>IF('4.1_Resultats Balears'!P99=0,"",'4.1_Resultats Balears'!P99)</f>
        <v/>
      </c>
      <c r="T98" s="463" t="str">
        <f>IF('4.1_Resultats Balears'!Q99=0,"",'4.1_Resultats Balears'!Q99)</f>
        <v/>
      </c>
      <c r="U98" s="463" t="str">
        <f>IF('4.1_Resultats Balears'!S99=0,"",'4.1_Resultats Balears'!S99)</f>
        <v/>
      </c>
      <c r="V98" s="462" t="str">
        <f>_xlfn.IFNA(IF(VLOOKUP($D98,'3_Categories 3-6'!$E$26:$X$275,8,FALSE)="","",VLOOKUP($D98,'3_Categories 3-6'!$E$26:$X$275,8,FALSE)),"")</f>
        <v/>
      </c>
      <c r="W98" s="462" t="str">
        <f>_xlfn.IFNA(IF(VLOOKUP($D98,'3_Categories 3-6'!$E$26:$X$275,14,FALSE)="","",VLOOKUP($D98,'3_Categories 3-6'!$E$26:$X$275,14,FALSE)),"")</f>
        <v/>
      </c>
      <c r="X98" s="462" t="str">
        <f>_xlfn.IFNA(IF(VLOOKUP($D98,'3_Categories 3-6'!$E$26:$X$275,19,FALSE)="","",VLOOKUP($D98,'3_Categories 3-6'!$E$26:$X$275,19,FALSE)),"")</f>
        <v/>
      </c>
      <c r="Y98" s="462" t="str">
        <f>_xlfn.IFNA(IF(VLOOKUP($D98,'3_Categories 3-6'!$E$26:$X$275,20,FALSE)="","",VLOOKUP($D98,'3_Categories 3-6'!$E$26:$X$275,20,FALSE)),"")</f>
        <v/>
      </c>
    </row>
    <row r="99" spans="2:25" s="10" customFormat="1" x14ac:dyDescent="0.25">
      <c r="B99" s="22"/>
      <c r="C99" s="478">
        <v>47</v>
      </c>
      <c r="D99" s="723" t="str">
        <f>IF(Dades!E837="","",Dades!E837)</f>
        <v/>
      </c>
      <c r="E99" s="723"/>
      <c r="F99" s="564" t="str">
        <f>IF(D99="","",IF(VLOOKUP(D99,'0.1_Dades generals organització'!$E$44:$M$293,4)="","",VLOOKUP(D99,'0.1_Dades generals organització'!$E$44:$M$293,4)))</f>
        <v/>
      </c>
      <c r="G99" s="564" t="str">
        <f>IF(D99="","",IF(VLOOKUP(D99,'0.1_Dades generals organització'!$E$44:$M$293,5)="","",VLOOKUP(D99,'0.1_Dades generals organització'!$E$44:$M$293,5)))</f>
        <v/>
      </c>
      <c r="H99" s="564" t="str">
        <f>IF(D99="","",IF(VLOOKUP(D99,'0.1_Dades generals organització'!$E$44:$M$293,6)="","",VLOOKUP(D99,'0.1_Dades generals organització'!$E$44:$M$293,6)))</f>
        <v/>
      </c>
      <c r="I99" s="466" t="str">
        <f>IF(D99="","",IF(VLOOKUP(D99,'0.1_Dades generals organització'!$E$44:$M$293,7)="","",VLOOKUP(D99,'0.1_Dades generals organització'!$E$44:$M$293,7)))</f>
        <v/>
      </c>
      <c r="J99" s="466" t="str">
        <f>IF(D99="","",IF(VLOOKUP(D99,'0.1_Dades generals organització'!$E$44:$M$293,8)="","",VLOOKUP(D99,'0.1_Dades generals organització'!$E$44:$M$293,8)))</f>
        <v/>
      </c>
      <c r="K99" s="564" t="str">
        <f>IF(D99="","",IF(VLOOKUP(D99,'0.1_Dades generals organització'!$E$44:$M$293,9)="","",VLOOKUP(D99,'0.1_Dades generals organització'!$E$44:$M$293,9)))</f>
        <v/>
      </c>
      <c r="L99" s="463" t="str">
        <f>IF('4.1_Resultats Balears'!F100=0,"",'4.1_Resultats Balears'!F100)</f>
        <v/>
      </c>
      <c r="M99" s="463" t="str">
        <f>IF('4.1_Resultats Balears'!G100=0,"",'4.1_Resultats Balears'!G100)</f>
        <v/>
      </c>
      <c r="N99" s="463" t="str">
        <f>IF('4.1_Resultats Balears'!H100=0,"",'4.1_Resultats Balears'!H100)</f>
        <v/>
      </c>
      <c r="O99" s="463" t="str">
        <f>IF('4.1_Resultats Balears'!I100=0,"",'4.1_Resultats Balears'!I100)</f>
        <v/>
      </c>
      <c r="P99" s="463" t="str">
        <f>IF('4.1_Resultats Balears'!K100=0,"",'4.1_Resultats Balears'!K100)</f>
        <v/>
      </c>
      <c r="Q99" s="463" t="str">
        <f>IF('4.1_Resultats Balears'!M100=0,"",'4.1_Resultats Balears'!M100)</f>
        <v/>
      </c>
      <c r="R99" s="463" t="str">
        <f>IF('4.1_Resultats Balears'!O100=0,"",'4.1_Resultats Balears'!O100)</f>
        <v/>
      </c>
      <c r="S99" s="463" t="str">
        <f>IF('4.1_Resultats Balears'!P100=0,"",'4.1_Resultats Balears'!P100)</f>
        <v/>
      </c>
      <c r="T99" s="463" t="str">
        <f>IF('4.1_Resultats Balears'!Q100=0,"",'4.1_Resultats Balears'!Q100)</f>
        <v/>
      </c>
      <c r="U99" s="463" t="str">
        <f>IF('4.1_Resultats Balears'!S100=0,"",'4.1_Resultats Balears'!S100)</f>
        <v/>
      </c>
      <c r="V99" s="462" t="str">
        <f>_xlfn.IFNA(IF(VLOOKUP($D99,'3_Categories 3-6'!$E$26:$X$275,8,FALSE)="","",VLOOKUP($D99,'3_Categories 3-6'!$E$26:$X$275,8,FALSE)),"")</f>
        <v/>
      </c>
      <c r="W99" s="462" t="str">
        <f>_xlfn.IFNA(IF(VLOOKUP($D99,'3_Categories 3-6'!$E$26:$X$275,14,FALSE)="","",VLOOKUP($D99,'3_Categories 3-6'!$E$26:$X$275,14,FALSE)),"")</f>
        <v/>
      </c>
      <c r="X99" s="462" t="str">
        <f>_xlfn.IFNA(IF(VLOOKUP($D99,'3_Categories 3-6'!$E$26:$X$275,19,FALSE)="","",VLOOKUP($D99,'3_Categories 3-6'!$E$26:$X$275,19,FALSE)),"")</f>
        <v/>
      </c>
      <c r="Y99" s="462" t="str">
        <f>_xlfn.IFNA(IF(VLOOKUP($D99,'3_Categories 3-6'!$E$26:$X$275,20,FALSE)="","",VLOOKUP($D99,'3_Categories 3-6'!$E$26:$X$275,20,FALSE)),"")</f>
        <v/>
      </c>
    </row>
    <row r="100" spans="2:25" s="10" customFormat="1" x14ac:dyDescent="0.25">
      <c r="B100" s="22"/>
      <c r="C100" s="478">
        <v>48</v>
      </c>
      <c r="D100" s="723" t="str">
        <f>IF(Dades!E838="","",Dades!E838)</f>
        <v/>
      </c>
      <c r="E100" s="723"/>
      <c r="F100" s="564" t="str">
        <f>IF(D100="","",IF(VLOOKUP(D100,'0.1_Dades generals organització'!$E$44:$M$293,4)="","",VLOOKUP(D100,'0.1_Dades generals organització'!$E$44:$M$293,4)))</f>
        <v/>
      </c>
      <c r="G100" s="564" t="str">
        <f>IF(D100="","",IF(VLOOKUP(D100,'0.1_Dades generals organització'!$E$44:$M$293,5)="","",VLOOKUP(D100,'0.1_Dades generals organització'!$E$44:$M$293,5)))</f>
        <v/>
      </c>
      <c r="H100" s="564" t="str">
        <f>IF(D100="","",IF(VLOOKUP(D100,'0.1_Dades generals organització'!$E$44:$M$293,6)="","",VLOOKUP(D100,'0.1_Dades generals organització'!$E$44:$M$293,6)))</f>
        <v/>
      </c>
      <c r="I100" s="466" t="str">
        <f>IF(D100="","",IF(VLOOKUP(D100,'0.1_Dades generals organització'!$E$44:$M$293,7)="","",VLOOKUP(D100,'0.1_Dades generals organització'!$E$44:$M$293,7)))</f>
        <v/>
      </c>
      <c r="J100" s="466" t="str">
        <f>IF(D100="","",IF(VLOOKUP(D100,'0.1_Dades generals organització'!$E$44:$M$293,8)="","",VLOOKUP(D100,'0.1_Dades generals organització'!$E$44:$M$293,8)))</f>
        <v/>
      </c>
      <c r="K100" s="564" t="str">
        <f>IF(D100="","",IF(VLOOKUP(D100,'0.1_Dades generals organització'!$E$44:$M$293,9)="","",VLOOKUP(D100,'0.1_Dades generals organització'!$E$44:$M$293,9)))</f>
        <v/>
      </c>
      <c r="L100" s="463" t="str">
        <f>IF('4.1_Resultats Balears'!F101=0,"",'4.1_Resultats Balears'!F101)</f>
        <v/>
      </c>
      <c r="M100" s="463" t="str">
        <f>IF('4.1_Resultats Balears'!G101=0,"",'4.1_Resultats Balears'!G101)</f>
        <v/>
      </c>
      <c r="N100" s="463" t="str">
        <f>IF('4.1_Resultats Balears'!H101=0,"",'4.1_Resultats Balears'!H101)</f>
        <v/>
      </c>
      <c r="O100" s="463" t="str">
        <f>IF('4.1_Resultats Balears'!I101=0,"",'4.1_Resultats Balears'!I101)</f>
        <v/>
      </c>
      <c r="P100" s="463" t="str">
        <f>IF('4.1_Resultats Balears'!K101=0,"",'4.1_Resultats Balears'!K101)</f>
        <v/>
      </c>
      <c r="Q100" s="463" t="str">
        <f>IF('4.1_Resultats Balears'!M101=0,"",'4.1_Resultats Balears'!M101)</f>
        <v/>
      </c>
      <c r="R100" s="463" t="str">
        <f>IF('4.1_Resultats Balears'!O101=0,"",'4.1_Resultats Balears'!O101)</f>
        <v/>
      </c>
      <c r="S100" s="463" t="str">
        <f>IF('4.1_Resultats Balears'!P101=0,"",'4.1_Resultats Balears'!P101)</f>
        <v/>
      </c>
      <c r="T100" s="463" t="str">
        <f>IF('4.1_Resultats Balears'!Q101=0,"",'4.1_Resultats Balears'!Q101)</f>
        <v/>
      </c>
      <c r="U100" s="463" t="str">
        <f>IF('4.1_Resultats Balears'!S101=0,"",'4.1_Resultats Balears'!S101)</f>
        <v/>
      </c>
      <c r="V100" s="462" t="str">
        <f>_xlfn.IFNA(IF(VLOOKUP($D100,'3_Categories 3-6'!$E$26:$X$275,8,FALSE)="","",VLOOKUP($D100,'3_Categories 3-6'!$E$26:$X$275,8,FALSE)),"")</f>
        <v/>
      </c>
      <c r="W100" s="462" t="str">
        <f>_xlfn.IFNA(IF(VLOOKUP($D100,'3_Categories 3-6'!$E$26:$X$275,14,FALSE)="","",VLOOKUP($D100,'3_Categories 3-6'!$E$26:$X$275,14,FALSE)),"")</f>
        <v/>
      </c>
      <c r="X100" s="462" t="str">
        <f>_xlfn.IFNA(IF(VLOOKUP($D100,'3_Categories 3-6'!$E$26:$X$275,19,FALSE)="","",VLOOKUP($D100,'3_Categories 3-6'!$E$26:$X$275,19,FALSE)),"")</f>
        <v/>
      </c>
      <c r="Y100" s="462" t="str">
        <f>_xlfn.IFNA(IF(VLOOKUP($D100,'3_Categories 3-6'!$E$26:$X$275,20,FALSE)="","",VLOOKUP($D100,'3_Categories 3-6'!$E$26:$X$275,20,FALSE)),"")</f>
        <v/>
      </c>
    </row>
    <row r="101" spans="2:25" s="10" customFormat="1" x14ac:dyDescent="0.25">
      <c r="B101" s="22"/>
      <c r="C101" s="478">
        <v>49</v>
      </c>
      <c r="D101" s="723" t="str">
        <f>IF(Dades!E839="","",Dades!E839)</f>
        <v/>
      </c>
      <c r="E101" s="723"/>
      <c r="F101" s="564" t="str">
        <f>IF(D101="","",IF(VLOOKUP(D101,'0.1_Dades generals organització'!$E$44:$M$293,4)="","",VLOOKUP(D101,'0.1_Dades generals organització'!$E$44:$M$293,4)))</f>
        <v/>
      </c>
      <c r="G101" s="564" t="str">
        <f>IF(D101="","",IF(VLOOKUP(D101,'0.1_Dades generals organització'!$E$44:$M$293,5)="","",VLOOKUP(D101,'0.1_Dades generals organització'!$E$44:$M$293,5)))</f>
        <v/>
      </c>
      <c r="H101" s="564" t="str">
        <f>IF(D101="","",IF(VLOOKUP(D101,'0.1_Dades generals organització'!$E$44:$M$293,6)="","",VLOOKUP(D101,'0.1_Dades generals organització'!$E$44:$M$293,6)))</f>
        <v/>
      </c>
      <c r="I101" s="466" t="str">
        <f>IF(D101="","",IF(VLOOKUP(D101,'0.1_Dades generals organització'!$E$44:$M$293,7)="","",VLOOKUP(D101,'0.1_Dades generals organització'!$E$44:$M$293,7)))</f>
        <v/>
      </c>
      <c r="J101" s="466" t="str">
        <f>IF(D101="","",IF(VLOOKUP(D101,'0.1_Dades generals organització'!$E$44:$M$293,8)="","",VLOOKUP(D101,'0.1_Dades generals organització'!$E$44:$M$293,8)))</f>
        <v/>
      </c>
      <c r="K101" s="564" t="str">
        <f>IF(D101="","",IF(VLOOKUP(D101,'0.1_Dades generals organització'!$E$44:$M$293,9)="","",VLOOKUP(D101,'0.1_Dades generals organització'!$E$44:$M$293,9)))</f>
        <v/>
      </c>
      <c r="L101" s="463" t="str">
        <f>IF('4.1_Resultats Balears'!F102=0,"",'4.1_Resultats Balears'!F102)</f>
        <v/>
      </c>
      <c r="M101" s="463" t="str">
        <f>IF('4.1_Resultats Balears'!G102=0,"",'4.1_Resultats Balears'!G102)</f>
        <v/>
      </c>
      <c r="N101" s="463" t="str">
        <f>IF('4.1_Resultats Balears'!H102=0,"",'4.1_Resultats Balears'!H102)</f>
        <v/>
      </c>
      <c r="O101" s="463" t="str">
        <f>IF('4.1_Resultats Balears'!I102=0,"",'4.1_Resultats Balears'!I102)</f>
        <v/>
      </c>
      <c r="P101" s="463" t="str">
        <f>IF('4.1_Resultats Balears'!K102=0,"",'4.1_Resultats Balears'!K102)</f>
        <v/>
      </c>
      <c r="Q101" s="463" t="str">
        <f>IF('4.1_Resultats Balears'!M102=0,"",'4.1_Resultats Balears'!M102)</f>
        <v/>
      </c>
      <c r="R101" s="463" t="str">
        <f>IF('4.1_Resultats Balears'!O102=0,"",'4.1_Resultats Balears'!O102)</f>
        <v/>
      </c>
      <c r="S101" s="463" t="str">
        <f>IF('4.1_Resultats Balears'!P102=0,"",'4.1_Resultats Balears'!P102)</f>
        <v/>
      </c>
      <c r="T101" s="463" t="str">
        <f>IF('4.1_Resultats Balears'!Q102=0,"",'4.1_Resultats Balears'!Q102)</f>
        <v/>
      </c>
      <c r="U101" s="463" t="str">
        <f>IF('4.1_Resultats Balears'!S102=0,"",'4.1_Resultats Balears'!S102)</f>
        <v/>
      </c>
      <c r="V101" s="462" t="str">
        <f>_xlfn.IFNA(IF(VLOOKUP($D101,'3_Categories 3-6'!$E$26:$X$275,8,FALSE)="","",VLOOKUP($D101,'3_Categories 3-6'!$E$26:$X$275,8,FALSE)),"")</f>
        <v/>
      </c>
      <c r="W101" s="462" t="str">
        <f>_xlfn.IFNA(IF(VLOOKUP($D101,'3_Categories 3-6'!$E$26:$X$275,14,FALSE)="","",VLOOKUP($D101,'3_Categories 3-6'!$E$26:$X$275,14,FALSE)),"")</f>
        <v/>
      </c>
      <c r="X101" s="462" t="str">
        <f>_xlfn.IFNA(IF(VLOOKUP($D101,'3_Categories 3-6'!$E$26:$X$275,19,FALSE)="","",VLOOKUP($D101,'3_Categories 3-6'!$E$26:$X$275,19,FALSE)),"")</f>
        <v/>
      </c>
      <c r="Y101" s="462" t="str">
        <f>_xlfn.IFNA(IF(VLOOKUP($D101,'3_Categories 3-6'!$E$26:$X$275,20,FALSE)="","",VLOOKUP($D101,'3_Categories 3-6'!$E$26:$X$275,20,FALSE)),"")</f>
        <v/>
      </c>
    </row>
    <row r="102" spans="2:25" s="10" customFormat="1" x14ac:dyDescent="0.25">
      <c r="B102" s="22"/>
      <c r="C102" s="478">
        <v>50</v>
      </c>
      <c r="D102" s="723" t="str">
        <f>IF(Dades!E840="","",Dades!E840)</f>
        <v/>
      </c>
      <c r="E102" s="723"/>
      <c r="F102" s="564" t="str">
        <f>IF(D102="","",IF(VLOOKUP(D102,'0.1_Dades generals organització'!$E$44:$M$293,4)="","",VLOOKUP(D102,'0.1_Dades generals organització'!$E$44:$M$293,4)))</f>
        <v/>
      </c>
      <c r="G102" s="564" t="str">
        <f>IF(D102="","",IF(VLOOKUP(D102,'0.1_Dades generals organització'!$E$44:$M$293,5)="","",VLOOKUP(D102,'0.1_Dades generals organització'!$E$44:$M$293,5)))</f>
        <v/>
      </c>
      <c r="H102" s="564" t="str">
        <f>IF(D102="","",IF(VLOOKUP(D102,'0.1_Dades generals organització'!$E$44:$M$293,6)="","",VLOOKUP(D102,'0.1_Dades generals organització'!$E$44:$M$293,6)))</f>
        <v/>
      </c>
      <c r="I102" s="466" t="str">
        <f>IF(D102="","",IF(VLOOKUP(D102,'0.1_Dades generals organització'!$E$44:$M$293,7)="","",VLOOKUP(D102,'0.1_Dades generals organització'!$E$44:$M$293,7)))</f>
        <v/>
      </c>
      <c r="J102" s="466" t="str">
        <f>IF(D102="","",IF(VLOOKUP(D102,'0.1_Dades generals organització'!$E$44:$M$293,8)="","",VLOOKUP(D102,'0.1_Dades generals organització'!$E$44:$M$293,8)))</f>
        <v/>
      </c>
      <c r="K102" s="564" t="str">
        <f>IF(D102="","",IF(VLOOKUP(D102,'0.1_Dades generals organització'!$E$44:$M$293,9)="","",VLOOKUP(D102,'0.1_Dades generals organització'!$E$44:$M$293,9)))</f>
        <v/>
      </c>
      <c r="L102" s="463" t="str">
        <f>IF('4.1_Resultats Balears'!F103=0,"",'4.1_Resultats Balears'!F103)</f>
        <v/>
      </c>
      <c r="M102" s="463" t="str">
        <f>IF('4.1_Resultats Balears'!G103=0,"",'4.1_Resultats Balears'!G103)</f>
        <v/>
      </c>
      <c r="N102" s="463" t="str">
        <f>IF('4.1_Resultats Balears'!H103=0,"",'4.1_Resultats Balears'!H103)</f>
        <v/>
      </c>
      <c r="O102" s="463" t="str">
        <f>IF('4.1_Resultats Balears'!I103=0,"",'4.1_Resultats Balears'!I103)</f>
        <v/>
      </c>
      <c r="P102" s="463" t="str">
        <f>IF('4.1_Resultats Balears'!K103=0,"",'4.1_Resultats Balears'!K103)</f>
        <v/>
      </c>
      <c r="Q102" s="463" t="str">
        <f>IF('4.1_Resultats Balears'!M103=0,"",'4.1_Resultats Balears'!M103)</f>
        <v/>
      </c>
      <c r="R102" s="463" t="str">
        <f>IF('4.1_Resultats Balears'!O103=0,"",'4.1_Resultats Balears'!O103)</f>
        <v/>
      </c>
      <c r="S102" s="463" t="str">
        <f>IF('4.1_Resultats Balears'!P103=0,"",'4.1_Resultats Balears'!P103)</f>
        <v/>
      </c>
      <c r="T102" s="463" t="str">
        <f>IF('4.1_Resultats Balears'!Q103=0,"",'4.1_Resultats Balears'!Q103)</f>
        <v/>
      </c>
      <c r="U102" s="463" t="str">
        <f>IF('4.1_Resultats Balears'!S103=0,"",'4.1_Resultats Balears'!S103)</f>
        <v/>
      </c>
      <c r="V102" s="462" t="str">
        <f>_xlfn.IFNA(IF(VLOOKUP($D102,'3_Categories 3-6'!$E$26:$X$275,8,FALSE)="","",VLOOKUP($D102,'3_Categories 3-6'!$E$26:$X$275,8,FALSE)),"")</f>
        <v/>
      </c>
      <c r="W102" s="462" t="str">
        <f>_xlfn.IFNA(IF(VLOOKUP($D102,'3_Categories 3-6'!$E$26:$X$275,14,FALSE)="","",VLOOKUP($D102,'3_Categories 3-6'!$E$26:$X$275,14,FALSE)),"")</f>
        <v/>
      </c>
      <c r="X102" s="462" t="str">
        <f>_xlfn.IFNA(IF(VLOOKUP($D102,'3_Categories 3-6'!$E$26:$X$275,19,FALSE)="","",VLOOKUP($D102,'3_Categories 3-6'!$E$26:$X$275,19,FALSE)),"")</f>
        <v/>
      </c>
      <c r="Y102" s="462" t="str">
        <f>_xlfn.IFNA(IF(VLOOKUP($D102,'3_Categories 3-6'!$E$26:$X$275,20,FALSE)="","",VLOOKUP($D102,'3_Categories 3-6'!$E$26:$X$275,20,FALSE)),"")</f>
        <v/>
      </c>
    </row>
    <row r="103" spans="2:25" s="10" customFormat="1" x14ac:dyDescent="0.25">
      <c r="B103" s="22"/>
      <c r="C103" s="478">
        <v>51</v>
      </c>
      <c r="D103" s="723" t="str">
        <f>IF(Dades!E841="","",Dades!E841)</f>
        <v/>
      </c>
      <c r="E103" s="723"/>
      <c r="F103" s="564" t="str">
        <f>IF(D103="","",IF(VLOOKUP(D103,'0.1_Dades generals organització'!$E$44:$M$293,4)="","",VLOOKUP(D103,'0.1_Dades generals organització'!$E$44:$M$293,4)))</f>
        <v/>
      </c>
      <c r="G103" s="564" t="str">
        <f>IF(D103="","",IF(VLOOKUP(D103,'0.1_Dades generals organització'!$E$44:$M$293,5)="","",VLOOKUP(D103,'0.1_Dades generals organització'!$E$44:$M$293,5)))</f>
        <v/>
      </c>
      <c r="H103" s="564" t="str">
        <f>IF(D103="","",IF(VLOOKUP(D103,'0.1_Dades generals organització'!$E$44:$M$293,6)="","",VLOOKUP(D103,'0.1_Dades generals organització'!$E$44:$M$293,6)))</f>
        <v/>
      </c>
      <c r="I103" s="466" t="str">
        <f>IF(D103="","",IF(VLOOKUP(D103,'0.1_Dades generals organització'!$E$44:$M$293,7)="","",VLOOKUP(D103,'0.1_Dades generals organització'!$E$44:$M$293,7)))</f>
        <v/>
      </c>
      <c r="J103" s="466" t="str">
        <f>IF(D103="","",IF(VLOOKUP(D103,'0.1_Dades generals organització'!$E$44:$M$293,8)="","",VLOOKUP(D103,'0.1_Dades generals organització'!$E$44:$M$293,8)))</f>
        <v/>
      </c>
      <c r="K103" s="564" t="str">
        <f>IF(D103="","",IF(VLOOKUP(D103,'0.1_Dades generals organització'!$E$44:$M$293,9)="","",VLOOKUP(D103,'0.1_Dades generals organització'!$E$44:$M$293,9)))</f>
        <v/>
      </c>
      <c r="L103" s="463" t="str">
        <f>IF('4.1_Resultats Balears'!F104=0,"",'4.1_Resultats Balears'!F104)</f>
        <v/>
      </c>
      <c r="M103" s="463" t="str">
        <f>IF('4.1_Resultats Balears'!G104=0,"",'4.1_Resultats Balears'!G104)</f>
        <v/>
      </c>
      <c r="N103" s="463" t="str">
        <f>IF('4.1_Resultats Balears'!H104=0,"",'4.1_Resultats Balears'!H104)</f>
        <v/>
      </c>
      <c r="O103" s="463" t="str">
        <f>IF('4.1_Resultats Balears'!I104=0,"",'4.1_Resultats Balears'!I104)</f>
        <v/>
      </c>
      <c r="P103" s="463" t="str">
        <f>IF('4.1_Resultats Balears'!K104=0,"",'4.1_Resultats Balears'!K104)</f>
        <v/>
      </c>
      <c r="Q103" s="463" t="str">
        <f>IF('4.1_Resultats Balears'!M104=0,"",'4.1_Resultats Balears'!M104)</f>
        <v/>
      </c>
      <c r="R103" s="463" t="str">
        <f>IF('4.1_Resultats Balears'!O104=0,"",'4.1_Resultats Balears'!O104)</f>
        <v/>
      </c>
      <c r="S103" s="463" t="str">
        <f>IF('4.1_Resultats Balears'!P104=0,"",'4.1_Resultats Balears'!P104)</f>
        <v/>
      </c>
      <c r="T103" s="463" t="str">
        <f>IF('4.1_Resultats Balears'!Q104=0,"",'4.1_Resultats Balears'!Q104)</f>
        <v/>
      </c>
      <c r="U103" s="463" t="str">
        <f>IF('4.1_Resultats Balears'!S104=0,"",'4.1_Resultats Balears'!S104)</f>
        <v/>
      </c>
      <c r="V103" s="462" t="str">
        <f>_xlfn.IFNA(IF(VLOOKUP($D103,'3_Categories 3-6'!$E$26:$X$275,8,FALSE)="","",VLOOKUP($D103,'3_Categories 3-6'!$E$26:$X$275,8,FALSE)),"")</f>
        <v/>
      </c>
      <c r="W103" s="462" t="str">
        <f>_xlfn.IFNA(IF(VLOOKUP($D103,'3_Categories 3-6'!$E$26:$X$275,14,FALSE)="","",VLOOKUP($D103,'3_Categories 3-6'!$E$26:$X$275,14,FALSE)),"")</f>
        <v/>
      </c>
      <c r="X103" s="462" t="str">
        <f>_xlfn.IFNA(IF(VLOOKUP($D103,'3_Categories 3-6'!$E$26:$X$275,19,FALSE)="","",VLOOKUP($D103,'3_Categories 3-6'!$E$26:$X$275,19,FALSE)),"")</f>
        <v/>
      </c>
      <c r="Y103" s="462" t="str">
        <f>_xlfn.IFNA(IF(VLOOKUP($D103,'3_Categories 3-6'!$E$26:$X$275,20,FALSE)="","",VLOOKUP($D103,'3_Categories 3-6'!$E$26:$X$275,20,FALSE)),"")</f>
        <v/>
      </c>
    </row>
    <row r="104" spans="2:25" s="10" customFormat="1" x14ac:dyDescent="0.25">
      <c r="B104" s="22"/>
      <c r="C104" s="478">
        <v>52</v>
      </c>
      <c r="D104" s="723" t="str">
        <f>IF(Dades!E842="","",Dades!E842)</f>
        <v/>
      </c>
      <c r="E104" s="723"/>
      <c r="F104" s="564" t="str">
        <f>IF(D104="","",IF(VLOOKUP(D104,'0.1_Dades generals organització'!$E$44:$M$293,4)="","",VLOOKUP(D104,'0.1_Dades generals organització'!$E$44:$M$293,4)))</f>
        <v/>
      </c>
      <c r="G104" s="564" t="str">
        <f>IF(D104="","",IF(VLOOKUP(D104,'0.1_Dades generals organització'!$E$44:$M$293,5)="","",VLOOKUP(D104,'0.1_Dades generals organització'!$E$44:$M$293,5)))</f>
        <v/>
      </c>
      <c r="H104" s="564" t="str">
        <f>IF(D104="","",IF(VLOOKUP(D104,'0.1_Dades generals organització'!$E$44:$M$293,6)="","",VLOOKUP(D104,'0.1_Dades generals organització'!$E$44:$M$293,6)))</f>
        <v/>
      </c>
      <c r="I104" s="466" t="str">
        <f>IF(D104="","",IF(VLOOKUP(D104,'0.1_Dades generals organització'!$E$44:$M$293,7)="","",VLOOKUP(D104,'0.1_Dades generals organització'!$E$44:$M$293,7)))</f>
        <v/>
      </c>
      <c r="J104" s="466" t="str">
        <f>IF(D104="","",IF(VLOOKUP(D104,'0.1_Dades generals organització'!$E$44:$M$293,8)="","",VLOOKUP(D104,'0.1_Dades generals organització'!$E$44:$M$293,8)))</f>
        <v/>
      </c>
      <c r="K104" s="564" t="str">
        <f>IF(D104="","",IF(VLOOKUP(D104,'0.1_Dades generals organització'!$E$44:$M$293,9)="","",VLOOKUP(D104,'0.1_Dades generals organització'!$E$44:$M$293,9)))</f>
        <v/>
      </c>
      <c r="L104" s="463" t="str">
        <f>IF('4.1_Resultats Balears'!F105=0,"",'4.1_Resultats Balears'!F105)</f>
        <v/>
      </c>
      <c r="M104" s="463" t="str">
        <f>IF('4.1_Resultats Balears'!G105=0,"",'4.1_Resultats Balears'!G105)</f>
        <v/>
      </c>
      <c r="N104" s="463" t="str">
        <f>IF('4.1_Resultats Balears'!H105=0,"",'4.1_Resultats Balears'!H105)</f>
        <v/>
      </c>
      <c r="O104" s="463" t="str">
        <f>IF('4.1_Resultats Balears'!I105=0,"",'4.1_Resultats Balears'!I105)</f>
        <v/>
      </c>
      <c r="P104" s="463" t="str">
        <f>IF('4.1_Resultats Balears'!K105=0,"",'4.1_Resultats Balears'!K105)</f>
        <v/>
      </c>
      <c r="Q104" s="463" t="str">
        <f>IF('4.1_Resultats Balears'!M105=0,"",'4.1_Resultats Balears'!M105)</f>
        <v/>
      </c>
      <c r="R104" s="463" t="str">
        <f>IF('4.1_Resultats Balears'!O105=0,"",'4.1_Resultats Balears'!O105)</f>
        <v/>
      </c>
      <c r="S104" s="463" t="str">
        <f>IF('4.1_Resultats Balears'!P105=0,"",'4.1_Resultats Balears'!P105)</f>
        <v/>
      </c>
      <c r="T104" s="463" t="str">
        <f>IF('4.1_Resultats Balears'!Q105=0,"",'4.1_Resultats Balears'!Q105)</f>
        <v/>
      </c>
      <c r="U104" s="463" t="str">
        <f>IF('4.1_Resultats Balears'!S105=0,"",'4.1_Resultats Balears'!S105)</f>
        <v/>
      </c>
      <c r="V104" s="462" t="str">
        <f>_xlfn.IFNA(IF(VLOOKUP($D104,'3_Categories 3-6'!$E$26:$X$275,8,FALSE)="","",VLOOKUP($D104,'3_Categories 3-6'!$E$26:$X$275,8,FALSE)),"")</f>
        <v/>
      </c>
      <c r="W104" s="462" t="str">
        <f>_xlfn.IFNA(IF(VLOOKUP($D104,'3_Categories 3-6'!$E$26:$X$275,14,FALSE)="","",VLOOKUP($D104,'3_Categories 3-6'!$E$26:$X$275,14,FALSE)),"")</f>
        <v/>
      </c>
      <c r="X104" s="462" t="str">
        <f>_xlfn.IFNA(IF(VLOOKUP($D104,'3_Categories 3-6'!$E$26:$X$275,19,FALSE)="","",VLOOKUP($D104,'3_Categories 3-6'!$E$26:$X$275,19,FALSE)),"")</f>
        <v/>
      </c>
      <c r="Y104" s="462" t="str">
        <f>_xlfn.IFNA(IF(VLOOKUP($D104,'3_Categories 3-6'!$E$26:$X$275,20,FALSE)="","",VLOOKUP($D104,'3_Categories 3-6'!$E$26:$X$275,20,FALSE)),"")</f>
        <v/>
      </c>
    </row>
    <row r="105" spans="2:25" s="10" customFormat="1" x14ac:dyDescent="0.25">
      <c r="B105" s="22"/>
      <c r="C105" s="478">
        <v>53</v>
      </c>
      <c r="D105" s="723" t="str">
        <f>IF(Dades!E843="","",Dades!E843)</f>
        <v/>
      </c>
      <c r="E105" s="723"/>
      <c r="F105" s="564" t="str">
        <f>IF(D105="","",IF(VLOOKUP(D105,'0.1_Dades generals organització'!$E$44:$M$293,4)="","",VLOOKUP(D105,'0.1_Dades generals organització'!$E$44:$M$293,4)))</f>
        <v/>
      </c>
      <c r="G105" s="564" t="str">
        <f>IF(D105="","",IF(VLOOKUP(D105,'0.1_Dades generals organització'!$E$44:$M$293,5)="","",VLOOKUP(D105,'0.1_Dades generals organització'!$E$44:$M$293,5)))</f>
        <v/>
      </c>
      <c r="H105" s="564" t="str">
        <f>IF(D105="","",IF(VLOOKUP(D105,'0.1_Dades generals organització'!$E$44:$M$293,6)="","",VLOOKUP(D105,'0.1_Dades generals organització'!$E$44:$M$293,6)))</f>
        <v/>
      </c>
      <c r="I105" s="466" t="str">
        <f>IF(D105="","",IF(VLOOKUP(D105,'0.1_Dades generals organització'!$E$44:$M$293,7)="","",VLOOKUP(D105,'0.1_Dades generals organització'!$E$44:$M$293,7)))</f>
        <v/>
      </c>
      <c r="J105" s="466" t="str">
        <f>IF(D105="","",IF(VLOOKUP(D105,'0.1_Dades generals organització'!$E$44:$M$293,8)="","",VLOOKUP(D105,'0.1_Dades generals organització'!$E$44:$M$293,8)))</f>
        <v/>
      </c>
      <c r="K105" s="564" t="str">
        <f>IF(D105="","",IF(VLOOKUP(D105,'0.1_Dades generals organització'!$E$44:$M$293,9)="","",VLOOKUP(D105,'0.1_Dades generals organització'!$E$44:$M$293,9)))</f>
        <v/>
      </c>
      <c r="L105" s="463" t="str">
        <f>IF('4.1_Resultats Balears'!F106=0,"",'4.1_Resultats Balears'!F106)</f>
        <v/>
      </c>
      <c r="M105" s="463" t="str">
        <f>IF('4.1_Resultats Balears'!G106=0,"",'4.1_Resultats Balears'!G106)</f>
        <v/>
      </c>
      <c r="N105" s="463" t="str">
        <f>IF('4.1_Resultats Balears'!H106=0,"",'4.1_Resultats Balears'!H106)</f>
        <v/>
      </c>
      <c r="O105" s="463" t="str">
        <f>IF('4.1_Resultats Balears'!I106=0,"",'4.1_Resultats Balears'!I106)</f>
        <v/>
      </c>
      <c r="P105" s="463" t="str">
        <f>IF('4.1_Resultats Balears'!K106=0,"",'4.1_Resultats Balears'!K106)</f>
        <v/>
      </c>
      <c r="Q105" s="463" t="str">
        <f>IF('4.1_Resultats Balears'!M106=0,"",'4.1_Resultats Balears'!M106)</f>
        <v/>
      </c>
      <c r="R105" s="463" t="str">
        <f>IF('4.1_Resultats Balears'!O106=0,"",'4.1_Resultats Balears'!O106)</f>
        <v/>
      </c>
      <c r="S105" s="463" t="str">
        <f>IF('4.1_Resultats Balears'!P106=0,"",'4.1_Resultats Balears'!P106)</f>
        <v/>
      </c>
      <c r="T105" s="463" t="str">
        <f>IF('4.1_Resultats Balears'!Q106=0,"",'4.1_Resultats Balears'!Q106)</f>
        <v/>
      </c>
      <c r="U105" s="463" t="str">
        <f>IF('4.1_Resultats Balears'!S106=0,"",'4.1_Resultats Balears'!S106)</f>
        <v/>
      </c>
      <c r="V105" s="462" t="str">
        <f>_xlfn.IFNA(IF(VLOOKUP($D105,'3_Categories 3-6'!$E$26:$X$275,8,FALSE)="","",VLOOKUP($D105,'3_Categories 3-6'!$E$26:$X$275,8,FALSE)),"")</f>
        <v/>
      </c>
      <c r="W105" s="462" t="str">
        <f>_xlfn.IFNA(IF(VLOOKUP($D105,'3_Categories 3-6'!$E$26:$X$275,14,FALSE)="","",VLOOKUP($D105,'3_Categories 3-6'!$E$26:$X$275,14,FALSE)),"")</f>
        <v/>
      </c>
      <c r="X105" s="462" t="str">
        <f>_xlfn.IFNA(IF(VLOOKUP($D105,'3_Categories 3-6'!$E$26:$X$275,19,FALSE)="","",VLOOKUP($D105,'3_Categories 3-6'!$E$26:$X$275,19,FALSE)),"")</f>
        <v/>
      </c>
      <c r="Y105" s="462" t="str">
        <f>_xlfn.IFNA(IF(VLOOKUP($D105,'3_Categories 3-6'!$E$26:$X$275,20,FALSE)="","",VLOOKUP($D105,'3_Categories 3-6'!$E$26:$X$275,20,FALSE)),"")</f>
        <v/>
      </c>
    </row>
    <row r="106" spans="2:25" s="10" customFormat="1" x14ac:dyDescent="0.25">
      <c r="B106" s="22"/>
      <c r="C106" s="478">
        <v>54</v>
      </c>
      <c r="D106" s="723" t="str">
        <f>IF(Dades!E844="","",Dades!E844)</f>
        <v/>
      </c>
      <c r="E106" s="723"/>
      <c r="F106" s="564" t="str">
        <f>IF(D106="","",IF(VLOOKUP(D106,'0.1_Dades generals organització'!$E$44:$M$293,4)="","",VLOOKUP(D106,'0.1_Dades generals organització'!$E$44:$M$293,4)))</f>
        <v/>
      </c>
      <c r="G106" s="564" t="str">
        <f>IF(D106="","",IF(VLOOKUP(D106,'0.1_Dades generals organització'!$E$44:$M$293,5)="","",VLOOKUP(D106,'0.1_Dades generals organització'!$E$44:$M$293,5)))</f>
        <v/>
      </c>
      <c r="H106" s="564" t="str">
        <f>IF(D106="","",IF(VLOOKUP(D106,'0.1_Dades generals organització'!$E$44:$M$293,6)="","",VLOOKUP(D106,'0.1_Dades generals organització'!$E$44:$M$293,6)))</f>
        <v/>
      </c>
      <c r="I106" s="466" t="str">
        <f>IF(D106="","",IF(VLOOKUP(D106,'0.1_Dades generals organització'!$E$44:$M$293,7)="","",VLOOKUP(D106,'0.1_Dades generals organització'!$E$44:$M$293,7)))</f>
        <v/>
      </c>
      <c r="J106" s="466" t="str">
        <f>IF(D106="","",IF(VLOOKUP(D106,'0.1_Dades generals organització'!$E$44:$M$293,8)="","",VLOOKUP(D106,'0.1_Dades generals organització'!$E$44:$M$293,8)))</f>
        <v/>
      </c>
      <c r="K106" s="564" t="str">
        <f>IF(D106="","",IF(VLOOKUP(D106,'0.1_Dades generals organització'!$E$44:$M$293,9)="","",VLOOKUP(D106,'0.1_Dades generals organització'!$E$44:$M$293,9)))</f>
        <v/>
      </c>
      <c r="L106" s="463" t="str">
        <f>IF('4.1_Resultats Balears'!F107=0,"",'4.1_Resultats Balears'!F107)</f>
        <v/>
      </c>
      <c r="M106" s="463" t="str">
        <f>IF('4.1_Resultats Balears'!G107=0,"",'4.1_Resultats Balears'!G107)</f>
        <v/>
      </c>
      <c r="N106" s="463" t="str">
        <f>IF('4.1_Resultats Balears'!H107=0,"",'4.1_Resultats Balears'!H107)</f>
        <v/>
      </c>
      <c r="O106" s="463" t="str">
        <f>IF('4.1_Resultats Balears'!I107=0,"",'4.1_Resultats Balears'!I107)</f>
        <v/>
      </c>
      <c r="P106" s="463" t="str">
        <f>IF('4.1_Resultats Balears'!K107=0,"",'4.1_Resultats Balears'!K107)</f>
        <v/>
      </c>
      <c r="Q106" s="463" t="str">
        <f>IF('4.1_Resultats Balears'!M107=0,"",'4.1_Resultats Balears'!M107)</f>
        <v/>
      </c>
      <c r="R106" s="463" t="str">
        <f>IF('4.1_Resultats Balears'!O107=0,"",'4.1_Resultats Balears'!O107)</f>
        <v/>
      </c>
      <c r="S106" s="463" t="str">
        <f>IF('4.1_Resultats Balears'!P107=0,"",'4.1_Resultats Balears'!P107)</f>
        <v/>
      </c>
      <c r="T106" s="463" t="str">
        <f>IF('4.1_Resultats Balears'!Q107=0,"",'4.1_Resultats Balears'!Q107)</f>
        <v/>
      </c>
      <c r="U106" s="463" t="str">
        <f>IF('4.1_Resultats Balears'!S107=0,"",'4.1_Resultats Balears'!S107)</f>
        <v/>
      </c>
      <c r="V106" s="462" t="str">
        <f>_xlfn.IFNA(IF(VLOOKUP($D106,'3_Categories 3-6'!$E$26:$X$275,8,FALSE)="","",VLOOKUP($D106,'3_Categories 3-6'!$E$26:$X$275,8,FALSE)),"")</f>
        <v/>
      </c>
      <c r="W106" s="462" t="str">
        <f>_xlfn.IFNA(IF(VLOOKUP($D106,'3_Categories 3-6'!$E$26:$X$275,14,FALSE)="","",VLOOKUP($D106,'3_Categories 3-6'!$E$26:$X$275,14,FALSE)),"")</f>
        <v/>
      </c>
      <c r="X106" s="462" t="str">
        <f>_xlfn.IFNA(IF(VLOOKUP($D106,'3_Categories 3-6'!$E$26:$X$275,19,FALSE)="","",VLOOKUP($D106,'3_Categories 3-6'!$E$26:$X$275,19,FALSE)),"")</f>
        <v/>
      </c>
      <c r="Y106" s="462" t="str">
        <f>_xlfn.IFNA(IF(VLOOKUP($D106,'3_Categories 3-6'!$E$26:$X$275,20,FALSE)="","",VLOOKUP($D106,'3_Categories 3-6'!$E$26:$X$275,20,FALSE)),"")</f>
        <v/>
      </c>
    </row>
    <row r="107" spans="2:25" s="10" customFormat="1" x14ac:dyDescent="0.25">
      <c r="B107" s="22"/>
      <c r="C107" s="478">
        <v>55</v>
      </c>
      <c r="D107" s="723" t="str">
        <f>IF(Dades!E845="","",Dades!E845)</f>
        <v/>
      </c>
      <c r="E107" s="723"/>
      <c r="F107" s="564" t="str">
        <f>IF(D107="","",IF(VLOOKUP(D107,'0.1_Dades generals organització'!$E$44:$M$293,4)="","",VLOOKUP(D107,'0.1_Dades generals organització'!$E$44:$M$293,4)))</f>
        <v/>
      </c>
      <c r="G107" s="564" t="str">
        <f>IF(D107="","",IF(VLOOKUP(D107,'0.1_Dades generals organització'!$E$44:$M$293,5)="","",VLOOKUP(D107,'0.1_Dades generals organització'!$E$44:$M$293,5)))</f>
        <v/>
      </c>
      <c r="H107" s="564" t="str">
        <f>IF(D107="","",IF(VLOOKUP(D107,'0.1_Dades generals organització'!$E$44:$M$293,6)="","",VLOOKUP(D107,'0.1_Dades generals organització'!$E$44:$M$293,6)))</f>
        <v/>
      </c>
      <c r="I107" s="466" t="str">
        <f>IF(D107="","",IF(VLOOKUP(D107,'0.1_Dades generals organització'!$E$44:$M$293,7)="","",VLOOKUP(D107,'0.1_Dades generals organització'!$E$44:$M$293,7)))</f>
        <v/>
      </c>
      <c r="J107" s="466" t="str">
        <f>IF(D107="","",IF(VLOOKUP(D107,'0.1_Dades generals organització'!$E$44:$M$293,8)="","",VLOOKUP(D107,'0.1_Dades generals organització'!$E$44:$M$293,8)))</f>
        <v/>
      </c>
      <c r="K107" s="564" t="str">
        <f>IF(D107="","",IF(VLOOKUP(D107,'0.1_Dades generals organització'!$E$44:$M$293,9)="","",VLOOKUP(D107,'0.1_Dades generals organització'!$E$44:$M$293,9)))</f>
        <v/>
      </c>
      <c r="L107" s="463" t="str">
        <f>IF('4.1_Resultats Balears'!F108=0,"",'4.1_Resultats Balears'!F108)</f>
        <v/>
      </c>
      <c r="M107" s="463" t="str">
        <f>IF('4.1_Resultats Balears'!G108=0,"",'4.1_Resultats Balears'!G108)</f>
        <v/>
      </c>
      <c r="N107" s="463" t="str">
        <f>IF('4.1_Resultats Balears'!H108=0,"",'4.1_Resultats Balears'!H108)</f>
        <v/>
      </c>
      <c r="O107" s="463" t="str">
        <f>IF('4.1_Resultats Balears'!I108=0,"",'4.1_Resultats Balears'!I108)</f>
        <v/>
      </c>
      <c r="P107" s="463" t="str">
        <f>IF('4.1_Resultats Balears'!K108=0,"",'4.1_Resultats Balears'!K108)</f>
        <v/>
      </c>
      <c r="Q107" s="463" t="str">
        <f>IF('4.1_Resultats Balears'!M108=0,"",'4.1_Resultats Balears'!M108)</f>
        <v/>
      </c>
      <c r="R107" s="463" t="str">
        <f>IF('4.1_Resultats Balears'!O108=0,"",'4.1_Resultats Balears'!O108)</f>
        <v/>
      </c>
      <c r="S107" s="463" t="str">
        <f>IF('4.1_Resultats Balears'!P108=0,"",'4.1_Resultats Balears'!P108)</f>
        <v/>
      </c>
      <c r="T107" s="463" t="str">
        <f>IF('4.1_Resultats Balears'!Q108=0,"",'4.1_Resultats Balears'!Q108)</f>
        <v/>
      </c>
      <c r="U107" s="463" t="str">
        <f>IF('4.1_Resultats Balears'!S108=0,"",'4.1_Resultats Balears'!S108)</f>
        <v/>
      </c>
      <c r="V107" s="462" t="str">
        <f>_xlfn.IFNA(IF(VLOOKUP($D107,'3_Categories 3-6'!$E$26:$X$275,8,FALSE)="","",VLOOKUP($D107,'3_Categories 3-6'!$E$26:$X$275,8,FALSE)),"")</f>
        <v/>
      </c>
      <c r="W107" s="462" t="str">
        <f>_xlfn.IFNA(IF(VLOOKUP($D107,'3_Categories 3-6'!$E$26:$X$275,14,FALSE)="","",VLOOKUP($D107,'3_Categories 3-6'!$E$26:$X$275,14,FALSE)),"")</f>
        <v/>
      </c>
      <c r="X107" s="462" t="str">
        <f>_xlfn.IFNA(IF(VLOOKUP($D107,'3_Categories 3-6'!$E$26:$X$275,19,FALSE)="","",VLOOKUP($D107,'3_Categories 3-6'!$E$26:$X$275,19,FALSE)),"")</f>
        <v/>
      </c>
      <c r="Y107" s="462" t="str">
        <f>_xlfn.IFNA(IF(VLOOKUP($D107,'3_Categories 3-6'!$E$26:$X$275,20,FALSE)="","",VLOOKUP($D107,'3_Categories 3-6'!$E$26:$X$275,20,FALSE)),"")</f>
        <v/>
      </c>
    </row>
    <row r="108" spans="2:25" s="10" customFormat="1" x14ac:dyDescent="0.25">
      <c r="B108" s="22"/>
      <c r="C108" s="478">
        <v>56</v>
      </c>
      <c r="D108" s="723" t="str">
        <f>IF(Dades!E846="","",Dades!E846)</f>
        <v/>
      </c>
      <c r="E108" s="723"/>
      <c r="F108" s="564" t="str">
        <f>IF(D108="","",IF(VLOOKUP(D108,'0.1_Dades generals organització'!$E$44:$M$293,4)="","",VLOOKUP(D108,'0.1_Dades generals organització'!$E$44:$M$293,4)))</f>
        <v/>
      </c>
      <c r="G108" s="564" t="str">
        <f>IF(D108="","",IF(VLOOKUP(D108,'0.1_Dades generals organització'!$E$44:$M$293,5)="","",VLOOKUP(D108,'0.1_Dades generals organització'!$E$44:$M$293,5)))</f>
        <v/>
      </c>
      <c r="H108" s="564" t="str">
        <f>IF(D108="","",IF(VLOOKUP(D108,'0.1_Dades generals organització'!$E$44:$M$293,6)="","",VLOOKUP(D108,'0.1_Dades generals organització'!$E$44:$M$293,6)))</f>
        <v/>
      </c>
      <c r="I108" s="466" t="str">
        <f>IF(D108="","",IF(VLOOKUP(D108,'0.1_Dades generals organització'!$E$44:$M$293,7)="","",VLOOKUP(D108,'0.1_Dades generals organització'!$E$44:$M$293,7)))</f>
        <v/>
      </c>
      <c r="J108" s="466" t="str">
        <f>IF(D108="","",IF(VLOOKUP(D108,'0.1_Dades generals organització'!$E$44:$M$293,8)="","",VLOOKUP(D108,'0.1_Dades generals organització'!$E$44:$M$293,8)))</f>
        <v/>
      </c>
      <c r="K108" s="564" t="str">
        <f>IF(D108="","",IF(VLOOKUP(D108,'0.1_Dades generals organització'!$E$44:$M$293,9)="","",VLOOKUP(D108,'0.1_Dades generals organització'!$E$44:$M$293,9)))</f>
        <v/>
      </c>
      <c r="L108" s="463" t="str">
        <f>IF('4.1_Resultats Balears'!F109=0,"",'4.1_Resultats Balears'!F109)</f>
        <v/>
      </c>
      <c r="M108" s="463" t="str">
        <f>IF('4.1_Resultats Balears'!G109=0,"",'4.1_Resultats Balears'!G109)</f>
        <v/>
      </c>
      <c r="N108" s="463" t="str">
        <f>IF('4.1_Resultats Balears'!H109=0,"",'4.1_Resultats Balears'!H109)</f>
        <v/>
      </c>
      <c r="O108" s="463" t="str">
        <f>IF('4.1_Resultats Balears'!I109=0,"",'4.1_Resultats Balears'!I109)</f>
        <v/>
      </c>
      <c r="P108" s="463" t="str">
        <f>IF('4.1_Resultats Balears'!K109=0,"",'4.1_Resultats Balears'!K109)</f>
        <v/>
      </c>
      <c r="Q108" s="463" t="str">
        <f>IF('4.1_Resultats Balears'!M109=0,"",'4.1_Resultats Balears'!M109)</f>
        <v/>
      </c>
      <c r="R108" s="463" t="str">
        <f>IF('4.1_Resultats Balears'!O109=0,"",'4.1_Resultats Balears'!O109)</f>
        <v/>
      </c>
      <c r="S108" s="463" t="str">
        <f>IF('4.1_Resultats Balears'!P109=0,"",'4.1_Resultats Balears'!P109)</f>
        <v/>
      </c>
      <c r="T108" s="463" t="str">
        <f>IF('4.1_Resultats Balears'!Q109=0,"",'4.1_Resultats Balears'!Q109)</f>
        <v/>
      </c>
      <c r="U108" s="463" t="str">
        <f>IF('4.1_Resultats Balears'!S109=0,"",'4.1_Resultats Balears'!S109)</f>
        <v/>
      </c>
      <c r="V108" s="462" t="str">
        <f>_xlfn.IFNA(IF(VLOOKUP($D108,'3_Categories 3-6'!$E$26:$X$275,8,FALSE)="","",VLOOKUP($D108,'3_Categories 3-6'!$E$26:$X$275,8,FALSE)),"")</f>
        <v/>
      </c>
      <c r="W108" s="462" t="str">
        <f>_xlfn.IFNA(IF(VLOOKUP($D108,'3_Categories 3-6'!$E$26:$X$275,14,FALSE)="","",VLOOKUP($D108,'3_Categories 3-6'!$E$26:$X$275,14,FALSE)),"")</f>
        <v/>
      </c>
      <c r="X108" s="462" t="str">
        <f>_xlfn.IFNA(IF(VLOOKUP($D108,'3_Categories 3-6'!$E$26:$X$275,19,FALSE)="","",VLOOKUP($D108,'3_Categories 3-6'!$E$26:$X$275,19,FALSE)),"")</f>
        <v/>
      </c>
      <c r="Y108" s="462" t="str">
        <f>_xlfn.IFNA(IF(VLOOKUP($D108,'3_Categories 3-6'!$E$26:$X$275,20,FALSE)="","",VLOOKUP($D108,'3_Categories 3-6'!$E$26:$X$275,20,FALSE)),"")</f>
        <v/>
      </c>
    </row>
    <row r="109" spans="2:25" s="10" customFormat="1" x14ac:dyDescent="0.25">
      <c r="B109" s="22"/>
      <c r="C109" s="478">
        <v>57</v>
      </c>
      <c r="D109" s="723" t="str">
        <f>IF(Dades!E847="","",Dades!E847)</f>
        <v/>
      </c>
      <c r="E109" s="723"/>
      <c r="F109" s="564" t="str">
        <f>IF(D109="","",IF(VLOOKUP(D109,'0.1_Dades generals organització'!$E$44:$M$293,4)="","",VLOOKUP(D109,'0.1_Dades generals organització'!$E$44:$M$293,4)))</f>
        <v/>
      </c>
      <c r="G109" s="564" t="str">
        <f>IF(D109="","",IF(VLOOKUP(D109,'0.1_Dades generals organització'!$E$44:$M$293,5)="","",VLOOKUP(D109,'0.1_Dades generals organització'!$E$44:$M$293,5)))</f>
        <v/>
      </c>
      <c r="H109" s="564" t="str">
        <f>IF(D109="","",IF(VLOOKUP(D109,'0.1_Dades generals organització'!$E$44:$M$293,6)="","",VLOOKUP(D109,'0.1_Dades generals organització'!$E$44:$M$293,6)))</f>
        <v/>
      </c>
      <c r="I109" s="466" t="str">
        <f>IF(D109="","",IF(VLOOKUP(D109,'0.1_Dades generals organització'!$E$44:$M$293,7)="","",VLOOKUP(D109,'0.1_Dades generals organització'!$E$44:$M$293,7)))</f>
        <v/>
      </c>
      <c r="J109" s="466" t="str">
        <f>IF(D109="","",IF(VLOOKUP(D109,'0.1_Dades generals organització'!$E$44:$M$293,8)="","",VLOOKUP(D109,'0.1_Dades generals organització'!$E$44:$M$293,8)))</f>
        <v/>
      </c>
      <c r="K109" s="564" t="str">
        <f>IF(D109="","",IF(VLOOKUP(D109,'0.1_Dades generals organització'!$E$44:$M$293,9)="","",VLOOKUP(D109,'0.1_Dades generals organització'!$E$44:$M$293,9)))</f>
        <v/>
      </c>
      <c r="L109" s="463" t="str">
        <f>IF('4.1_Resultats Balears'!F110=0,"",'4.1_Resultats Balears'!F110)</f>
        <v/>
      </c>
      <c r="M109" s="463" t="str">
        <f>IF('4.1_Resultats Balears'!G110=0,"",'4.1_Resultats Balears'!G110)</f>
        <v/>
      </c>
      <c r="N109" s="463" t="str">
        <f>IF('4.1_Resultats Balears'!H110=0,"",'4.1_Resultats Balears'!H110)</f>
        <v/>
      </c>
      <c r="O109" s="463" t="str">
        <f>IF('4.1_Resultats Balears'!I110=0,"",'4.1_Resultats Balears'!I110)</f>
        <v/>
      </c>
      <c r="P109" s="463" t="str">
        <f>IF('4.1_Resultats Balears'!K110=0,"",'4.1_Resultats Balears'!K110)</f>
        <v/>
      </c>
      <c r="Q109" s="463" t="str">
        <f>IF('4.1_Resultats Balears'!M110=0,"",'4.1_Resultats Balears'!M110)</f>
        <v/>
      </c>
      <c r="R109" s="463" t="str">
        <f>IF('4.1_Resultats Balears'!O110=0,"",'4.1_Resultats Balears'!O110)</f>
        <v/>
      </c>
      <c r="S109" s="463" t="str">
        <f>IF('4.1_Resultats Balears'!P110=0,"",'4.1_Resultats Balears'!P110)</f>
        <v/>
      </c>
      <c r="T109" s="463" t="str">
        <f>IF('4.1_Resultats Balears'!Q110=0,"",'4.1_Resultats Balears'!Q110)</f>
        <v/>
      </c>
      <c r="U109" s="463" t="str">
        <f>IF('4.1_Resultats Balears'!S110=0,"",'4.1_Resultats Balears'!S110)</f>
        <v/>
      </c>
      <c r="V109" s="462" t="str">
        <f>_xlfn.IFNA(IF(VLOOKUP($D109,'3_Categories 3-6'!$E$26:$X$275,8,FALSE)="","",VLOOKUP($D109,'3_Categories 3-6'!$E$26:$X$275,8,FALSE)),"")</f>
        <v/>
      </c>
      <c r="W109" s="462" t="str">
        <f>_xlfn.IFNA(IF(VLOOKUP($D109,'3_Categories 3-6'!$E$26:$X$275,14,FALSE)="","",VLOOKUP($D109,'3_Categories 3-6'!$E$26:$X$275,14,FALSE)),"")</f>
        <v/>
      </c>
      <c r="X109" s="462" t="str">
        <f>_xlfn.IFNA(IF(VLOOKUP($D109,'3_Categories 3-6'!$E$26:$X$275,19,FALSE)="","",VLOOKUP($D109,'3_Categories 3-6'!$E$26:$X$275,19,FALSE)),"")</f>
        <v/>
      </c>
      <c r="Y109" s="462" t="str">
        <f>_xlfn.IFNA(IF(VLOOKUP($D109,'3_Categories 3-6'!$E$26:$X$275,20,FALSE)="","",VLOOKUP($D109,'3_Categories 3-6'!$E$26:$X$275,20,FALSE)),"")</f>
        <v/>
      </c>
    </row>
    <row r="110" spans="2:25" s="10" customFormat="1" x14ac:dyDescent="0.25">
      <c r="B110" s="22"/>
      <c r="C110" s="478">
        <v>58</v>
      </c>
      <c r="D110" s="723" t="str">
        <f>IF(Dades!E848="","",Dades!E848)</f>
        <v/>
      </c>
      <c r="E110" s="723"/>
      <c r="F110" s="564" t="str">
        <f>IF(D110="","",IF(VLOOKUP(D110,'0.1_Dades generals organització'!$E$44:$M$293,4)="","",VLOOKUP(D110,'0.1_Dades generals organització'!$E$44:$M$293,4)))</f>
        <v/>
      </c>
      <c r="G110" s="564" t="str">
        <f>IF(D110="","",IF(VLOOKUP(D110,'0.1_Dades generals organització'!$E$44:$M$293,5)="","",VLOOKUP(D110,'0.1_Dades generals organització'!$E$44:$M$293,5)))</f>
        <v/>
      </c>
      <c r="H110" s="564" t="str">
        <f>IF(D110="","",IF(VLOOKUP(D110,'0.1_Dades generals organització'!$E$44:$M$293,6)="","",VLOOKUP(D110,'0.1_Dades generals organització'!$E$44:$M$293,6)))</f>
        <v/>
      </c>
      <c r="I110" s="466" t="str">
        <f>IF(D110="","",IF(VLOOKUP(D110,'0.1_Dades generals organització'!$E$44:$M$293,7)="","",VLOOKUP(D110,'0.1_Dades generals organització'!$E$44:$M$293,7)))</f>
        <v/>
      </c>
      <c r="J110" s="466" t="str">
        <f>IF(D110="","",IF(VLOOKUP(D110,'0.1_Dades generals organització'!$E$44:$M$293,8)="","",VLOOKUP(D110,'0.1_Dades generals organització'!$E$44:$M$293,8)))</f>
        <v/>
      </c>
      <c r="K110" s="564" t="str">
        <f>IF(D110="","",IF(VLOOKUP(D110,'0.1_Dades generals organització'!$E$44:$M$293,9)="","",VLOOKUP(D110,'0.1_Dades generals organització'!$E$44:$M$293,9)))</f>
        <v/>
      </c>
      <c r="L110" s="463" t="str">
        <f>IF('4.1_Resultats Balears'!F111=0,"",'4.1_Resultats Balears'!F111)</f>
        <v/>
      </c>
      <c r="M110" s="463" t="str">
        <f>IF('4.1_Resultats Balears'!G111=0,"",'4.1_Resultats Balears'!G111)</f>
        <v/>
      </c>
      <c r="N110" s="463" t="str">
        <f>IF('4.1_Resultats Balears'!H111=0,"",'4.1_Resultats Balears'!H111)</f>
        <v/>
      </c>
      <c r="O110" s="463" t="str">
        <f>IF('4.1_Resultats Balears'!I111=0,"",'4.1_Resultats Balears'!I111)</f>
        <v/>
      </c>
      <c r="P110" s="463" t="str">
        <f>IF('4.1_Resultats Balears'!K111=0,"",'4.1_Resultats Balears'!K111)</f>
        <v/>
      </c>
      <c r="Q110" s="463" t="str">
        <f>IF('4.1_Resultats Balears'!M111=0,"",'4.1_Resultats Balears'!M111)</f>
        <v/>
      </c>
      <c r="R110" s="463" t="str">
        <f>IF('4.1_Resultats Balears'!O111=0,"",'4.1_Resultats Balears'!O111)</f>
        <v/>
      </c>
      <c r="S110" s="463" t="str">
        <f>IF('4.1_Resultats Balears'!P111=0,"",'4.1_Resultats Balears'!P111)</f>
        <v/>
      </c>
      <c r="T110" s="463" t="str">
        <f>IF('4.1_Resultats Balears'!Q111=0,"",'4.1_Resultats Balears'!Q111)</f>
        <v/>
      </c>
      <c r="U110" s="463" t="str">
        <f>IF('4.1_Resultats Balears'!S111=0,"",'4.1_Resultats Balears'!S111)</f>
        <v/>
      </c>
      <c r="V110" s="462" t="str">
        <f>_xlfn.IFNA(IF(VLOOKUP($D110,'3_Categories 3-6'!$E$26:$X$275,8,FALSE)="","",VLOOKUP($D110,'3_Categories 3-6'!$E$26:$X$275,8,FALSE)),"")</f>
        <v/>
      </c>
      <c r="W110" s="462" t="str">
        <f>_xlfn.IFNA(IF(VLOOKUP($D110,'3_Categories 3-6'!$E$26:$X$275,14,FALSE)="","",VLOOKUP($D110,'3_Categories 3-6'!$E$26:$X$275,14,FALSE)),"")</f>
        <v/>
      </c>
      <c r="X110" s="462" t="str">
        <f>_xlfn.IFNA(IF(VLOOKUP($D110,'3_Categories 3-6'!$E$26:$X$275,19,FALSE)="","",VLOOKUP($D110,'3_Categories 3-6'!$E$26:$X$275,19,FALSE)),"")</f>
        <v/>
      </c>
      <c r="Y110" s="462" t="str">
        <f>_xlfn.IFNA(IF(VLOOKUP($D110,'3_Categories 3-6'!$E$26:$X$275,20,FALSE)="","",VLOOKUP($D110,'3_Categories 3-6'!$E$26:$X$275,20,FALSE)),"")</f>
        <v/>
      </c>
    </row>
    <row r="111" spans="2:25" s="10" customFormat="1" x14ac:dyDescent="0.25">
      <c r="B111" s="22"/>
      <c r="C111" s="478">
        <v>59</v>
      </c>
      <c r="D111" s="723" t="str">
        <f>IF(Dades!E849="","",Dades!E849)</f>
        <v/>
      </c>
      <c r="E111" s="723"/>
      <c r="F111" s="564" t="str">
        <f>IF(D111="","",IF(VLOOKUP(D111,'0.1_Dades generals organització'!$E$44:$M$293,4)="","",VLOOKUP(D111,'0.1_Dades generals organització'!$E$44:$M$293,4)))</f>
        <v/>
      </c>
      <c r="G111" s="564" t="str">
        <f>IF(D111="","",IF(VLOOKUP(D111,'0.1_Dades generals organització'!$E$44:$M$293,5)="","",VLOOKUP(D111,'0.1_Dades generals organització'!$E$44:$M$293,5)))</f>
        <v/>
      </c>
      <c r="H111" s="564" t="str">
        <f>IF(D111="","",IF(VLOOKUP(D111,'0.1_Dades generals organització'!$E$44:$M$293,6)="","",VLOOKUP(D111,'0.1_Dades generals organització'!$E$44:$M$293,6)))</f>
        <v/>
      </c>
      <c r="I111" s="466" t="str">
        <f>IF(D111="","",IF(VLOOKUP(D111,'0.1_Dades generals organització'!$E$44:$M$293,7)="","",VLOOKUP(D111,'0.1_Dades generals organització'!$E$44:$M$293,7)))</f>
        <v/>
      </c>
      <c r="J111" s="466" t="str">
        <f>IF(D111="","",IF(VLOOKUP(D111,'0.1_Dades generals organització'!$E$44:$M$293,8)="","",VLOOKUP(D111,'0.1_Dades generals organització'!$E$44:$M$293,8)))</f>
        <v/>
      </c>
      <c r="K111" s="564" t="str">
        <f>IF(D111="","",IF(VLOOKUP(D111,'0.1_Dades generals organització'!$E$44:$M$293,9)="","",VLOOKUP(D111,'0.1_Dades generals organització'!$E$44:$M$293,9)))</f>
        <v/>
      </c>
      <c r="L111" s="463" t="str">
        <f>IF('4.1_Resultats Balears'!F112=0,"",'4.1_Resultats Balears'!F112)</f>
        <v/>
      </c>
      <c r="M111" s="463" t="str">
        <f>IF('4.1_Resultats Balears'!G112=0,"",'4.1_Resultats Balears'!G112)</f>
        <v/>
      </c>
      <c r="N111" s="463" t="str">
        <f>IF('4.1_Resultats Balears'!H112=0,"",'4.1_Resultats Balears'!H112)</f>
        <v/>
      </c>
      <c r="O111" s="463" t="str">
        <f>IF('4.1_Resultats Balears'!I112=0,"",'4.1_Resultats Balears'!I112)</f>
        <v/>
      </c>
      <c r="P111" s="463" t="str">
        <f>IF('4.1_Resultats Balears'!K112=0,"",'4.1_Resultats Balears'!K112)</f>
        <v/>
      </c>
      <c r="Q111" s="463" t="str">
        <f>IF('4.1_Resultats Balears'!M112=0,"",'4.1_Resultats Balears'!M112)</f>
        <v/>
      </c>
      <c r="R111" s="463" t="str">
        <f>IF('4.1_Resultats Balears'!O112=0,"",'4.1_Resultats Balears'!O112)</f>
        <v/>
      </c>
      <c r="S111" s="463" t="str">
        <f>IF('4.1_Resultats Balears'!P112=0,"",'4.1_Resultats Balears'!P112)</f>
        <v/>
      </c>
      <c r="T111" s="463" t="str">
        <f>IF('4.1_Resultats Balears'!Q112=0,"",'4.1_Resultats Balears'!Q112)</f>
        <v/>
      </c>
      <c r="U111" s="463" t="str">
        <f>IF('4.1_Resultats Balears'!S112=0,"",'4.1_Resultats Balears'!S112)</f>
        <v/>
      </c>
      <c r="V111" s="462" t="str">
        <f>_xlfn.IFNA(IF(VLOOKUP($D111,'3_Categories 3-6'!$E$26:$X$275,8,FALSE)="","",VLOOKUP($D111,'3_Categories 3-6'!$E$26:$X$275,8,FALSE)),"")</f>
        <v/>
      </c>
      <c r="W111" s="462" t="str">
        <f>_xlfn.IFNA(IF(VLOOKUP($D111,'3_Categories 3-6'!$E$26:$X$275,14,FALSE)="","",VLOOKUP($D111,'3_Categories 3-6'!$E$26:$X$275,14,FALSE)),"")</f>
        <v/>
      </c>
      <c r="X111" s="462" t="str">
        <f>_xlfn.IFNA(IF(VLOOKUP($D111,'3_Categories 3-6'!$E$26:$X$275,19,FALSE)="","",VLOOKUP($D111,'3_Categories 3-6'!$E$26:$X$275,19,FALSE)),"")</f>
        <v/>
      </c>
      <c r="Y111" s="462" t="str">
        <f>_xlfn.IFNA(IF(VLOOKUP($D111,'3_Categories 3-6'!$E$26:$X$275,20,FALSE)="","",VLOOKUP($D111,'3_Categories 3-6'!$E$26:$X$275,20,FALSE)),"")</f>
        <v/>
      </c>
    </row>
    <row r="112" spans="2:25" s="10" customFormat="1" x14ac:dyDescent="0.25">
      <c r="B112" s="22"/>
      <c r="C112" s="478">
        <v>60</v>
      </c>
      <c r="D112" s="723" t="str">
        <f>IF(Dades!E850="","",Dades!E850)</f>
        <v/>
      </c>
      <c r="E112" s="723"/>
      <c r="F112" s="564" t="str">
        <f>IF(D112="","",IF(VLOOKUP(D112,'0.1_Dades generals organització'!$E$44:$M$293,4)="","",VLOOKUP(D112,'0.1_Dades generals organització'!$E$44:$M$293,4)))</f>
        <v/>
      </c>
      <c r="G112" s="564" t="str">
        <f>IF(D112="","",IF(VLOOKUP(D112,'0.1_Dades generals organització'!$E$44:$M$293,5)="","",VLOOKUP(D112,'0.1_Dades generals organització'!$E$44:$M$293,5)))</f>
        <v/>
      </c>
      <c r="H112" s="564" t="str">
        <f>IF(D112="","",IF(VLOOKUP(D112,'0.1_Dades generals organització'!$E$44:$M$293,6)="","",VLOOKUP(D112,'0.1_Dades generals organització'!$E$44:$M$293,6)))</f>
        <v/>
      </c>
      <c r="I112" s="466" t="str">
        <f>IF(D112="","",IF(VLOOKUP(D112,'0.1_Dades generals organització'!$E$44:$M$293,7)="","",VLOOKUP(D112,'0.1_Dades generals organització'!$E$44:$M$293,7)))</f>
        <v/>
      </c>
      <c r="J112" s="466" t="str">
        <f>IF(D112="","",IF(VLOOKUP(D112,'0.1_Dades generals organització'!$E$44:$M$293,8)="","",VLOOKUP(D112,'0.1_Dades generals organització'!$E$44:$M$293,8)))</f>
        <v/>
      </c>
      <c r="K112" s="564" t="str">
        <f>IF(D112="","",IF(VLOOKUP(D112,'0.1_Dades generals organització'!$E$44:$M$293,9)="","",VLOOKUP(D112,'0.1_Dades generals organització'!$E$44:$M$293,9)))</f>
        <v/>
      </c>
      <c r="L112" s="463" t="str">
        <f>IF('4.1_Resultats Balears'!F113=0,"",'4.1_Resultats Balears'!F113)</f>
        <v/>
      </c>
      <c r="M112" s="463" t="str">
        <f>IF('4.1_Resultats Balears'!G113=0,"",'4.1_Resultats Balears'!G113)</f>
        <v/>
      </c>
      <c r="N112" s="463" t="str">
        <f>IF('4.1_Resultats Balears'!H113=0,"",'4.1_Resultats Balears'!H113)</f>
        <v/>
      </c>
      <c r="O112" s="463" t="str">
        <f>IF('4.1_Resultats Balears'!I113=0,"",'4.1_Resultats Balears'!I113)</f>
        <v/>
      </c>
      <c r="P112" s="463" t="str">
        <f>IF('4.1_Resultats Balears'!K113=0,"",'4.1_Resultats Balears'!K113)</f>
        <v/>
      </c>
      <c r="Q112" s="463" t="str">
        <f>IF('4.1_Resultats Balears'!M113=0,"",'4.1_Resultats Balears'!M113)</f>
        <v/>
      </c>
      <c r="R112" s="463" t="str">
        <f>IF('4.1_Resultats Balears'!O113=0,"",'4.1_Resultats Balears'!O113)</f>
        <v/>
      </c>
      <c r="S112" s="463" t="str">
        <f>IF('4.1_Resultats Balears'!P113=0,"",'4.1_Resultats Balears'!P113)</f>
        <v/>
      </c>
      <c r="T112" s="463" t="str">
        <f>IF('4.1_Resultats Balears'!Q113=0,"",'4.1_Resultats Balears'!Q113)</f>
        <v/>
      </c>
      <c r="U112" s="463" t="str">
        <f>IF('4.1_Resultats Balears'!S113=0,"",'4.1_Resultats Balears'!S113)</f>
        <v/>
      </c>
      <c r="V112" s="462" t="str">
        <f>_xlfn.IFNA(IF(VLOOKUP($D112,'3_Categories 3-6'!$E$26:$X$275,8,FALSE)="","",VLOOKUP($D112,'3_Categories 3-6'!$E$26:$X$275,8,FALSE)),"")</f>
        <v/>
      </c>
      <c r="W112" s="462" t="str">
        <f>_xlfn.IFNA(IF(VLOOKUP($D112,'3_Categories 3-6'!$E$26:$X$275,14,FALSE)="","",VLOOKUP($D112,'3_Categories 3-6'!$E$26:$X$275,14,FALSE)),"")</f>
        <v/>
      </c>
      <c r="X112" s="462" t="str">
        <f>_xlfn.IFNA(IF(VLOOKUP($D112,'3_Categories 3-6'!$E$26:$X$275,19,FALSE)="","",VLOOKUP($D112,'3_Categories 3-6'!$E$26:$X$275,19,FALSE)),"")</f>
        <v/>
      </c>
      <c r="Y112" s="462" t="str">
        <f>_xlfn.IFNA(IF(VLOOKUP($D112,'3_Categories 3-6'!$E$26:$X$275,20,FALSE)="","",VLOOKUP($D112,'3_Categories 3-6'!$E$26:$X$275,20,FALSE)),"")</f>
        <v/>
      </c>
    </row>
    <row r="113" spans="3:25" s="10" customFormat="1" x14ac:dyDescent="0.25">
      <c r="C113" s="478">
        <v>61</v>
      </c>
      <c r="D113" s="723" t="str">
        <f>IF(Dades!E851="","",Dades!E851)</f>
        <v/>
      </c>
      <c r="E113" s="723"/>
      <c r="F113" s="564" t="str">
        <f>IF(D113="","",IF(VLOOKUP(D113,'0.1_Dades generals organització'!$E$44:$M$293,4)="","",VLOOKUP(D113,'0.1_Dades generals organització'!$E$44:$M$293,4)))</f>
        <v/>
      </c>
      <c r="G113" s="564" t="str">
        <f>IF(D113="","",IF(VLOOKUP(D113,'0.1_Dades generals organització'!$E$44:$M$293,5)="","",VLOOKUP(D113,'0.1_Dades generals organització'!$E$44:$M$293,5)))</f>
        <v/>
      </c>
      <c r="H113" s="564" t="str">
        <f>IF(D113="","",IF(VLOOKUP(D113,'0.1_Dades generals organització'!$E$44:$M$293,6)="","",VLOOKUP(D113,'0.1_Dades generals organització'!$E$44:$M$293,6)))</f>
        <v/>
      </c>
      <c r="I113" s="466" t="str">
        <f>IF(D113="","",IF(VLOOKUP(D113,'0.1_Dades generals organització'!$E$44:$M$293,7)="","",VLOOKUP(D113,'0.1_Dades generals organització'!$E$44:$M$293,7)))</f>
        <v/>
      </c>
      <c r="J113" s="466" t="str">
        <f>IF(D113="","",IF(VLOOKUP(D113,'0.1_Dades generals organització'!$E$44:$M$293,8)="","",VLOOKUP(D113,'0.1_Dades generals organització'!$E$44:$M$293,8)))</f>
        <v/>
      </c>
      <c r="K113" s="564" t="str">
        <f>IF(D113="","",IF(VLOOKUP(D113,'0.1_Dades generals organització'!$E$44:$M$293,9)="","",VLOOKUP(D113,'0.1_Dades generals organització'!$E$44:$M$293,9)))</f>
        <v/>
      </c>
      <c r="L113" s="463" t="str">
        <f>IF('4.1_Resultats Balears'!F114=0,"",'4.1_Resultats Balears'!F114)</f>
        <v/>
      </c>
      <c r="M113" s="463" t="str">
        <f>IF('4.1_Resultats Balears'!G114=0,"",'4.1_Resultats Balears'!G114)</f>
        <v/>
      </c>
      <c r="N113" s="463" t="str">
        <f>IF('4.1_Resultats Balears'!H114=0,"",'4.1_Resultats Balears'!H114)</f>
        <v/>
      </c>
      <c r="O113" s="463" t="str">
        <f>IF('4.1_Resultats Balears'!I114=0,"",'4.1_Resultats Balears'!I114)</f>
        <v/>
      </c>
      <c r="P113" s="463" t="str">
        <f>IF('4.1_Resultats Balears'!K114=0,"",'4.1_Resultats Balears'!K114)</f>
        <v/>
      </c>
      <c r="Q113" s="463" t="str">
        <f>IF('4.1_Resultats Balears'!M114=0,"",'4.1_Resultats Balears'!M114)</f>
        <v/>
      </c>
      <c r="R113" s="463" t="str">
        <f>IF('4.1_Resultats Balears'!O114=0,"",'4.1_Resultats Balears'!O114)</f>
        <v/>
      </c>
      <c r="S113" s="463" t="str">
        <f>IF('4.1_Resultats Balears'!P114=0,"",'4.1_Resultats Balears'!P114)</f>
        <v/>
      </c>
      <c r="T113" s="463" t="str">
        <f>IF('4.1_Resultats Balears'!Q114=0,"",'4.1_Resultats Balears'!Q114)</f>
        <v/>
      </c>
      <c r="U113" s="463" t="str">
        <f>IF('4.1_Resultats Balears'!S114=0,"",'4.1_Resultats Balears'!S114)</f>
        <v/>
      </c>
      <c r="V113" s="462" t="str">
        <f>_xlfn.IFNA(IF(VLOOKUP($D113,'3_Categories 3-6'!$E$26:$X$275,8,FALSE)="","",VLOOKUP($D113,'3_Categories 3-6'!$E$26:$X$275,8,FALSE)),"")</f>
        <v/>
      </c>
      <c r="W113" s="462" t="str">
        <f>_xlfn.IFNA(IF(VLOOKUP($D113,'3_Categories 3-6'!$E$26:$X$275,14,FALSE)="","",VLOOKUP($D113,'3_Categories 3-6'!$E$26:$X$275,14,FALSE)),"")</f>
        <v/>
      </c>
      <c r="X113" s="462" t="str">
        <f>_xlfn.IFNA(IF(VLOOKUP($D113,'3_Categories 3-6'!$E$26:$X$275,19,FALSE)="","",VLOOKUP($D113,'3_Categories 3-6'!$E$26:$X$275,19,FALSE)),"")</f>
        <v/>
      </c>
      <c r="Y113" s="462" t="str">
        <f>_xlfn.IFNA(IF(VLOOKUP($D113,'3_Categories 3-6'!$E$26:$X$275,20,FALSE)="","",VLOOKUP($D113,'3_Categories 3-6'!$E$26:$X$275,20,FALSE)),"")</f>
        <v/>
      </c>
    </row>
    <row r="114" spans="3:25" s="10" customFormat="1" x14ac:dyDescent="0.25">
      <c r="C114" s="478">
        <v>62</v>
      </c>
      <c r="D114" s="723" t="str">
        <f>IF(Dades!E852="","",Dades!E852)</f>
        <v/>
      </c>
      <c r="E114" s="723"/>
      <c r="F114" s="564" t="str">
        <f>IF(D114="","",IF(VLOOKUP(D114,'0.1_Dades generals organització'!$E$44:$M$293,4)="","",VLOOKUP(D114,'0.1_Dades generals organització'!$E$44:$M$293,4)))</f>
        <v/>
      </c>
      <c r="G114" s="564" t="str">
        <f>IF(D114="","",IF(VLOOKUP(D114,'0.1_Dades generals organització'!$E$44:$M$293,5)="","",VLOOKUP(D114,'0.1_Dades generals organització'!$E$44:$M$293,5)))</f>
        <v/>
      </c>
      <c r="H114" s="564" t="str">
        <f>IF(D114="","",IF(VLOOKUP(D114,'0.1_Dades generals organització'!$E$44:$M$293,6)="","",VLOOKUP(D114,'0.1_Dades generals organització'!$E$44:$M$293,6)))</f>
        <v/>
      </c>
      <c r="I114" s="466" t="str">
        <f>IF(D114="","",IF(VLOOKUP(D114,'0.1_Dades generals organització'!$E$44:$M$293,7)="","",VLOOKUP(D114,'0.1_Dades generals organització'!$E$44:$M$293,7)))</f>
        <v/>
      </c>
      <c r="J114" s="466" t="str">
        <f>IF(D114="","",IF(VLOOKUP(D114,'0.1_Dades generals organització'!$E$44:$M$293,8)="","",VLOOKUP(D114,'0.1_Dades generals organització'!$E$44:$M$293,8)))</f>
        <v/>
      </c>
      <c r="K114" s="564" t="str">
        <f>IF(D114="","",IF(VLOOKUP(D114,'0.1_Dades generals organització'!$E$44:$M$293,9)="","",VLOOKUP(D114,'0.1_Dades generals organització'!$E$44:$M$293,9)))</f>
        <v/>
      </c>
      <c r="L114" s="463" t="str">
        <f>IF('4.1_Resultats Balears'!F115=0,"",'4.1_Resultats Balears'!F115)</f>
        <v/>
      </c>
      <c r="M114" s="463" t="str">
        <f>IF('4.1_Resultats Balears'!G115=0,"",'4.1_Resultats Balears'!G115)</f>
        <v/>
      </c>
      <c r="N114" s="463" t="str">
        <f>IF('4.1_Resultats Balears'!H115=0,"",'4.1_Resultats Balears'!H115)</f>
        <v/>
      </c>
      <c r="O114" s="463" t="str">
        <f>IF('4.1_Resultats Balears'!I115=0,"",'4.1_Resultats Balears'!I115)</f>
        <v/>
      </c>
      <c r="P114" s="463" t="str">
        <f>IF('4.1_Resultats Balears'!K115=0,"",'4.1_Resultats Balears'!K115)</f>
        <v/>
      </c>
      <c r="Q114" s="463" t="str">
        <f>IF('4.1_Resultats Balears'!M115=0,"",'4.1_Resultats Balears'!M115)</f>
        <v/>
      </c>
      <c r="R114" s="463" t="str">
        <f>IF('4.1_Resultats Balears'!O115=0,"",'4.1_Resultats Balears'!O115)</f>
        <v/>
      </c>
      <c r="S114" s="463" t="str">
        <f>IF('4.1_Resultats Balears'!P115=0,"",'4.1_Resultats Balears'!P115)</f>
        <v/>
      </c>
      <c r="T114" s="463" t="str">
        <f>IF('4.1_Resultats Balears'!Q115=0,"",'4.1_Resultats Balears'!Q115)</f>
        <v/>
      </c>
      <c r="U114" s="463" t="str">
        <f>IF('4.1_Resultats Balears'!S115=0,"",'4.1_Resultats Balears'!S115)</f>
        <v/>
      </c>
      <c r="V114" s="462" t="str">
        <f>_xlfn.IFNA(IF(VLOOKUP($D114,'3_Categories 3-6'!$E$26:$X$275,8,FALSE)="","",VLOOKUP($D114,'3_Categories 3-6'!$E$26:$X$275,8,FALSE)),"")</f>
        <v/>
      </c>
      <c r="W114" s="462" t="str">
        <f>_xlfn.IFNA(IF(VLOOKUP($D114,'3_Categories 3-6'!$E$26:$X$275,14,FALSE)="","",VLOOKUP($D114,'3_Categories 3-6'!$E$26:$X$275,14,FALSE)),"")</f>
        <v/>
      </c>
      <c r="X114" s="462" t="str">
        <f>_xlfn.IFNA(IF(VLOOKUP($D114,'3_Categories 3-6'!$E$26:$X$275,19,FALSE)="","",VLOOKUP($D114,'3_Categories 3-6'!$E$26:$X$275,19,FALSE)),"")</f>
        <v/>
      </c>
      <c r="Y114" s="462" t="str">
        <f>_xlfn.IFNA(IF(VLOOKUP($D114,'3_Categories 3-6'!$E$26:$X$275,20,FALSE)="","",VLOOKUP($D114,'3_Categories 3-6'!$E$26:$X$275,20,FALSE)),"")</f>
        <v/>
      </c>
    </row>
    <row r="115" spans="3:25" s="10" customFormat="1" x14ac:dyDescent="0.25">
      <c r="C115" s="478">
        <v>63</v>
      </c>
      <c r="D115" s="723" t="str">
        <f>IF(Dades!E853="","",Dades!E853)</f>
        <v/>
      </c>
      <c r="E115" s="723"/>
      <c r="F115" s="564" t="str">
        <f>IF(D115="","",IF(VLOOKUP(D115,'0.1_Dades generals organització'!$E$44:$M$293,4)="","",VLOOKUP(D115,'0.1_Dades generals organització'!$E$44:$M$293,4)))</f>
        <v/>
      </c>
      <c r="G115" s="564" t="str">
        <f>IF(D115="","",IF(VLOOKUP(D115,'0.1_Dades generals organització'!$E$44:$M$293,5)="","",VLOOKUP(D115,'0.1_Dades generals organització'!$E$44:$M$293,5)))</f>
        <v/>
      </c>
      <c r="H115" s="564" t="str">
        <f>IF(D115="","",IF(VLOOKUP(D115,'0.1_Dades generals organització'!$E$44:$M$293,6)="","",VLOOKUP(D115,'0.1_Dades generals organització'!$E$44:$M$293,6)))</f>
        <v/>
      </c>
      <c r="I115" s="466" t="str">
        <f>IF(D115="","",IF(VLOOKUP(D115,'0.1_Dades generals organització'!$E$44:$M$293,7)="","",VLOOKUP(D115,'0.1_Dades generals organització'!$E$44:$M$293,7)))</f>
        <v/>
      </c>
      <c r="J115" s="466" t="str">
        <f>IF(D115="","",IF(VLOOKUP(D115,'0.1_Dades generals organització'!$E$44:$M$293,8)="","",VLOOKUP(D115,'0.1_Dades generals organització'!$E$44:$M$293,8)))</f>
        <v/>
      </c>
      <c r="K115" s="564" t="str">
        <f>IF(D115="","",IF(VLOOKUP(D115,'0.1_Dades generals organització'!$E$44:$M$293,9)="","",VLOOKUP(D115,'0.1_Dades generals organització'!$E$44:$M$293,9)))</f>
        <v/>
      </c>
      <c r="L115" s="463" t="str">
        <f>IF('4.1_Resultats Balears'!F116=0,"",'4.1_Resultats Balears'!F116)</f>
        <v/>
      </c>
      <c r="M115" s="463" t="str">
        <f>IF('4.1_Resultats Balears'!G116=0,"",'4.1_Resultats Balears'!G116)</f>
        <v/>
      </c>
      <c r="N115" s="463" t="str">
        <f>IF('4.1_Resultats Balears'!H116=0,"",'4.1_Resultats Balears'!H116)</f>
        <v/>
      </c>
      <c r="O115" s="463" t="str">
        <f>IF('4.1_Resultats Balears'!I116=0,"",'4.1_Resultats Balears'!I116)</f>
        <v/>
      </c>
      <c r="P115" s="463" t="str">
        <f>IF('4.1_Resultats Balears'!K116=0,"",'4.1_Resultats Balears'!K116)</f>
        <v/>
      </c>
      <c r="Q115" s="463" t="str">
        <f>IF('4.1_Resultats Balears'!M116=0,"",'4.1_Resultats Balears'!M116)</f>
        <v/>
      </c>
      <c r="R115" s="463" t="str">
        <f>IF('4.1_Resultats Balears'!O116=0,"",'4.1_Resultats Balears'!O116)</f>
        <v/>
      </c>
      <c r="S115" s="463" t="str">
        <f>IF('4.1_Resultats Balears'!P116=0,"",'4.1_Resultats Balears'!P116)</f>
        <v/>
      </c>
      <c r="T115" s="463" t="str">
        <f>IF('4.1_Resultats Balears'!Q116=0,"",'4.1_Resultats Balears'!Q116)</f>
        <v/>
      </c>
      <c r="U115" s="463" t="str">
        <f>IF('4.1_Resultats Balears'!S116=0,"",'4.1_Resultats Balears'!S116)</f>
        <v/>
      </c>
      <c r="V115" s="462" t="str">
        <f>_xlfn.IFNA(IF(VLOOKUP($D115,'3_Categories 3-6'!$E$26:$X$275,8,FALSE)="","",VLOOKUP($D115,'3_Categories 3-6'!$E$26:$X$275,8,FALSE)),"")</f>
        <v/>
      </c>
      <c r="W115" s="462" t="str">
        <f>_xlfn.IFNA(IF(VLOOKUP($D115,'3_Categories 3-6'!$E$26:$X$275,14,FALSE)="","",VLOOKUP($D115,'3_Categories 3-6'!$E$26:$X$275,14,FALSE)),"")</f>
        <v/>
      </c>
      <c r="X115" s="462" t="str">
        <f>_xlfn.IFNA(IF(VLOOKUP($D115,'3_Categories 3-6'!$E$26:$X$275,19,FALSE)="","",VLOOKUP($D115,'3_Categories 3-6'!$E$26:$X$275,19,FALSE)),"")</f>
        <v/>
      </c>
      <c r="Y115" s="462" t="str">
        <f>_xlfn.IFNA(IF(VLOOKUP($D115,'3_Categories 3-6'!$E$26:$X$275,20,FALSE)="","",VLOOKUP($D115,'3_Categories 3-6'!$E$26:$X$275,20,FALSE)),"")</f>
        <v/>
      </c>
    </row>
    <row r="116" spans="3:25" s="10" customFormat="1" x14ac:dyDescent="0.25">
      <c r="C116" s="478">
        <v>64</v>
      </c>
      <c r="D116" s="723" t="str">
        <f>IF(Dades!E854="","",Dades!E854)</f>
        <v/>
      </c>
      <c r="E116" s="723"/>
      <c r="F116" s="564" t="str">
        <f>IF(D116="","",IF(VLOOKUP(D116,'0.1_Dades generals organització'!$E$44:$M$293,4)="","",VLOOKUP(D116,'0.1_Dades generals organització'!$E$44:$M$293,4)))</f>
        <v/>
      </c>
      <c r="G116" s="564" t="str">
        <f>IF(D116="","",IF(VLOOKUP(D116,'0.1_Dades generals organització'!$E$44:$M$293,5)="","",VLOOKUP(D116,'0.1_Dades generals organització'!$E$44:$M$293,5)))</f>
        <v/>
      </c>
      <c r="H116" s="564" t="str">
        <f>IF(D116="","",IF(VLOOKUP(D116,'0.1_Dades generals organització'!$E$44:$M$293,6)="","",VLOOKUP(D116,'0.1_Dades generals organització'!$E$44:$M$293,6)))</f>
        <v/>
      </c>
      <c r="I116" s="466" t="str">
        <f>IF(D116="","",IF(VLOOKUP(D116,'0.1_Dades generals organització'!$E$44:$M$293,7)="","",VLOOKUP(D116,'0.1_Dades generals organització'!$E$44:$M$293,7)))</f>
        <v/>
      </c>
      <c r="J116" s="466" t="str">
        <f>IF(D116="","",IF(VLOOKUP(D116,'0.1_Dades generals organització'!$E$44:$M$293,8)="","",VLOOKUP(D116,'0.1_Dades generals organització'!$E$44:$M$293,8)))</f>
        <v/>
      </c>
      <c r="K116" s="564" t="str">
        <f>IF(D116="","",IF(VLOOKUP(D116,'0.1_Dades generals organització'!$E$44:$M$293,9)="","",VLOOKUP(D116,'0.1_Dades generals organització'!$E$44:$M$293,9)))</f>
        <v/>
      </c>
      <c r="L116" s="463" t="str">
        <f>IF('4.1_Resultats Balears'!F117=0,"",'4.1_Resultats Balears'!F117)</f>
        <v/>
      </c>
      <c r="M116" s="463" t="str">
        <f>IF('4.1_Resultats Balears'!G117=0,"",'4.1_Resultats Balears'!G117)</f>
        <v/>
      </c>
      <c r="N116" s="463" t="str">
        <f>IF('4.1_Resultats Balears'!H117=0,"",'4.1_Resultats Balears'!H117)</f>
        <v/>
      </c>
      <c r="O116" s="463" t="str">
        <f>IF('4.1_Resultats Balears'!I117=0,"",'4.1_Resultats Balears'!I117)</f>
        <v/>
      </c>
      <c r="P116" s="463" t="str">
        <f>IF('4.1_Resultats Balears'!K117=0,"",'4.1_Resultats Balears'!K117)</f>
        <v/>
      </c>
      <c r="Q116" s="463" t="str">
        <f>IF('4.1_Resultats Balears'!M117=0,"",'4.1_Resultats Balears'!M117)</f>
        <v/>
      </c>
      <c r="R116" s="463" t="str">
        <f>IF('4.1_Resultats Balears'!O117=0,"",'4.1_Resultats Balears'!O117)</f>
        <v/>
      </c>
      <c r="S116" s="463" t="str">
        <f>IF('4.1_Resultats Balears'!P117=0,"",'4.1_Resultats Balears'!P117)</f>
        <v/>
      </c>
      <c r="T116" s="463" t="str">
        <f>IF('4.1_Resultats Balears'!Q117=0,"",'4.1_Resultats Balears'!Q117)</f>
        <v/>
      </c>
      <c r="U116" s="463" t="str">
        <f>IF('4.1_Resultats Balears'!S117=0,"",'4.1_Resultats Balears'!S117)</f>
        <v/>
      </c>
      <c r="V116" s="462" t="str">
        <f>_xlfn.IFNA(IF(VLOOKUP($D116,'3_Categories 3-6'!$E$26:$X$275,8,FALSE)="","",VLOOKUP($D116,'3_Categories 3-6'!$E$26:$X$275,8,FALSE)),"")</f>
        <v/>
      </c>
      <c r="W116" s="462" t="str">
        <f>_xlfn.IFNA(IF(VLOOKUP($D116,'3_Categories 3-6'!$E$26:$X$275,14,FALSE)="","",VLOOKUP($D116,'3_Categories 3-6'!$E$26:$X$275,14,FALSE)),"")</f>
        <v/>
      </c>
      <c r="X116" s="462" t="str">
        <f>_xlfn.IFNA(IF(VLOOKUP($D116,'3_Categories 3-6'!$E$26:$X$275,19,FALSE)="","",VLOOKUP($D116,'3_Categories 3-6'!$E$26:$X$275,19,FALSE)),"")</f>
        <v/>
      </c>
      <c r="Y116" s="462" t="str">
        <f>_xlfn.IFNA(IF(VLOOKUP($D116,'3_Categories 3-6'!$E$26:$X$275,20,FALSE)="","",VLOOKUP($D116,'3_Categories 3-6'!$E$26:$X$275,20,FALSE)),"")</f>
        <v/>
      </c>
    </row>
    <row r="117" spans="3:25" s="10" customFormat="1" x14ac:dyDescent="0.25">
      <c r="C117" s="478">
        <v>65</v>
      </c>
      <c r="D117" s="723" t="str">
        <f>IF(Dades!E855="","",Dades!E855)</f>
        <v/>
      </c>
      <c r="E117" s="723"/>
      <c r="F117" s="564" t="str">
        <f>IF(D117="","",IF(VLOOKUP(D117,'0.1_Dades generals organització'!$E$44:$M$293,4)="","",VLOOKUP(D117,'0.1_Dades generals organització'!$E$44:$M$293,4)))</f>
        <v/>
      </c>
      <c r="G117" s="564" t="str">
        <f>IF(D117="","",IF(VLOOKUP(D117,'0.1_Dades generals organització'!$E$44:$M$293,5)="","",VLOOKUP(D117,'0.1_Dades generals organització'!$E$44:$M$293,5)))</f>
        <v/>
      </c>
      <c r="H117" s="564" t="str">
        <f>IF(D117="","",IF(VLOOKUP(D117,'0.1_Dades generals organització'!$E$44:$M$293,6)="","",VLOOKUP(D117,'0.1_Dades generals organització'!$E$44:$M$293,6)))</f>
        <v/>
      </c>
      <c r="I117" s="466" t="str">
        <f>IF(D117="","",IF(VLOOKUP(D117,'0.1_Dades generals organització'!$E$44:$M$293,7)="","",VLOOKUP(D117,'0.1_Dades generals organització'!$E$44:$M$293,7)))</f>
        <v/>
      </c>
      <c r="J117" s="466" t="str">
        <f>IF(D117="","",IF(VLOOKUP(D117,'0.1_Dades generals organització'!$E$44:$M$293,8)="","",VLOOKUP(D117,'0.1_Dades generals organització'!$E$44:$M$293,8)))</f>
        <v/>
      </c>
      <c r="K117" s="564" t="str">
        <f>IF(D117="","",IF(VLOOKUP(D117,'0.1_Dades generals organització'!$E$44:$M$293,9)="","",VLOOKUP(D117,'0.1_Dades generals organització'!$E$44:$M$293,9)))</f>
        <v/>
      </c>
      <c r="L117" s="463" t="str">
        <f>IF('4.1_Resultats Balears'!F118=0,"",'4.1_Resultats Balears'!F118)</f>
        <v/>
      </c>
      <c r="M117" s="463" t="str">
        <f>IF('4.1_Resultats Balears'!G118=0,"",'4.1_Resultats Balears'!G118)</f>
        <v/>
      </c>
      <c r="N117" s="463" t="str">
        <f>IF('4.1_Resultats Balears'!H118=0,"",'4.1_Resultats Balears'!H118)</f>
        <v/>
      </c>
      <c r="O117" s="463" t="str">
        <f>IF('4.1_Resultats Balears'!I118=0,"",'4.1_Resultats Balears'!I118)</f>
        <v/>
      </c>
      <c r="P117" s="463" t="str">
        <f>IF('4.1_Resultats Balears'!K118=0,"",'4.1_Resultats Balears'!K118)</f>
        <v/>
      </c>
      <c r="Q117" s="463" t="str">
        <f>IF('4.1_Resultats Balears'!M118=0,"",'4.1_Resultats Balears'!M118)</f>
        <v/>
      </c>
      <c r="R117" s="463" t="str">
        <f>IF('4.1_Resultats Balears'!O118=0,"",'4.1_Resultats Balears'!O118)</f>
        <v/>
      </c>
      <c r="S117" s="463" t="str">
        <f>IF('4.1_Resultats Balears'!P118=0,"",'4.1_Resultats Balears'!P118)</f>
        <v/>
      </c>
      <c r="T117" s="463" t="str">
        <f>IF('4.1_Resultats Balears'!Q118=0,"",'4.1_Resultats Balears'!Q118)</f>
        <v/>
      </c>
      <c r="U117" s="463" t="str">
        <f>IF('4.1_Resultats Balears'!S118=0,"",'4.1_Resultats Balears'!S118)</f>
        <v/>
      </c>
      <c r="V117" s="462" t="str">
        <f>_xlfn.IFNA(IF(VLOOKUP($D117,'3_Categories 3-6'!$E$26:$X$275,8,FALSE)="","",VLOOKUP($D117,'3_Categories 3-6'!$E$26:$X$275,8,FALSE)),"")</f>
        <v/>
      </c>
      <c r="W117" s="462" t="str">
        <f>_xlfn.IFNA(IF(VLOOKUP($D117,'3_Categories 3-6'!$E$26:$X$275,14,FALSE)="","",VLOOKUP($D117,'3_Categories 3-6'!$E$26:$X$275,14,FALSE)),"")</f>
        <v/>
      </c>
      <c r="X117" s="462" t="str">
        <f>_xlfn.IFNA(IF(VLOOKUP($D117,'3_Categories 3-6'!$E$26:$X$275,19,FALSE)="","",VLOOKUP($D117,'3_Categories 3-6'!$E$26:$X$275,19,FALSE)),"")</f>
        <v/>
      </c>
      <c r="Y117" s="462" t="str">
        <f>_xlfn.IFNA(IF(VLOOKUP($D117,'3_Categories 3-6'!$E$26:$X$275,20,FALSE)="","",VLOOKUP($D117,'3_Categories 3-6'!$E$26:$X$275,20,FALSE)),"")</f>
        <v/>
      </c>
    </row>
    <row r="118" spans="3:25" s="10" customFormat="1" x14ac:dyDescent="0.25">
      <c r="C118" s="478">
        <v>66</v>
      </c>
      <c r="D118" s="723" t="str">
        <f>IF(Dades!E856="","",Dades!E856)</f>
        <v/>
      </c>
      <c r="E118" s="723"/>
      <c r="F118" s="564" t="str">
        <f>IF(D118="","",IF(VLOOKUP(D118,'0.1_Dades generals organització'!$E$44:$M$293,4)="","",VLOOKUP(D118,'0.1_Dades generals organització'!$E$44:$M$293,4)))</f>
        <v/>
      </c>
      <c r="G118" s="564" t="str">
        <f>IF(D118="","",IF(VLOOKUP(D118,'0.1_Dades generals organització'!$E$44:$M$293,5)="","",VLOOKUP(D118,'0.1_Dades generals organització'!$E$44:$M$293,5)))</f>
        <v/>
      </c>
      <c r="H118" s="564" t="str">
        <f>IF(D118="","",IF(VLOOKUP(D118,'0.1_Dades generals organització'!$E$44:$M$293,6)="","",VLOOKUP(D118,'0.1_Dades generals organització'!$E$44:$M$293,6)))</f>
        <v/>
      </c>
      <c r="I118" s="466" t="str">
        <f>IF(D118="","",IF(VLOOKUP(D118,'0.1_Dades generals organització'!$E$44:$M$293,7)="","",VLOOKUP(D118,'0.1_Dades generals organització'!$E$44:$M$293,7)))</f>
        <v/>
      </c>
      <c r="J118" s="466" t="str">
        <f>IF(D118="","",IF(VLOOKUP(D118,'0.1_Dades generals organització'!$E$44:$M$293,8)="","",VLOOKUP(D118,'0.1_Dades generals organització'!$E$44:$M$293,8)))</f>
        <v/>
      </c>
      <c r="K118" s="564" t="str">
        <f>IF(D118="","",IF(VLOOKUP(D118,'0.1_Dades generals organització'!$E$44:$M$293,9)="","",VLOOKUP(D118,'0.1_Dades generals organització'!$E$44:$M$293,9)))</f>
        <v/>
      </c>
      <c r="L118" s="463" t="str">
        <f>IF('4.1_Resultats Balears'!F119=0,"",'4.1_Resultats Balears'!F119)</f>
        <v/>
      </c>
      <c r="M118" s="463" t="str">
        <f>IF('4.1_Resultats Balears'!G119=0,"",'4.1_Resultats Balears'!G119)</f>
        <v/>
      </c>
      <c r="N118" s="463" t="str">
        <f>IF('4.1_Resultats Balears'!H119=0,"",'4.1_Resultats Balears'!H119)</f>
        <v/>
      </c>
      <c r="O118" s="463" t="str">
        <f>IF('4.1_Resultats Balears'!I119=0,"",'4.1_Resultats Balears'!I119)</f>
        <v/>
      </c>
      <c r="P118" s="463" t="str">
        <f>IF('4.1_Resultats Balears'!K119=0,"",'4.1_Resultats Balears'!K119)</f>
        <v/>
      </c>
      <c r="Q118" s="463" t="str">
        <f>IF('4.1_Resultats Balears'!M119=0,"",'4.1_Resultats Balears'!M119)</f>
        <v/>
      </c>
      <c r="R118" s="463" t="str">
        <f>IF('4.1_Resultats Balears'!O119=0,"",'4.1_Resultats Balears'!O119)</f>
        <v/>
      </c>
      <c r="S118" s="463" t="str">
        <f>IF('4.1_Resultats Balears'!P119=0,"",'4.1_Resultats Balears'!P119)</f>
        <v/>
      </c>
      <c r="T118" s="463" t="str">
        <f>IF('4.1_Resultats Balears'!Q119=0,"",'4.1_Resultats Balears'!Q119)</f>
        <v/>
      </c>
      <c r="U118" s="463" t="str">
        <f>IF('4.1_Resultats Balears'!S119=0,"",'4.1_Resultats Balears'!S119)</f>
        <v/>
      </c>
      <c r="V118" s="462" t="str">
        <f>_xlfn.IFNA(IF(VLOOKUP($D118,'3_Categories 3-6'!$E$26:$X$275,8,FALSE)="","",VLOOKUP($D118,'3_Categories 3-6'!$E$26:$X$275,8,FALSE)),"")</f>
        <v/>
      </c>
      <c r="W118" s="462" t="str">
        <f>_xlfn.IFNA(IF(VLOOKUP($D118,'3_Categories 3-6'!$E$26:$X$275,14,FALSE)="","",VLOOKUP($D118,'3_Categories 3-6'!$E$26:$X$275,14,FALSE)),"")</f>
        <v/>
      </c>
      <c r="X118" s="462" t="str">
        <f>_xlfn.IFNA(IF(VLOOKUP($D118,'3_Categories 3-6'!$E$26:$X$275,19,FALSE)="","",VLOOKUP($D118,'3_Categories 3-6'!$E$26:$X$275,19,FALSE)),"")</f>
        <v/>
      </c>
      <c r="Y118" s="462" t="str">
        <f>_xlfn.IFNA(IF(VLOOKUP($D118,'3_Categories 3-6'!$E$26:$X$275,20,FALSE)="","",VLOOKUP($D118,'3_Categories 3-6'!$E$26:$X$275,20,FALSE)),"")</f>
        <v/>
      </c>
    </row>
    <row r="119" spans="3:25" s="10" customFormat="1" x14ac:dyDescent="0.25">
      <c r="C119" s="478">
        <v>67</v>
      </c>
      <c r="D119" s="723" t="str">
        <f>IF(Dades!E857="","",Dades!E857)</f>
        <v/>
      </c>
      <c r="E119" s="723"/>
      <c r="F119" s="564" t="str">
        <f>IF(D119="","",IF(VLOOKUP(D119,'0.1_Dades generals organització'!$E$44:$M$293,4)="","",VLOOKUP(D119,'0.1_Dades generals organització'!$E$44:$M$293,4)))</f>
        <v/>
      </c>
      <c r="G119" s="564" t="str">
        <f>IF(D119="","",IF(VLOOKUP(D119,'0.1_Dades generals organització'!$E$44:$M$293,5)="","",VLOOKUP(D119,'0.1_Dades generals organització'!$E$44:$M$293,5)))</f>
        <v/>
      </c>
      <c r="H119" s="564" t="str">
        <f>IF(D119="","",IF(VLOOKUP(D119,'0.1_Dades generals organització'!$E$44:$M$293,6)="","",VLOOKUP(D119,'0.1_Dades generals organització'!$E$44:$M$293,6)))</f>
        <v/>
      </c>
      <c r="I119" s="466" t="str">
        <f>IF(D119="","",IF(VLOOKUP(D119,'0.1_Dades generals organització'!$E$44:$M$293,7)="","",VLOOKUP(D119,'0.1_Dades generals organització'!$E$44:$M$293,7)))</f>
        <v/>
      </c>
      <c r="J119" s="466" t="str">
        <f>IF(D119="","",IF(VLOOKUP(D119,'0.1_Dades generals organització'!$E$44:$M$293,8)="","",VLOOKUP(D119,'0.1_Dades generals organització'!$E$44:$M$293,8)))</f>
        <v/>
      </c>
      <c r="K119" s="564" t="str">
        <f>IF(D119="","",IF(VLOOKUP(D119,'0.1_Dades generals organització'!$E$44:$M$293,9)="","",VLOOKUP(D119,'0.1_Dades generals organització'!$E$44:$M$293,9)))</f>
        <v/>
      </c>
      <c r="L119" s="463" t="str">
        <f>IF('4.1_Resultats Balears'!F120=0,"",'4.1_Resultats Balears'!F120)</f>
        <v/>
      </c>
      <c r="M119" s="463" t="str">
        <f>IF('4.1_Resultats Balears'!G120=0,"",'4.1_Resultats Balears'!G120)</f>
        <v/>
      </c>
      <c r="N119" s="463" t="str">
        <f>IF('4.1_Resultats Balears'!H120=0,"",'4.1_Resultats Balears'!H120)</f>
        <v/>
      </c>
      <c r="O119" s="463" t="str">
        <f>IF('4.1_Resultats Balears'!I120=0,"",'4.1_Resultats Balears'!I120)</f>
        <v/>
      </c>
      <c r="P119" s="463" t="str">
        <f>IF('4.1_Resultats Balears'!K120=0,"",'4.1_Resultats Balears'!K120)</f>
        <v/>
      </c>
      <c r="Q119" s="463" t="str">
        <f>IF('4.1_Resultats Balears'!M120=0,"",'4.1_Resultats Balears'!M120)</f>
        <v/>
      </c>
      <c r="R119" s="463" t="str">
        <f>IF('4.1_Resultats Balears'!O120=0,"",'4.1_Resultats Balears'!O120)</f>
        <v/>
      </c>
      <c r="S119" s="463" t="str">
        <f>IF('4.1_Resultats Balears'!P120=0,"",'4.1_Resultats Balears'!P120)</f>
        <v/>
      </c>
      <c r="T119" s="463" t="str">
        <f>IF('4.1_Resultats Balears'!Q120=0,"",'4.1_Resultats Balears'!Q120)</f>
        <v/>
      </c>
      <c r="U119" s="463" t="str">
        <f>IF('4.1_Resultats Balears'!S120=0,"",'4.1_Resultats Balears'!S120)</f>
        <v/>
      </c>
      <c r="V119" s="462" t="str">
        <f>_xlfn.IFNA(IF(VLOOKUP($D119,'3_Categories 3-6'!$E$26:$X$275,8,FALSE)="","",VLOOKUP($D119,'3_Categories 3-6'!$E$26:$X$275,8,FALSE)),"")</f>
        <v/>
      </c>
      <c r="W119" s="462" t="str">
        <f>_xlfn.IFNA(IF(VLOOKUP($D119,'3_Categories 3-6'!$E$26:$X$275,14,FALSE)="","",VLOOKUP($D119,'3_Categories 3-6'!$E$26:$X$275,14,FALSE)),"")</f>
        <v/>
      </c>
      <c r="X119" s="462" t="str">
        <f>_xlfn.IFNA(IF(VLOOKUP($D119,'3_Categories 3-6'!$E$26:$X$275,19,FALSE)="","",VLOOKUP($D119,'3_Categories 3-6'!$E$26:$X$275,19,FALSE)),"")</f>
        <v/>
      </c>
      <c r="Y119" s="462" t="str">
        <f>_xlfn.IFNA(IF(VLOOKUP($D119,'3_Categories 3-6'!$E$26:$X$275,20,FALSE)="","",VLOOKUP($D119,'3_Categories 3-6'!$E$26:$X$275,20,FALSE)),"")</f>
        <v/>
      </c>
    </row>
    <row r="120" spans="3:25" s="10" customFormat="1" x14ac:dyDescent="0.25">
      <c r="C120" s="478">
        <v>68</v>
      </c>
      <c r="D120" s="723" t="str">
        <f>IF(Dades!E858="","",Dades!E858)</f>
        <v/>
      </c>
      <c r="E120" s="723"/>
      <c r="F120" s="564" t="str">
        <f>IF(D120="","",IF(VLOOKUP(D120,'0.1_Dades generals organització'!$E$44:$M$293,4)="","",VLOOKUP(D120,'0.1_Dades generals organització'!$E$44:$M$293,4)))</f>
        <v/>
      </c>
      <c r="G120" s="564" t="str">
        <f>IF(D120="","",IF(VLOOKUP(D120,'0.1_Dades generals organització'!$E$44:$M$293,5)="","",VLOOKUP(D120,'0.1_Dades generals organització'!$E$44:$M$293,5)))</f>
        <v/>
      </c>
      <c r="H120" s="564" t="str">
        <f>IF(D120="","",IF(VLOOKUP(D120,'0.1_Dades generals organització'!$E$44:$M$293,6)="","",VLOOKUP(D120,'0.1_Dades generals organització'!$E$44:$M$293,6)))</f>
        <v/>
      </c>
      <c r="I120" s="466" t="str">
        <f>IF(D120="","",IF(VLOOKUP(D120,'0.1_Dades generals organització'!$E$44:$M$293,7)="","",VLOOKUP(D120,'0.1_Dades generals organització'!$E$44:$M$293,7)))</f>
        <v/>
      </c>
      <c r="J120" s="466" t="str">
        <f>IF(D120="","",IF(VLOOKUP(D120,'0.1_Dades generals organització'!$E$44:$M$293,8)="","",VLOOKUP(D120,'0.1_Dades generals organització'!$E$44:$M$293,8)))</f>
        <v/>
      </c>
      <c r="K120" s="564" t="str">
        <f>IF(D120="","",IF(VLOOKUP(D120,'0.1_Dades generals organització'!$E$44:$M$293,9)="","",VLOOKUP(D120,'0.1_Dades generals organització'!$E$44:$M$293,9)))</f>
        <v/>
      </c>
      <c r="L120" s="463" t="str">
        <f>IF('4.1_Resultats Balears'!F121=0,"",'4.1_Resultats Balears'!F121)</f>
        <v/>
      </c>
      <c r="M120" s="463" t="str">
        <f>IF('4.1_Resultats Balears'!G121=0,"",'4.1_Resultats Balears'!G121)</f>
        <v/>
      </c>
      <c r="N120" s="463" t="str">
        <f>IF('4.1_Resultats Balears'!H121=0,"",'4.1_Resultats Balears'!H121)</f>
        <v/>
      </c>
      <c r="O120" s="463" t="str">
        <f>IF('4.1_Resultats Balears'!I121=0,"",'4.1_Resultats Balears'!I121)</f>
        <v/>
      </c>
      <c r="P120" s="463" t="str">
        <f>IF('4.1_Resultats Balears'!K121=0,"",'4.1_Resultats Balears'!K121)</f>
        <v/>
      </c>
      <c r="Q120" s="463" t="str">
        <f>IF('4.1_Resultats Balears'!M121=0,"",'4.1_Resultats Balears'!M121)</f>
        <v/>
      </c>
      <c r="R120" s="463" t="str">
        <f>IF('4.1_Resultats Balears'!O121=0,"",'4.1_Resultats Balears'!O121)</f>
        <v/>
      </c>
      <c r="S120" s="463" t="str">
        <f>IF('4.1_Resultats Balears'!P121=0,"",'4.1_Resultats Balears'!P121)</f>
        <v/>
      </c>
      <c r="T120" s="463" t="str">
        <f>IF('4.1_Resultats Balears'!Q121=0,"",'4.1_Resultats Balears'!Q121)</f>
        <v/>
      </c>
      <c r="U120" s="463" t="str">
        <f>IF('4.1_Resultats Balears'!S121=0,"",'4.1_Resultats Balears'!S121)</f>
        <v/>
      </c>
      <c r="V120" s="462" t="str">
        <f>_xlfn.IFNA(IF(VLOOKUP($D120,'3_Categories 3-6'!$E$26:$X$275,8,FALSE)="","",VLOOKUP($D120,'3_Categories 3-6'!$E$26:$X$275,8,FALSE)),"")</f>
        <v/>
      </c>
      <c r="W120" s="462" t="str">
        <f>_xlfn.IFNA(IF(VLOOKUP($D120,'3_Categories 3-6'!$E$26:$X$275,14,FALSE)="","",VLOOKUP($D120,'3_Categories 3-6'!$E$26:$X$275,14,FALSE)),"")</f>
        <v/>
      </c>
      <c r="X120" s="462" t="str">
        <f>_xlfn.IFNA(IF(VLOOKUP($D120,'3_Categories 3-6'!$E$26:$X$275,19,FALSE)="","",VLOOKUP($D120,'3_Categories 3-6'!$E$26:$X$275,19,FALSE)),"")</f>
        <v/>
      </c>
      <c r="Y120" s="462" t="str">
        <f>_xlfn.IFNA(IF(VLOOKUP($D120,'3_Categories 3-6'!$E$26:$X$275,20,FALSE)="","",VLOOKUP($D120,'3_Categories 3-6'!$E$26:$X$275,20,FALSE)),"")</f>
        <v/>
      </c>
    </row>
    <row r="121" spans="3:25" s="10" customFormat="1" x14ac:dyDescent="0.25">
      <c r="C121" s="478">
        <v>69</v>
      </c>
      <c r="D121" s="723" t="str">
        <f>IF(Dades!E859="","",Dades!E859)</f>
        <v/>
      </c>
      <c r="E121" s="723"/>
      <c r="F121" s="564" t="str">
        <f>IF(D121="","",IF(VLOOKUP(D121,'0.1_Dades generals organització'!$E$44:$M$293,4)="","",VLOOKUP(D121,'0.1_Dades generals organització'!$E$44:$M$293,4)))</f>
        <v/>
      </c>
      <c r="G121" s="564" t="str">
        <f>IF(D121="","",IF(VLOOKUP(D121,'0.1_Dades generals organització'!$E$44:$M$293,5)="","",VLOOKUP(D121,'0.1_Dades generals organització'!$E$44:$M$293,5)))</f>
        <v/>
      </c>
      <c r="H121" s="564" t="str">
        <f>IF(D121="","",IF(VLOOKUP(D121,'0.1_Dades generals organització'!$E$44:$M$293,6)="","",VLOOKUP(D121,'0.1_Dades generals organització'!$E$44:$M$293,6)))</f>
        <v/>
      </c>
      <c r="I121" s="466" t="str">
        <f>IF(D121="","",IF(VLOOKUP(D121,'0.1_Dades generals organització'!$E$44:$M$293,7)="","",VLOOKUP(D121,'0.1_Dades generals organització'!$E$44:$M$293,7)))</f>
        <v/>
      </c>
      <c r="J121" s="466" t="str">
        <f>IF(D121="","",IF(VLOOKUP(D121,'0.1_Dades generals organització'!$E$44:$M$293,8)="","",VLOOKUP(D121,'0.1_Dades generals organització'!$E$44:$M$293,8)))</f>
        <v/>
      </c>
      <c r="K121" s="564" t="str">
        <f>IF(D121="","",IF(VLOOKUP(D121,'0.1_Dades generals organització'!$E$44:$M$293,9)="","",VLOOKUP(D121,'0.1_Dades generals organització'!$E$44:$M$293,9)))</f>
        <v/>
      </c>
      <c r="L121" s="463" t="str">
        <f>IF('4.1_Resultats Balears'!F122=0,"",'4.1_Resultats Balears'!F122)</f>
        <v/>
      </c>
      <c r="M121" s="463" t="str">
        <f>IF('4.1_Resultats Balears'!G122=0,"",'4.1_Resultats Balears'!G122)</f>
        <v/>
      </c>
      <c r="N121" s="463" t="str">
        <f>IF('4.1_Resultats Balears'!H122=0,"",'4.1_Resultats Balears'!H122)</f>
        <v/>
      </c>
      <c r="O121" s="463" t="str">
        <f>IF('4.1_Resultats Balears'!I122=0,"",'4.1_Resultats Balears'!I122)</f>
        <v/>
      </c>
      <c r="P121" s="463" t="str">
        <f>IF('4.1_Resultats Balears'!K122=0,"",'4.1_Resultats Balears'!K122)</f>
        <v/>
      </c>
      <c r="Q121" s="463" t="str">
        <f>IF('4.1_Resultats Balears'!M122=0,"",'4.1_Resultats Balears'!M122)</f>
        <v/>
      </c>
      <c r="R121" s="463" t="str">
        <f>IF('4.1_Resultats Balears'!O122=0,"",'4.1_Resultats Balears'!O122)</f>
        <v/>
      </c>
      <c r="S121" s="463" t="str">
        <f>IF('4.1_Resultats Balears'!P122=0,"",'4.1_Resultats Balears'!P122)</f>
        <v/>
      </c>
      <c r="T121" s="463" t="str">
        <f>IF('4.1_Resultats Balears'!Q122=0,"",'4.1_Resultats Balears'!Q122)</f>
        <v/>
      </c>
      <c r="U121" s="463" t="str">
        <f>IF('4.1_Resultats Balears'!S122=0,"",'4.1_Resultats Balears'!S122)</f>
        <v/>
      </c>
      <c r="V121" s="462" t="str">
        <f>_xlfn.IFNA(IF(VLOOKUP($D121,'3_Categories 3-6'!$E$26:$X$275,8,FALSE)="","",VLOOKUP($D121,'3_Categories 3-6'!$E$26:$X$275,8,FALSE)),"")</f>
        <v/>
      </c>
      <c r="W121" s="462" t="str">
        <f>_xlfn.IFNA(IF(VLOOKUP($D121,'3_Categories 3-6'!$E$26:$X$275,14,FALSE)="","",VLOOKUP($D121,'3_Categories 3-6'!$E$26:$X$275,14,FALSE)),"")</f>
        <v/>
      </c>
      <c r="X121" s="462" t="str">
        <f>_xlfn.IFNA(IF(VLOOKUP($D121,'3_Categories 3-6'!$E$26:$X$275,19,FALSE)="","",VLOOKUP($D121,'3_Categories 3-6'!$E$26:$X$275,19,FALSE)),"")</f>
        <v/>
      </c>
      <c r="Y121" s="462" t="str">
        <f>_xlfn.IFNA(IF(VLOOKUP($D121,'3_Categories 3-6'!$E$26:$X$275,20,FALSE)="","",VLOOKUP($D121,'3_Categories 3-6'!$E$26:$X$275,20,FALSE)),"")</f>
        <v/>
      </c>
    </row>
    <row r="122" spans="3:25" s="10" customFormat="1" x14ac:dyDescent="0.25">
      <c r="C122" s="478">
        <v>70</v>
      </c>
      <c r="D122" s="723" t="str">
        <f>IF(Dades!E860="","",Dades!E860)</f>
        <v/>
      </c>
      <c r="E122" s="723"/>
      <c r="F122" s="564" t="str">
        <f>IF(D122="","",IF(VLOOKUP(D122,'0.1_Dades generals organització'!$E$44:$M$293,4)="","",VLOOKUP(D122,'0.1_Dades generals organització'!$E$44:$M$293,4)))</f>
        <v/>
      </c>
      <c r="G122" s="564" t="str">
        <f>IF(D122="","",IF(VLOOKUP(D122,'0.1_Dades generals organització'!$E$44:$M$293,5)="","",VLOOKUP(D122,'0.1_Dades generals organització'!$E$44:$M$293,5)))</f>
        <v/>
      </c>
      <c r="H122" s="564" t="str">
        <f>IF(D122="","",IF(VLOOKUP(D122,'0.1_Dades generals organització'!$E$44:$M$293,6)="","",VLOOKUP(D122,'0.1_Dades generals organització'!$E$44:$M$293,6)))</f>
        <v/>
      </c>
      <c r="I122" s="466" t="str">
        <f>IF(D122="","",IF(VLOOKUP(D122,'0.1_Dades generals organització'!$E$44:$M$293,7)="","",VLOOKUP(D122,'0.1_Dades generals organització'!$E$44:$M$293,7)))</f>
        <v/>
      </c>
      <c r="J122" s="466" t="str">
        <f>IF(D122="","",IF(VLOOKUP(D122,'0.1_Dades generals organització'!$E$44:$M$293,8)="","",VLOOKUP(D122,'0.1_Dades generals organització'!$E$44:$M$293,8)))</f>
        <v/>
      </c>
      <c r="K122" s="564" t="str">
        <f>IF(D122="","",IF(VLOOKUP(D122,'0.1_Dades generals organització'!$E$44:$M$293,9)="","",VLOOKUP(D122,'0.1_Dades generals organització'!$E$44:$M$293,9)))</f>
        <v/>
      </c>
      <c r="L122" s="463" t="str">
        <f>IF('4.1_Resultats Balears'!F123=0,"",'4.1_Resultats Balears'!F123)</f>
        <v/>
      </c>
      <c r="M122" s="463" t="str">
        <f>IF('4.1_Resultats Balears'!G123=0,"",'4.1_Resultats Balears'!G123)</f>
        <v/>
      </c>
      <c r="N122" s="463" t="str">
        <f>IF('4.1_Resultats Balears'!H123=0,"",'4.1_Resultats Balears'!H123)</f>
        <v/>
      </c>
      <c r="O122" s="463" t="str">
        <f>IF('4.1_Resultats Balears'!I123=0,"",'4.1_Resultats Balears'!I123)</f>
        <v/>
      </c>
      <c r="P122" s="463" t="str">
        <f>IF('4.1_Resultats Balears'!K123=0,"",'4.1_Resultats Balears'!K123)</f>
        <v/>
      </c>
      <c r="Q122" s="463" t="str">
        <f>IF('4.1_Resultats Balears'!M123=0,"",'4.1_Resultats Balears'!M123)</f>
        <v/>
      </c>
      <c r="R122" s="463" t="str">
        <f>IF('4.1_Resultats Balears'!O123=0,"",'4.1_Resultats Balears'!O123)</f>
        <v/>
      </c>
      <c r="S122" s="463" t="str">
        <f>IF('4.1_Resultats Balears'!P123=0,"",'4.1_Resultats Balears'!P123)</f>
        <v/>
      </c>
      <c r="T122" s="463" t="str">
        <f>IF('4.1_Resultats Balears'!Q123=0,"",'4.1_Resultats Balears'!Q123)</f>
        <v/>
      </c>
      <c r="U122" s="463" t="str">
        <f>IF('4.1_Resultats Balears'!S123=0,"",'4.1_Resultats Balears'!S123)</f>
        <v/>
      </c>
      <c r="V122" s="462" t="str">
        <f>_xlfn.IFNA(IF(VLOOKUP($D122,'3_Categories 3-6'!$E$26:$X$275,8,FALSE)="","",VLOOKUP($D122,'3_Categories 3-6'!$E$26:$X$275,8,FALSE)),"")</f>
        <v/>
      </c>
      <c r="W122" s="462" t="str">
        <f>_xlfn.IFNA(IF(VLOOKUP($D122,'3_Categories 3-6'!$E$26:$X$275,14,FALSE)="","",VLOOKUP($D122,'3_Categories 3-6'!$E$26:$X$275,14,FALSE)),"")</f>
        <v/>
      </c>
      <c r="X122" s="462" t="str">
        <f>_xlfn.IFNA(IF(VLOOKUP($D122,'3_Categories 3-6'!$E$26:$X$275,19,FALSE)="","",VLOOKUP($D122,'3_Categories 3-6'!$E$26:$X$275,19,FALSE)),"")</f>
        <v/>
      </c>
      <c r="Y122" s="462" t="str">
        <f>_xlfn.IFNA(IF(VLOOKUP($D122,'3_Categories 3-6'!$E$26:$X$275,20,FALSE)="","",VLOOKUP($D122,'3_Categories 3-6'!$E$26:$X$275,20,FALSE)),"")</f>
        <v/>
      </c>
    </row>
    <row r="123" spans="3:25" s="10" customFormat="1" x14ac:dyDescent="0.25">
      <c r="C123" s="478">
        <v>71</v>
      </c>
      <c r="D123" s="723" t="str">
        <f>IF(Dades!E861="","",Dades!E861)</f>
        <v/>
      </c>
      <c r="E123" s="723"/>
      <c r="F123" s="564" t="str">
        <f>IF(D123="","",IF(VLOOKUP(D123,'0.1_Dades generals organització'!$E$44:$M$293,4)="","",VLOOKUP(D123,'0.1_Dades generals organització'!$E$44:$M$293,4)))</f>
        <v/>
      </c>
      <c r="G123" s="564" t="str">
        <f>IF(D123="","",IF(VLOOKUP(D123,'0.1_Dades generals organització'!$E$44:$M$293,5)="","",VLOOKUP(D123,'0.1_Dades generals organització'!$E$44:$M$293,5)))</f>
        <v/>
      </c>
      <c r="H123" s="564" t="str">
        <f>IF(D123="","",IF(VLOOKUP(D123,'0.1_Dades generals organització'!$E$44:$M$293,6)="","",VLOOKUP(D123,'0.1_Dades generals organització'!$E$44:$M$293,6)))</f>
        <v/>
      </c>
      <c r="I123" s="466" t="str">
        <f>IF(D123="","",IF(VLOOKUP(D123,'0.1_Dades generals organització'!$E$44:$M$293,7)="","",VLOOKUP(D123,'0.1_Dades generals organització'!$E$44:$M$293,7)))</f>
        <v/>
      </c>
      <c r="J123" s="466" t="str">
        <f>IF(D123="","",IF(VLOOKUP(D123,'0.1_Dades generals organització'!$E$44:$M$293,8)="","",VLOOKUP(D123,'0.1_Dades generals organització'!$E$44:$M$293,8)))</f>
        <v/>
      </c>
      <c r="K123" s="564" t="str">
        <f>IF(D123="","",IF(VLOOKUP(D123,'0.1_Dades generals organització'!$E$44:$M$293,9)="","",VLOOKUP(D123,'0.1_Dades generals organització'!$E$44:$M$293,9)))</f>
        <v/>
      </c>
      <c r="L123" s="463" t="str">
        <f>IF('4.1_Resultats Balears'!F124=0,"",'4.1_Resultats Balears'!F124)</f>
        <v/>
      </c>
      <c r="M123" s="463" t="str">
        <f>IF('4.1_Resultats Balears'!G124=0,"",'4.1_Resultats Balears'!G124)</f>
        <v/>
      </c>
      <c r="N123" s="463" t="str">
        <f>IF('4.1_Resultats Balears'!H124=0,"",'4.1_Resultats Balears'!H124)</f>
        <v/>
      </c>
      <c r="O123" s="463" t="str">
        <f>IF('4.1_Resultats Balears'!I124=0,"",'4.1_Resultats Balears'!I124)</f>
        <v/>
      </c>
      <c r="P123" s="463" t="str">
        <f>IF('4.1_Resultats Balears'!K124=0,"",'4.1_Resultats Balears'!K124)</f>
        <v/>
      </c>
      <c r="Q123" s="463" t="str">
        <f>IF('4.1_Resultats Balears'!M124=0,"",'4.1_Resultats Balears'!M124)</f>
        <v/>
      </c>
      <c r="R123" s="463" t="str">
        <f>IF('4.1_Resultats Balears'!O124=0,"",'4.1_Resultats Balears'!O124)</f>
        <v/>
      </c>
      <c r="S123" s="463" t="str">
        <f>IF('4.1_Resultats Balears'!P124=0,"",'4.1_Resultats Balears'!P124)</f>
        <v/>
      </c>
      <c r="T123" s="463" t="str">
        <f>IF('4.1_Resultats Balears'!Q124=0,"",'4.1_Resultats Balears'!Q124)</f>
        <v/>
      </c>
      <c r="U123" s="463" t="str">
        <f>IF('4.1_Resultats Balears'!S124=0,"",'4.1_Resultats Balears'!S124)</f>
        <v/>
      </c>
      <c r="V123" s="462" t="str">
        <f>_xlfn.IFNA(IF(VLOOKUP($D123,'3_Categories 3-6'!$E$26:$X$275,8,FALSE)="","",VLOOKUP($D123,'3_Categories 3-6'!$E$26:$X$275,8,FALSE)),"")</f>
        <v/>
      </c>
      <c r="W123" s="462" t="str">
        <f>_xlfn.IFNA(IF(VLOOKUP($D123,'3_Categories 3-6'!$E$26:$X$275,14,FALSE)="","",VLOOKUP($D123,'3_Categories 3-6'!$E$26:$X$275,14,FALSE)),"")</f>
        <v/>
      </c>
      <c r="X123" s="462" t="str">
        <f>_xlfn.IFNA(IF(VLOOKUP($D123,'3_Categories 3-6'!$E$26:$X$275,19,FALSE)="","",VLOOKUP($D123,'3_Categories 3-6'!$E$26:$X$275,19,FALSE)),"")</f>
        <v/>
      </c>
      <c r="Y123" s="462" t="str">
        <f>_xlfn.IFNA(IF(VLOOKUP($D123,'3_Categories 3-6'!$E$26:$X$275,20,FALSE)="","",VLOOKUP($D123,'3_Categories 3-6'!$E$26:$X$275,20,FALSE)),"")</f>
        <v/>
      </c>
    </row>
    <row r="124" spans="3:25" s="10" customFormat="1" x14ac:dyDescent="0.25">
      <c r="C124" s="478">
        <v>72</v>
      </c>
      <c r="D124" s="723" t="str">
        <f>IF(Dades!E862="","",Dades!E862)</f>
        <v/>
      </c>
      <c r="E124" s="723"/>
      <c r="F124" s="564" t="str">
        <f>IF(D124="","",IF(VLOOKUP(D124,'0.1_Dades generals organització'!$E$44:$M$293,4)="","",VLOOKUP(D124,'0.1_Dades generals organització'!$E$44:$M$293,4)))</f>
        <v/>
      </c>
      <c r="G124" s="564" t="str">
        <f>IF(D124="","",IF(VLOOKUP(D124,'0.1_Dades generals organització'!$E$44:$M$293,5)="","",VLOOKUP(D124,'0.1_Dades generals organització'!$E$44:$M$293,5)))</f>
        <v/>
      </c>
      <c r="H124" s="564" t="str">
        <f>IF(D124="","",IF(VLOOKUP(D124,'0.1_Dades generals organització'!$E$44:$M$293,6)="","",VLOOKUP(D124,'0.1_Dades generals organització'!$E$44:$M$293,6)))</f>
        <v/>
      </c>
      <c r="I124" s="466" t="str">
        <f>IF(D124="","",IF(VLOOKUP(D124,'0.1_Dades generals organització'!$E$44:$M$293,7)="","",VLOOKUP(D124,'0.1_Dades generals organització'!$E$44:$M$293,7)))</f>
        <v/>
      </c>
      <c r="J124" s="466" t="str">
        <f>IF(D124="","",IF(VLOOKUP(D124,'0.1_Dades generals organització'!$E$44:$M$293,8)="","",VLOOKUP(D124,'0.1_Dades generals organització'!$E$44:$M$293,8)))</f>
        <v/>
      </c>
      <c r="K124" s="564" t="str">
        <f>IF(D124="","",IF(VLOOKUP(D124,'0.1_Dades generals organització'!$E$44:$M$293,9)="","",VLOOKUP(D124,'0.1_Dades generals organització'!$E$44:$M$293,9)))</f>
        <v/>
      </c>
      <c r="L124" s="463" t="str">
        <f>IF('4.1_Resultats Balears'!F125=0,"",'4.1_Resultats Balears'!F125)</f>
        <v/>
      </c>
      <c r="M124" s="463" t="str">
        <f>IF('4.1_Resultats Balears'!G125=0,"",'4.1_Resultats Balears'!G125)</f>
        <v/>
      </c>
      <c r="N124" s="463" t="str">
        <f>IF('4.1_Resultats Balears'!H125=0,"",'4.1_Resultats Balears'!H125)</f>
        <v/>
      </c>
      <c r="O124" s="463" t="str">
        <f>IF('4.1_Resultats Balears'!I125=0,"",'4.1_Resultats Balears'!I125)</f>
        <v/>
      </c>
      <c r="P124" s="463" t="str">
        <f>IF('4.1_Resultats Balears'!K125=0,"",'4.1_Resultats Balears'!K125)</f>
        <v/>
      </c>
      <c r="Q124" s="463" t="str">
        <f>IF('4.1_Resultats Balears'!M125=0,"",'4.1_Resultats Balears'!M125)</f>
        <v/>
      </c>
      <c r="R124" s="463" t="str">
        <f>IF('4.1_Resultats Balears'!O125=0,"",'4.1_Resultats Balears'!O125)</f>
        <v/>
      </c>
      <c r="S124" s="463" t="str">
        <f>IF('4.1_Resultats Balears'!P125=0,"",'4.1_Resultats Balears'!P125)</f>
        <v/>
      </c>
      <c r="T124" s="463" t="str">
        <f>IF('4.1_Resultats Balears'!Q125=0,"",'4.1_Resultats Balears'!Q125)</f>
        <v/>
      </c>
      <c r="U124" s="463" t="str">
        <f>IF('4.1_Resultats Balears'!S125=0,"",'4.1_Resultats Balears'!S125)</f>
        <v/>
      </c>
      <c r="V124" s="462" t="str">
        <f>_xlfn.IFNA(IF(VLOOKUP($D124,'3_Categories 3-6'!$E$26:$X$275,8,FALSE)="","",VLOOKUP($D124,'3_Categories 3-6'!$E$26:$X$275,8,FALSE)),"")</f>
        <v/>
      </c>
      <c r="W124" s="462" t="str">
        <f>_xlfn.IFNA(IF(VLOOKUP($D124,'3_Categories 3-6'!$E$26:$X$275,14,FALSE)="","",VLOOKUP($D124,'3_Categories 3-6'!$E$26:$X$275,14,FALSE)),"")</f>
        <v/>
      </c>
      <c r="X124" s="462" t="str">
        <f>_xlfn.IFNA(IF(VLOOKUP($D124,'3_Categories 3-6'!$E$26:$X$275,19,FALSE)="","",VLOOKUP($D124,'3_Categories 3-6'!$E$26:$X$275,19,FALSE)),"")</f>
        <v/>
      </c>
      <c r="Y124" s="462" t="str">
        <f>_xlfn.IFNA(IF(VLOOKUP($D124,'3_Categories 3-6'!$E$26:$X$275,20,FALSE)="","",VLOOKUP($D124,'3_Categories 3-6'!$E$26:$X$275,20,FALSE)),"")</f>
        <v/>
      </c>
    </row>
    <row r="125" spans="3:25" s="10" customFormat="1" x14ac:dyDescent="0.25">
      <c r="C125" s="478">
        <v>73</v>
      </c>
      <c r="D125" s="723" t="str">
        <f>IF(Dades!E863="","",Dades!E863)</f>
        <v/>
      </c>
      <c r="E125" s="723"/>
      <c r="F125" s="564" t="str">
        <f>IF(D125="","",IF(VLOOKUP(D125,'0.1_Dades generals organització'!$E$44:$M$293,4)="","",VLOOKUP(D125,'0.1_Dades generals organització'!$E$44:$M$293,4)))</f>
        <v/>
      </c>
      <c r="G125" s="564" t="str">
        <f>IF(D125="","",IF(VLOOKUP(D125,'0.1_Dades generals organització'!$E$44:$M$293,5)="","",VLOOKUP(D125,'0.1_Dades generals organització'!$E$44:$M$293,5)))</f>
        <v/>
      </c>
      <c r="H125" s="564" t="str">
        <f>IF(D125="","",IF(VLOOKUP(D125,'0.1_Dades generals organització'!$E$44:$M$293,6)="","",VLOOKUP(D125,'0.1_Dades generals organització'!$E$44:$M$293,6)))</f>
        <v/>
      </c>
      <c r="I125" s="466" t="str">
        <f>IF(D125="","",IF(VLOOKUP(D125,'0.1_Dades generals organització'!$E$44:$M$293,7)="","",VLOOKUP(D125,'0.1_Dades generals organització'!$E$44:$M$293,7)))</f>
        <v/>
      </c>
      <c r="J125" s="466" t="str">
        <f>IF(D125="","",IF(VLOOKUP(D125,'0.1_Dades generals organització'!$E$44:$M$293,8)="","",VLOOKUP(D125,'0.1_Dades generals organització'!$E$44:$M$293,8)))</f>
        <v/>
      </c>
      <c r="K125" s="564" t="str">
        <f>IF(D125="","",IF(VLOOKUP(D125,'0.1_Dades generals organització'!$E$44:$M$293,9)="","",VLOOKUP(D125,'0.1_Dades generals organització'!$E$44:$M$293,9)))</f>
        <v/>
      </c>
      <c r="L125" s="463" t="str">
        <f>IF('4.1_Resultats Balears'!F126=0,"",'4.1_Resultats Balears'!F126)</f>
        <v/>
      </c>
      <c r="M125" s="463" t="str">
        <f>IF('4.1_Resultats Balears'!G126=0,"",'4.1_Resultats Balears'!G126)</f>
        <v/>
      </c>
      <c r="N125" s="463" t="str">
        <f>IF('4.1_Resultats Balears'!H126=0,"",'4.1_Resultats Balears'!H126)</f>
        <v/>
      </c>
      <c r="O125" s="463" t="str">
        <f>IF('4.1_Resultats Balears'!I126=0,"",'4.1_Resultats Balears'!I126)</f>
        <v/>
      </c>
      <c r="P125" s="463" t="str">
        <f>IF('4.1_Resultats Balears'!K126=0,"",'4.1_Resultats Balears'!K126)</f>
        <v/>
      </c>
      <c r="Q125" s="463" t="str">
        <f>IF('4.1_Resultats Balears'!M126=0,"",'4.1_Resultats Balears'!M126)</f>
        <v/>
      </c>
      <c r="R125" s="463" t="str">
        <f>IF('4.1_Resultats Balears'!O126=0,"",'4.1_Resultats Balears'!O126)</f>
        <v/>
      </c>
      <c r="S125" s="463" t="str">
        <f>IF('4.1_Resultats Balears'!P126=0,"",'4.1_Resultats Balears'!P126)</f>
        <v/>
      </c>
      <c r="T125" s="463" t="str">
        <f>IF('4.1_Resultats Balears'!Q126=0,"",'4.1_Resultats Balears'!Q126)</f>
        <v/>
      </c>
      <c r="U125" s="463" t="str">
        <f>IF('4.1_Resultats Balears'!S126=0,"",'4.1_Resultats Balears'!S126)</f>
        <v/>
      </c>
      <c r="V125" s="462" t="str">
        <f>_xlfn.IFNA(IF(VLOOKUP($D125,'3_Categories 3-6'!$E$26:$X$275,8,FALSE)="","",VLOOKUP($D125,'3_Categories 3-6'!$E$26:$X$275,8,FALSE)),"")</f>
        <v/>
      </c>
      <c r="W125" s="462" t="str">
        <f>_xlfn.IFNA(IF(VLOOKUP($D125,'3_Categories 3-6'!$E$26:$X$275,14,FALSE)="","",VLOOKUP($D125,'3_Categories 3-6'!$E$26:$X$275,14,FALSE)),"")</f>
        <v/>
      </c>
      <c r="X125" s="462" t="str">
        <f>_xlfn.IFNA(IF(VLOOKUP($D125,'3_Categories 3-6'!$E$26:$X$275,19,FALSE)="","",VLOOKUP($D125,'3_Categories 3-6'!$E$26:$X$275,19,FALSE)),"")</f>
        <v/>
      </c>
      <c r="Y125" s="462" t="str">
        <f>_xlfn.IFNA(IF(VLOOKUP($D125,'3_Categories 3-6'!$E$26:$X$275,20,FALSE)="","",VLOOKUP($D125,'3_Categories 3-6'!$E$26:$X$275,20,FALSE)),"")</f>
        <v/>
      </c>
    </row>
    <row r="126" spans="3:25" s="10" customFormat="1" x14ac:dyDescent="0.25">
      <c r="C126" s="478">
        <v>74</v>
      </c>
      <c r="D126" s="723" t="str">
        <f>IF(Dades!E864="","",Dades!E864)</f>
        <v/>
      </c>
      <c r="E126" s="723"/>
      <c r="F126" s="564" t="str">
        <f>IF(D126="","",IF(VLOOKUP(D126,'0.1_Dades generals organització'!$E$44:$M$293,4)="","",VLOOKUP(D126,'0.1_Dades generals organització'!$E$44:$M$293,4)))</f>
        <v/>
      </c>
      <c r="G126" s="564" t="str">
        <f>IF(D126="","",IF(VLOOKUP(D126,'0.1_Dades generals organització'!$E$44:$M$293,5)="","",VLOOKUP(D126,'0.1_Dades generals organització'!$E$44:$M$293,5)))</f>
        <v/>
      </c>
      <c r="H126" s="564" t="str">
        <f>IF(D126="","",IF(VLOOKUP(D126,'0.1_Dades generals organització'!$E$44:$M$293,6)="","",VLOOKUP(D126,'0.1_Dades generals organització'!$E$44:$M$293,6)))</f>
        <v/>
      </c>
      <c r="I126" s="466" t="str">
        <f>IF(D126="","",IF(VLOOKUP(D126,'0.1_Dades generals organització'!$E$44:$M$293,7)="","",VLOOKUP(D126,'0.1_Dades generals organització'!$E$44:$M$293,7)))</f>
        <v/>
      </c>
      <c r="J126" s="466" t="str">
        <f>IF(D126="","",IF(VLOOKUP(D126,'0.1_Dades generals organització'!$E$44:$M$293,8)="","",VLOOKUP(D126,'0.1_Dades generals organització'!$E$44:$M$293,8)))</f>
        <v/>
      </c>
      <c r="K126" s="564" t="str">
        <f>IF(D126="","",IF(VLOOKUP(D126,'0.1_Dades generals organització'!$E$44:$M$293,9)="","",VLOOKUP(D126,'0.1_Dades generals organització'!$E$44:$M$293,9)))</f>
        <v/>
      </c>
      <c r="L126" s="463" t="str">
        <f>IF('4.1_Resultats Balears'!F127=0,"",'4.1_Resultats Balears'!F127)</f>
        <v/>
      </c>
      <c r="M126" s="463" t="str">
        <f>IF('4.1_Resultats Balears'!G127=0,"",'4.1_Resultats Balears'!G127)</f>
        <v/>
      </c>
      <c r="N126" s="463" t="str">
        <f>IF('4.1_Resultats Balears'!H127=0,"",'4.1_Resultats Balears'!H127)</f>
        <v/>
      </c>
      <c r="O126" s="463" t="str">
        <f>IF('4.1_Resultats Balears'!I127=0,"",'4.1_Resultats Balears'!I127)</f>
        <v/>
      </c>
      <c r="P126" s="463" t="str">
        <f>IF('4.1_Resultats Balears'!K127=0,"",'4.1_Resultats Balears'!K127)</f>
        <v/>
      </c>
      <c r="Q126" s="463" t="str">
        <f>IF('4.1_Resultats Balears'!M127=0,"",'4.1_Resultats Balears'!M127)</f>
        <v/>
      </c>
      <c r="R126" s="463" t="str">
        <f>IF('4.1_Resultats Balears'!O127=0,"",'4.1_Resultats Balears'!O127)</f>
        <v/>
      </c>
      <c r="S126" s="463" t="str">
        <f>IF('4.1_Resultats Balears'!P127=0,"",'4.1_Resultats Balears'!P127)</f>
        <v/>
      </c>
      <c r="T126" s="463" t="str">
        <f>IF('4.1_Resultats Balears'!Q127=0,"",'4.1_Resultats Balears'!Q127)</f>
        <v/>
      </c>
      <c r="U126" s="463" t="str">
        <f>IF('4.1_Resultats Balears'!S127=0,"",'4.1_Resultats Balears'!S127)</f>
        <v/>
      </c>
      <c r="V126" s="462" t="str">
        <f>_xlfn.IFNA(IF(VLOOKUP($D126,'3_Categories 3-6'!$E$26:$X$275,8,FALSE)="","",VLOOKUP($D126,'3_Categories 3-6'!$E$26:$X$275,8,FALSE)),"")</f>
        <v/>
      </c>
      <c r="W126" s="462" t="str">
        <f>_xlfn.IFNA(IF(VLOOKUP($D126,'3_Categories 3-6'!$E$26:$X$275,14,FALSE)="","",VLOOKUP($D126,'3_Categories 3-6'!$E$26:$X$275,14,FALSE)),"")</f>
        <v/>
      </c>
      <c r="X126" s="462" t="str">
        <f>_xlfn.IFNA(IF(VLOOKUP($D126,'3_Categories 3-6'!$E$26:$X$275,19,FALSE)="","",VLOOKUP($D126,'3_Categories 3-6'!$E$26:$X$275,19,FALSE)),"")</f>
        <v/>
      </c>
      <c r="Y126" s="462" t="str">
        <f>_xlfn.IFNA(IF(VLOOKUP($D126,'3_Categories 3-6'!$E$26:$X$275,20,FALSE)="","",VLOOKUP($D126,'3_Categories 3-6'!$E$26:$X$275,20,FALSE)),"")</f>
        <v/>
      </c>
    </row>
    <row r="127" spans="3:25" s="10" customFormat="1" x14ac:dyDescent="0.25">
      <c r="C127" s="478">
        <v>75</v>
      </c>
      <c r="D127" s="723" t="str">
        <f>IF(Dades!E865="","",Dades!E865)</f>
        <v/>
      </c>
      <c r="E127" s="723"/>
      <c r="F127" s="564" t="str">
        <f>IF(D127="","",IF(VLOOKUP(D127,'0.1_Dades generals organització'!$E$44:$M$293,4)="","",VLOOKUP(D127,'0.1_Dades generals organització'!$E$44:$M$293,4)))</f>
        <v/>
      </c>
      <c r="G127" s="564" t="str">
        <f>IF(D127="","",IF(VLOOKUP(D127,'0.1_Dades generals organització'!$E$44:$M$293,5)="","",VLOOKUP(D127,'0.1_Dades generals organització'!$E$44:$M$293,5)))</f>
        <v/>
      </c>
      <c r="H127" s="564" t="str">
        <f>IF(D127="","",IF(VLOOKUP(D127,'0.1_Dades generals organització'!$E$44:$M$293,6)="","",VLOOKUP(D127,'0.1_Dades generals organització'!$E$44:$M$293,6)))</f>
        <v/>
      </c>
      <c r="I127" s="466" t="str">
        <f>IF(D127="","",IF(VLOOKUP(D127,'0.1_Dades generals organització'!$E$44:$M$293,7)="","",VLOOKUP(D127,'0.1_Dades generals organització'!$E$44:$M$293,7)))</f>
        <v/>
      </c>
      <c r="J127" s="466" t="str">
        <f>IF(D127="","",IF(VLOOKUP(D127,'0.1_Dades generals organització'!$E$44:$M$293,8)="","",VLOOKUP(D127,'0.1_Dades generals organització'!$E$44:$M$293,8)))</f>
        <v/>
      </c>
      <c r="K127" s="564" t="str">
        <f>IF(D127="","",IF(VLOOKUP(D127,'0.1_Dades generals organització'!$E$44:$M$293,9)="","",VLOOKUP(D127,'0.1_Dades generals organització'!$E$44:$M$293,9)))</f>
        <v/>
      </c>
      <c r="L127" s="463" t="str">
        <f>IF('4.1_Resultats Balears'!F128=0,"",'4.1_Resultats Balears'!F128)</f>
        <v/>
      </c>
      <c r="M127" s="463" t="str">
        <f>IF('4.1_Resultats Balears'!G128=0,"",'4.1_Resultats Balears'!G128)</f>
        <v/>
      </c>
      <c r="N127" s="463" t="str">
        <f>IF('4.1_Resultats Balears'!H128=0,"",'4.1_Resultats Balears'!H128)</f>
        <v/>
      </c>
      <c r="O127" s="463" t="str">
        <f>IF('4.1_Resultats Balears'!I128=0,"",'4.1_Resultats Balears'!I128)</f>
        <v/>
      </c>
      <c r="P127" s="463" t="str">
        <f>IF('4.1_Resultats Balears'!K128=0,"",'4.1_Resultats Balears'!K128)</f>
        <v/>
      </c>
      <c r="Q127" s="463" t="str">
        <f>IF('4.1_Resultats Balears'!M128=0,"",'4.1_Resultats Balears'!M128)</f>
        <v/>
      </c>
      <c r="R127" s="463" t="str">
        <f>IF('4.1_Resultats Balears'!O128=0,"",'4.1_Resultats Balears'!O128)</f>
        <v/>
      </c>
      <c r="S127" s="463" t="str">
        <f>IF('4.1_Resultats Balears'!P128=0,"",'4.1_Resultats Balears'!P128)</f>
        <v/>
      </c>
      <c r="T127" s="463" t="str">
        <f>IF('4.1_Resultats Balears'!Q128=0,"",'4.1_Resultats Balears'!Q128)</f>
        <v/>
      </c>
      <c r="U127" s="463" t="str">
        <f>IF('4.1_Resultats Balears'!S128=0,"",'4.1_Resultats Balears'!S128)</f>
        <v/>
      </c>
      <c r="V127" s="462" t="str">
        <f>_xlfn.IFNA(IF(VLOOKUP($D127,'3_Categories 3-6'!$E$26:$X$275,8,FALSE)="","",VLOOKUP($D127,'3_Categories 3-6'!$E$26:$X$275,8,FALSE)),"")</f>
        <v/>
      </c>
      <c r="W127" s="462" t="str">
        <f>_xlfn.IFNA(IF(VLOOKUP($D127,'3_Categories 3-6'!$E$26:$X$275,14,FALSE)="","",VLOOKUP($D127,'3_Categories 3-6'!$E$26:$X$275,14,FALSE)),"")</f>
        <v/>
      </c>
      <c r="X127" s="462" t="str">
        <f>_xlfn.IFNA(IF(VLOOKUP($D127,'3_Categories 3-6'!$E$26:$X$275,19,FALSE)="","",VLOOKUP($D127,'3_Categories 3-6'!$E$26:$X$275,19,FALSE)),"")</f>
        <v/>
      </c>
      <c r="Y127" s="462" t="str">
        <f>_xlfn.IFNA(IF(VLOOKUP($D127,'3_Categories 3-6'!$E$26:$X$275,20,FALSE)="","",VLOOKUP($D127,'3_Categories 3-6'!$E$26:$X$275,20,FALSE)),"")</f>
        <v/>
      </c>
    </row>
    <row r="128" spans="3:25" s="10" customFormat="1" x14ac:dyDescent="0.25">
      <c r="C128" s="478">
        <v>76</v>
      </c>
      <c r="D128" s="723" t="str">
        <f>IF(Dades!E866="","",Dades!E866)</f>
        <v/>
      </c>
      <c r="E128" s="723"/>
      <c r="F128" s="564" t="str">
        <f>IF(D128="","",IF(VLOOKUP(D128,'0.1_Dades generals organització'!$E$44:$M$293,4)="","",VLOOKUP(D128,'0.1_Dades generals organització'!$E$44:$M$293,4)))</f>
        <v/>
      </c>
      <c r="G128" s="564" t="str">
        <f>IF(D128="","",IF(VLOOKUP(D128,'0.1_Dades generals organització'!$E$44:$M$293,5)="","",VLOOKUP(D128,'0.1_Dades generals organització'!$E$44:$M$293,5)))</f>
        <v/>
      </c>
      <c r="H128" s="564" t="str">
        <f>IF(D128="","",IF(VLOOKUP(D128,'0.1_Dades generals organització'!$E$44:$M$293,6)="","",VLOOKUP(D128,'0.1_Dades generals organització'!$E$44:$M$293,6)))</f>
        <v/>
      </c>
      <c r="I128" s="466" t="str">
        <f>IF(D128="","",IF(VLOOKUP(D128,'0.1_Dades generals organització'!$E$44:$M$293,7)="","",VLOOKUP(D128,'0.1_Dades generals organització'!$E$44:$M$293,7)))</f>
        <v/>
      </c>
      <c r="J128" s="466" t="str">
        <f>IF(D128="","",IF(VLOOKUP(D128,'0.1_Dades generals organització'!$E$44:$M$293,8)="","",VLOOKUP(D128,'0.1_Dades generals organització'!$E$44:$M$293,8)))</f>
        <v/>
      </c>
      <c r="K128" s="564" t="str">
        <f>IF(D128="","",IF(VLOOKUP(D128,'0.1_Dades generals organització'!$E$44:$M$293,9)="","",VLOOKUP(D128,'0.1_Dades generals organització'!$E$44:$M$293,9)))</f>
        <v/>
      </c>
      <c r="L128" s="463" t="str">
        <f>IF('4.1_Resultats Balears'!F129=0,"",'4.1_Resultats Balears'!F129)</f>
        <v/>
      </c>
      <c r="M128" s="463" t="str">
        <f>IF('4.1_Resultats Balears'!G129=0,"",'4.1_Resultats Balears'!G129)</f>
        <v/>
      </c>
      <c r="N128" s="463" t="str">
        <f>IF('4.1_Resultats Balears'!H129=0,"",'4.1_Resultats Balears'!H129)</f>
        <v/>
      </c>
      <c r="O128" s="463" t="str">
        <f>IF('4.1_Resultats Balears'!I129=0,"",'4.1_Resultats Balears'!I129)</f>
        <v/>
      </c>
      <c r="P128" s="463" t="str">
        <f>IF('4.1_Resultats Balears'!K129=0,"",'4.1_Resultats Balears'!K129)</f>
        <v/>
      </c>
      <c r="Q128" s="463" t="str">
        <f>IF('4.1_Resultats Balears'!M129=0,"",'4.1_Resultats Balears'!M129)</f>
        <v/>
      </c>
      <c r="R128" s="463" t="str">
        <f>IF('4.1_Resultats Balears'!O129=0,"",'4.1_Resultats Balears'!O129)</f>
        <v/>
      </c>
      <c r="S128" s="463" t="str">
        <f>IF('4.1_Resultats Balears'!P129=0,"",'4.1_Resultats Balears'!P129)</f>
        <v/>
      </c>
      <c r="T128" s="463" t="str">
        <f>IF('4.1_Resultats Balears'!Q129=0,"",'4.1_Resultats Balears'!Q129)</f>
        <v/>
      </c>
      <c r="U128" s="463" t="str">
        <f>IF('4.1_Resultats Balears'!S129=0,"",'4.1_Resultats Balears'!S129)</f>
        <v/>
      </c>
      <c r="V128" s="462" t="str">
        <f>_xlfn.IFNA(IF(VLOOKUP($D128,'3_Categories 3-6'!$E$26:$X$275,8,FALSE)="","",VLOOKUP($D128,'3_Categories 3-6'!$E$26:$X$275,8,FALSE)),"")</f>
        <v/>
      </c>
      <c r="W128" s="462" t="str">
        <f>_xlfn.IFNA(IF(VLOOKUP($D128,'3_Categories 3-6'!$E$26:$X$275,14,FALSE)="","",VLOOKUP($D128,'3_Categories 3-6'!$E$26:$X$275,14,FALSE)),"")</f>
        <v/>
      </c>
      <c r="X128" s="462" t="str">
        <f>_xlfn.IFNA(IF(VLOOKUP($D128,'3_Categories 3-6'!$E$26:$X$275,19,FALSE)="","",VLOOKUP($D128,'3_Categories 3-6'!$E$26:$X$275,19,FALSE)),"")</f>
        <v/>
      </c>
      <c r="Y128" s="462" t="str">
        <f>_xlfn.IFNA(IF(VLOOKUP($D128,'3_Categories 3-6'!$E$26:$X$275,20,FALSE)="","",VLOOKUP($D128,'3_Categories 3-6'!$E$26:$X$275,20,FALSE)),"")</f>
        <v/>
      </c>
    </row>
    <row r="129" spans="3:25" s="10" customFormat="1" x14ac:dyDescent="0.25">
      <c r="C129" s="478">
        <v>77</v>
      </c>
      <c r="D129" s="723" t="str">
        <f>IF(Dades!E867="","",Dades!E867)</f>
        <v/>
      </c>
      <c r="E129" s="723"/>
      <c r="F129" s="564" t="str">
        <f>IF(D129="","",IF(VLOOKUP(D129,'0.1_Dades generals organització'!$E$44:$M$293,4)="","",VLOOKUP(D129,'0.1_Dades generals organització'!$E$44:$M$293,4)))</f>
        <v/>
      </c>
      <c r="G129" s="564" t="str">
        <f>IF(D129="","",IF(VLOOKUP(D129,'0.1_Dades generals organització'!$E$44:$M$293,5)="","",VLOOKUP(D129,'0.1_Dades generals organització'!$E$44:$M$293,5)))</f>
        <v/>
      </c>
      <c r="H129" s="564" t="str">
        <f>IF(D129="","",IF(VLOOKUP(D129,'0.1_Dades generals organització'!$E$44:$M$293,6)="","",VLOOKUP(D129,'0.1_Dades generals organització'!$E$44:$M$293,6)))</f>
        <v/>
      </c>
      <c r="I129" s="466" t="str">
        <f>IF(D129="","",IF(VLOOKUP(D129,'0.1_Dades generals organització'!$E$44:$M$293,7)="","",VLOOKUP(D129,'0.1_Dades generals organització'!$E$44:$M$293,7)))</f>
        <v/>
      </c>
      <c r="J129" s="466" t="str">
        <f>IF(D129="","",IF(VLOOKUP(D129,'0.1_Dades generals organització'!$E$44:$M$293,8)="","",VLOOKUP(D129,'0.1_Dades generals organització'!$E$44:$M$293,8)))</f>
        <v/>
      </c>
      <c r="K129" s="564" t="str">
        <f>IF(D129="","",IF(VLOOKUP(D129,'0.1_Dades generals organització'!$E$44:$M$293,9)="","",VLOOKUP(D129,'0.1_Dades generals organització'!$E$44:$M$293,9)))</f>
        <v/>
      </c>
      <c r="L129" s="463" t="str">
        <f>IF('4.1_Resultats Balears'!F130=0,"",'4.1_Resultats Balears'!F130)</f>
        <v/>
      </c>
      <c r="M129" s="463" t="str">
        <f>IF('4.1_Resultats Balears'!G130=0,"",'4.1_Resultats Balears'!G130)</f>
        <v/>
      </c>
      <c r="N129" s="463" t="str">
        <f>IF('4.1_Resultats Balears'!H130=0,"",'4.1_Resultats Balears'!H130)</f>
        <v/>
      </c>
      <c r="O129" s="463" t="str">
        <f>IF('4.1_Resultats Balears'!I130=0,"",'4.1_Resultats Balears'!I130)</f>
        <v/>
      </c>
      <c r="P129" s="463" t="str">
        <f>IF('4.1_Resultats Balears'!K130=0,"",'4.1_Resultats Balears'!K130)</f>
        <v/>
      </c>
      <c r="Q129" s="463" t="str">
        <f>IF('4.1_Resultats Balears'!M130=0,"",'4.1_Resultats Balears'!M130)</f>
        <v/>
      </c>
      <c r="R129" s="463" t="str">
        <f>IF('4.1_Resultats Balears'!O130=0,"",'4.1_Resultats Balears'!O130)</f>
        <v/>
      </c>
      <c r="S129" s="463" t="str">
        <f>IF('4.1_Resultats Balears'!P130=0,"",'4.1_Resultats Balears'!P130)</f>
        <v/>
      </c>
      <c r="T129" s="463" t="str">
        <f>IF('4.1_Resultats Balears'!Q130=0,"",'4.1_Resultats Balears'!Q130)</f>
        <v/>
      </c>
      <c r="U129" s="463" t="str">
        <f>IF('4.1_Resultats Balears'!S130=0,"",'4.1_Resultats Balears'!S130)</f>
        <v/>
      </c>
      <c r="V129" s="462" t="str">
        <f>_xlfn.IFNA(IF(VLOOKUP($D129,'3_Categories 3-6'!$E$26:$X$275,8,FALSE)="","",VLOOKUP($D129,'3_Categories 3-6'!$E$26:$X$275,8,FALSE)),"")</f>
        <v/>
      </c>
      <c r="W129" s="462" t="str">
        <f>_xlfn.IFNA(IF(VLOOKUP($D129,'3_Categories 3-6'!$E$26:$X$275,14,FALSE)="","",VLOOKUP($D129,'3_Categories 3-6'!$E$26:$X$275,14,FALSE)),"")</f>
        <v/>
      </c>
      <c r="X129" s="462" t="str">
        <f>_xlfn.IFNA(IF(VLOOKUP($D129,'3_Categories 3-6'!$E$26:$X$275,19,FALSE)="","",VLOOKUP($D129,'3_Categories 3-6'!$E$26:$X$275,19,FALSE)),"")</f>
        <v/>
      </c>
      <c r="Y129" s="462" t="str">
        <f>_xlfn.IFNA(IF(VLOOKUP($D129,'3_Categories 3-6'!$E$26:$X$275,20,FALSE)="","",VLOOKUP($D129,'3_Categories 3-6'!$E$26:$X$275,20,FALSE)),"")</f>
        <v/>
      </c>
    </row>
    <row r="130" spans="3:25" s="10" customFormat="1" x14ac:dyDescent="0.25">
      <c r="C130" s="478">
        <v>78</v>
      </c>
      <c r="D130" s="723" t="str">
        <f>IF(Dades!E868="","",Dades!E868)</f>
        <v/>
      </c>
      <c r="E130" s="723"/>
      <c r="F130" s="564" t="str">
        <f>IF(D130="","",IF(VLOOKUP(D130,'0.1_Dades generals organització'!$E$44:$M$293,4)="","",VLOOKUP(D130,'0.1_Dades generals organització'!$E$44:$M$293,4)))</f>
        <v/>
      </c>
      <c r="G130" s="564" t="str">
        <f>IF(D130="","",IF(VLOOKUP(D130,'0.1_Dades generals organització'!$E$44:$M$293,5)="","",VLOOKUP(D130,'0.1_Dades generals organització'!$E$44:$M$293,5)))</f>
        <v/>
      </c>
      <c r="H130" s="564" t="str">
        <f>IF(D130="","",IF(VLOOKUP(D130,'0.1_Dades generals organització'!$E$44:$M$293,6)="","",VLOOKUP(D130,'0.1_Dades generals organització'!$E$44:$M$293,6)))</f>
        <v/>
      </c>
      <c r="I130" s="466" t="str">
        <f>IF(D130="","",IF(VLOOKUP(D130,'0.1_Dades generals organització'!$E$44:$M$293,7)="","",VLOOKUP(D130,'0.1_Dades generals organització'!$E$44:$M$293,7)))</f>
        <v/>
      </c>
      <c r="J130" s="466" t="str">
        <f>IF(D130="","",IF(VLOOKUP(D130,'0.1_Dades generals organització'!$E$44:$M$293,8)="","",VLOOKUP(D130,'0.1_Dades generals organització'!$E$44:$M$293,8)))</f>
        <v/>
      </c>
      <c r="K130" s="564" t="str">
        <f>IF(D130="","",IF(VLOOKUP(D130,'0.1_Dades generals organització'!$E$44:$M$293,9)="","",VLOOKUP(D130,'0.1_Dades generals organització'!$E$44:$M$293,9)))</f>
        <v/>
      </c>
      <c r="L130" s="463" t="str">
        <f>IF('4.1_Resultats Balears'!F131=0,"",'4.1_Resultats Balears'!F131)</f>
        <v/>
      </c>
      <c r="M130" s="463" t="str">
        <f>IF('4.1_Resultats Balears'!G131=0,"",'4.1_Resultats Balears'!G131)</f>
        <v/>
      </c>
      <c r="N130" s="463" t="str">
        <f>IF('4.1_Resultats Balears'!H131=0,"",'4.1_Resultats Balears'!H131)</f>
        <v/>
      </c>
      <c r="O130" s="463" t="str">
        <f>IF('4.1_Resultats Balears'!I131=0,"",'4.1_Resultats Balears'!I131)</f>
        <v/>
      </c>
      <c r="P130" s="463" t="str">
        <f>IF('4.1_Resultats Balears'!K131=0,"",'4.1_Resultats Balears'!K131)</f>
        <v/>
      </c>
      <c r="Q130" s="463" t="str">
        <f>IF('4.1_Resultats Balears'!M131=0,"",'4.1_Resultats Balears'!M131)</f>
        <v/>
      </c>
      <c r="R130" s="463" t="str">
        <f>IF('4.1_Resultats Balears'!O131=0,"",'4.1_Resultats Balears'!O131)</f>
        <v/>
      </c>
      <c r="S130" s="463" t="str">
        <f>IF('4.1_Resultats Balears'!P131=0,"",'4.1_Resultats Balears'!P131)</f>
        <v/>
      </c>
      <c r="T130" s="463" t="str">
        <f>IF('4.1_Resultats Balears'!Q131=0,"",'4.1_Resultats Balears'!Q131)</f>
        <v/>
      </c>
      <c r="U130" s="463" t="str">
        <f>IF('4.1_Resultats Balears'!S131=0,"",'4.1_Resultats Balears'!S131)</f>
        <v/>
      </c>
      <c r="V130" s="462" t="str">
        <f>_xlfn.IFNA(IF(VLOOKUP($D130,'3_Categories 3-6'!$E$26:$X$275,8,FALSE)="","",VLOOKUP($D130,'3_Categories 3-6'!$E$26:$X$275,8,FALSE)),"")</f>
        <v/>
      </c>
      <c r="W130" s="462" t="str">
        <f>_xlfn.IFNA(IF(VLOOKUP($D130,'3_Categories 3-6'!$E$26:$X$275,14,FALSE)="","",VLOOKUP($D130,'3_Categories 3-6'!$E$26:$X$275,14,FALSE)),"")</f>
        <v/>
      </c>
      <c r="X130" s="462" t="str">
        <f>_xlfn.IFNA(IF(VLOOKUP($D130,'3_Categories 3-6'!$E$26:$X$275,19,FALSE)="","",VLOOKUP($D130,'3_Categories 3-6'!$E$26:$X$275,19,FALSE)),"")</f>
        <v/>
      </c>
      <c r="Y130" s="462" t="str">
        <f>_xlfn.IFNA(IF(VLOOKUP($D130,'3_Categories 3-6'!$E$26:$X$275,20,FALSE)="","",VLOOKUP($D130,'3_Categories 3-6'!$E$26:$X$275,20,FALSE)),"")</f>
        <v/>
      </c>
    </row>
    <row r="131" spans="3:25" s="10" customFormat="1" x14ac:dyDescent="0.25">
      <c r="C131" s="478">
        <v>79</v>
      </c>
      <c r="D131" s="723" t="str">
        <f>IF(Dades!E869="","",Dades!E869)</f>
        <v/>
      </c>
      <c r="E131" s="723"/>
      <c r="F131" s="564" t="str">
        <f>IF(D131="","",IF(VLOOKUP(D131,'0.1_Dades generals organització'!$E$44:$M$293,4)="","",VLOOKUP(D131,'0.1_Dades generals organització'!$E$44:$M$293,4)))</f>
        <v/>
      </c>
      <c r="G131" s="564" t="str">
        <f>IF(D131="","",IF(VLOOKUP(D131,'0.1_Dades generals organització'!$E$44:$M$293,5)="","",VLOOKUP(D131,'0.1_Dades generals organització'!$E$44:$M$293,5)))</f>
        <v/>
      </c>
      <c r="H131" s="564" t="str">
        <f>IF(D131="","",IF(VLOOKUP(D131,'0.1_Dades generals organització'!$E$44:$M$293,6)="","",VLOOKUP(D131,'0.1_Dades generals organització'!$E$44:$M$293,6)))</f>
        <v/>
      </c>
      <c r="I131" s="466" t="str">
        <f>IF(D131="","",IF(VLOOKUP(D131,'0.1_Dades generals organització'!$E$44:$M$293,7)="","",VLOOKUP(D131,'0.1_Dades generals organització'!$E$44:$M$293,7)))</f>
        <v/>
      </c>
      <c r="J131" s="466" t="str">
        <f>IF(D131="","",IF(VLOOKUP(D131,'0.1_Dades generals organització'!$E$44:$M$293,8)="","",VLOOKUP(D131,'0.1_Dades generals organització'!$E$44:$M$293,8)))</f>
        <v/>
      </c>
      <c r="K131" s="564" t="str">
        <f>IF(D131="","",IF(VLOOKUP(D131,'0.1_Dades generals organització'!$E$44:$M$293,9)="","",VLOOKUP(D131,'0.1_Dades generals organització'!$E$44:$M$293,9)))</f>
        <v/>
      </c>
      <c r="L131" s="463" t="str">
        <f>IF('4.1_Resultats Balears'!F132=0,"",'4.1_Resultats Balears'!F132)</f>
        <v/>
      </c>
      <c r="M131" s="463" t="str">
        <f>IF('4.1_Resultats Balears'!G132=0,"",'4.1_Resultats Balears'!G132)</f>
        <v/>
      </c>
      <c r="N131" s="463" t="str">
        <f>IF('4.1_Resultats Balears'!H132=0,"",'4.1_Resultats Balears'!H132)</f>
        <v/>
      </c>
      <c r="O131" s="463" t="str">
        <f>IF('4.1_Resultats Balears'!I132=0,"",'4.1_Resultats Balears'!I132)</f>
        <v/>
      </c>
      <c r="P131" s="463" t="str">
        <f>IF('4.1_Resultats Balears'!K132=0,"",'4.1_Resultats Balears'!K132)</f>
        <v/>
      </c>
      <c r="Q131" s="463" t="str">
        <f>IF('4.1_Resultats Balears'!M132=0,"",'4.1_Resultats Balears'!M132)</f>
        <v/>
      </c>
      <c r="R131" s="463" t="str">
        <f>IF('4.1_Resultats Balears'!O132=0,"",'4.1_Resultats Balears'!O132)</f>
        <v/>
      </c>
      <c r="S131" s="463" t="str">
        <f>IF('4.1_Resultats Balears'!P132=0,"",'4.1_Resultats Balears'!P132)</f>
        <v/>
      </c>
      <c r="T131" s="463" t="str">
        <f>IF('4.1_Resultats Balears'!Q132=0,"",'4.1_Resultats Balears'!Q132)</f>
        <v/>
      </c>
      <c r="U131" s="463" t="str">
        <f>IF('4.1_Resultats Balears'!S132=0,"",'4.1_Resultats Balears'!S132)</f>
        <v/>
      </c>
      <c r="V131" s="462" t="str">
        <f>_xlfn.IFNA(IF(VLOOKUP($D131,'3_Categories 3-6'!$E$26:$X$275,8,FALSE)="","",VLOOKUP($D131,'3_Categories 3-6'!$E$26:$X$275,8,FALSE)),"")</f>
        <v/>
      </c>
      <c r="W131" s="462" t="str">
        <f>_xlfn.IFNA(IF(VLOOKUP($D131,'3_Categories 3-6'!$E$26:$X$275,14,FALSE)="","",VLOOKUP($D131,'3_Categories 3-6'!$E$26:$X$275,14,FALSE)),"")</f>
        <v/>
      </c>
      <c r="X131" s="462" t="str">
        <f>_xlfn.IFNA(IF(VLOOKUP($D131,'3_Categories 3-6'!$E$26:$X$275,19,FALSE)="","",VLOOKUP($D131,'3_Categories 3-6'!$E$26:$X$275,19,FALSE)),"")</f>
        <v/>
      </c>
      <c r="Y131" s="462" t="str">
        <f>_xlfn.IFNA(IF(VLOOKUP($D131,'3_Categories 3-6'!$E$26:$X$275,20,FALSE)="","",VLOOKUP($D131,'3_Categories 3-6'!$E$26:$X$275,20,FALSE)),"")</f>
        <v/>
      </c>
    </row>
    <row r="132" spans="3:25" s="10" customFormat="1" x14ac:dyDescent="0.25">
      <c r="C132" s="478">
        <v>80</v>
      </c>
      <c r="D132" s="723" t="str">
        <f>IF(Dades!E870="","",Dades!E870)</f>
        <v/>
      </c>
      <c r="E132" s="723"/>
      <c r="F132" s="564" t="str">
        <f>IF(D132="","",IF(VLOOKUP(D132,'0.1_Dades generals organització'!$E$44:$M$293,4)="","",VLOOKUP(D132,'0.1_Dades generals organització'!$E$44:$M$293,4)))</f>
        <v/>
      </c>
      <c r="G132" s="564" t="str">
        <f>IF(D132="","",IF(VLOOKUP(D132,'0.1_Dades generals organització'!$E$44:$M$293,5)="","",VLOOKUP(D132,'0.1_Dades generals organització'!$E$44:$M$293,5)))</f>
        <v/>
      </c>
      <c r="H132" s="564" t="str">
        <f>IF(D132="","",IF(VLOOKUP(D132,'0.1_Dades generals organització'!$E$44:$M$293,6)="","",VLOOKUP(D132,'0.1_Dades generals organització'!$E$44:$M$293,6)))</f>
        <v/>
      </c>
      <c r="I132" s="466" t="str">
        <f>IF(D132="","",IF(VLOOKUP(D132,'0.1_Dades generals organització'!$E$44:$M$293,7)="","",VLOOKUP(D132,'0.1_Dades generals organització'!$E$44:$M$293,7)))</f>
        <v/>
      </c>
      <c r="J132" s="466" t="str">
        <f>IF(D132="","",IF(VLOOKUP(D132,'0.1_Dades generals organització'!$E$44:$M$293,8)="","",VLOOKUP(D132,'0.1_Dades generals organització'!$E$44:$M$293,8)))</f>
        <v/>
      </c>
      <c r="K132" s="564" t="str">
        <f>IF(D132="","",IF(VLOOKUP(D132,'0.1_Dades generals organització'!$E$44:$M$293,9)="","",VLOOKUP(D132,'0.1_Dades generals organització'!$E$44:$M$293,9)))</f>
        <v/>
      </c>
      <c r="L132" s="463" t="str">
        <f>IF('4.1_Resultats Balears'!F133=0,"",'4.1_Resultats Balears'!F133)</f>
        <v/>
      </c>
      <c r="M132" s="463" t="str">
        <f>IF('4.1_Resultats Balears'!G133=0,"",'4.1_Resultats Balears'!G133)</f>
        <v/>
      </c>
      <c r="N132" s="463" t="str">
        <f>IF('4.1_Resultats Balears'!H133=0,"",'4.1_Resultats Balears'!H133)</f>
        <v/>
      </c>
      <c r="O132" s="463" t="str">
        <f>IF('4.1_Resultats Balears'!I133=0,"",'4.1_Resultats Balears'!I133)</f>
        <v/>
      </c>
      <c r="P132" s="463" t="str">
        <f>IF('4.1_Resultats Balears'!K133=0,"",'4.1_Resultats Balears'!K133)</f>
        <v/>
      </c>
      <c r="Q132" s="463" t="str">
        <f>IF('4.1_Resultats Balears'!M133=0,"",'4.1_Resultats Balears'!M133)</f>
        <v/>
      </c>
      <c r="R132" s="463" t="str">
        <f>IF('4.1_Resultats Balears'!O133=0,"",'4.1_Resultats Balears'!O133)</f>
        <v/>
      </c>
      <c r="S132" s="463" t="str">
        <f>IF('4.1_Resultats Balears'!P133=0,"",'4.1_Resultats Balears'!P133)</f>
        <v/>
      </c>
      <c r="T132" s="463" t="str">
        <f>IF('4.1_Resultats Balears'!Q133=0,"",'4.1_Resultats Balears'!Q133)</f>
        <v/>
      </c>
      <c r="U132" s="463" t="str">
        <f>IF('4.1_Resultats Balears'!S133=0,"",'4.1_Resultats Balears'!S133)</f>
        <v/>
      </c>
      <c r="V132" s="462" t="str">
        <f>_xlfn.IFNA(IF(VLOOKUP($D132,'3_Categories 3-6'!$E$26:$X$275,8,FALSE)="","",VLOOKUP($D132,'3_Categories 3-6'!$E$26:$X$275,8,FALSE)),"")</f>
        <v/>
      </c>
      <c r="W132" s="462" t="str">
        <f>_xlfn.IFNA(IF(VLOOKUP($D132,'3_Categories 3-6'!$E$26:$X$275,14,FALSE)="","",VLOOKUP($D132,'3_Categories 3-6'!$E$26:$X$275,14,FALSE)),"")</f>
        <v/>
      </c>
      <c r="X132" s="462" t="str">
        <f>_xlfn.IFNA(IF(VLOOKUP($D132,'3_Categories 3-6'!$E$26:$X$275,19,FALSE)="","",VLOOKUP($D132,'3_Categories 3-6'!$E$26:$X$275,19,FALSE)),"")</f>
        <v/>
      </c>
      <c r="Y132" s="462" t="str">
        <f>_xlfn.IFNA(IF(VLOOKUP($D132,'3_Categories 3-6'!$E$26:$X$275,20,FALSE)="","",VLOOKUP($D132,'3_Categories 3-6'!$E$26:$X$275,20,FALSE)),"")</f>
        <v/>
      </c>
    </row>
    <row r="133" spans="3:25" s="10" customFormat="1" x14ac:dyDescent="0.25">
      <c r="C133" s="478">
        <v>81</v>
      </c>
      <c r="D133" s="723" t="str">
        <f>IF(Dades!E871="","",Dades!E871)</f>
        <v/>
      </c>
      <c r="E133" s="723"/>
      <c r="F133" s="564" t="str">
        <f>IF(D133="","",IF(VLOOKUP(D133,'0.1_Dades generals organització'!$E$44:$M$293,4)="","",VLOOKUP(D133,'0.1_Dades generals organització'!$E$44:$M$293,4)))</f>
        <v/>
      </c>
      <c r="G133" s="564" t="str">
        <f>IF(D133="","",IF(VLOOKUP(D133,'0.1_Dades generals organització'!$E$44:$M$293,5)="","",VLOOKUP(D133,'0.1_Dades generals organització'!$E$44:$M$293,5)))</f>
        <v/>
      </c>
      <c r="H133" s="564" t="str">
        <f>IF(D133="","",IF(VLOOKUP(D133,'0.1_Dades generals organització'!$E$44:$M$293,6)="","",VLOOKUP(D133,'0.1_Dades generals organització'!$E$44:$M$293,6)))</f>
        <v/>
      </c>
      <c r="I133" s="466" t="str">
        <f>IF(D133="","",IF(VLOOKUP(D133,'0.1_Dades generals organització'!$E$44:$M$293,7)="","",VLOOKUP(D133,'0.1_Dades generals organització'!$E$44:$M$293,7)))</f>
        <v/>
      </c>
      <c r="J133" s="466" t="str">
        <f>IF(D133="","",IF(VLOOKUP(D133,'0.1_Dades generals organització'!$E$44:$M$293,8)="","",VLOOKUP(D133,'0.1_Dades generals organització'!$E$44:$M$293,8)))</f>
        <v/>
      </c>
      <c r="K133" s="564" t="str">
        <f>IF(D133="","",IF(VLOOKUP(D133,'0.1_Dades generals organització'!$E$44:$M$293,9)="","",VLOOKUP(D133,'0.1_Dades generals organització'!$E$44:$M$293,9)))</f>
        <v/>
      </c>
      <c r="L133" s="463" t="str">
        <f>IF('4.1_Resultats Balears'!F134=0,"",'4.1_Resultats Balears'!F134)</f>
        <v/>
      </c>
      <c r="M133" s="463" t="str">
        <f>IF('4.1_Resultats Balears'!G134=0,"",'4.1_Resultats Balears'!G134)</f>
        <v/>
      </c>
      <c r="N133" s="463" t="str">
        <f>IF('4.1_Resultats Balears'!H134=0,"",'4.1_Resultats Balears'!H134)</f>
        <v/>
      </c>
      <c r="O133" s="463" t="str">
        <f>IF('4.1_Resultats Balears'!I134=0,"",'4.1_Resultats Balears'!I134)</f>
        <v/>
      </c>
      <c r="P133" s="463" t="str">
        <f>IF('4.1_Resultats Balears'!K134=0,"",'4.1_Resultats Balears'!K134)</f>
        <v/>
      </c>
      <c r="Q133" s="463" t="str">
        <f>IF('4.1_Resultats Balears'!M134=0,"",'4.1_Resultats Balears'!M134)</f>
        <v/>
      </c>
      <c r="R133" s="463" t="str">
        <f>IF('4.1_Resultats Balears'!O134=0,"",'4.1_Resultats Balears'!O134)</f>
        <v/>
      </c>
      <c r="S133" s="463" t="str">
        <f>IF('4.1_Resultats Balears'!P134=0,"",'4.1_Resultats Balears'!P134)</f>
        <v/>
      </c>
      <c r="T133" s="463" t="str">
        <f>IF('4.1_Resultats Balears'!Q134=0,"",'4.1_Resultats Balears'!Q134)</f>
        <v/>
      </c>
      <c r="U133" s="463" t="str">
        <f>IF('4.1_Resultats Balears'!S134=0,"",'4.1_Resultats Balears'!S134)</f>
        <v/>
      </c>
      <c r="V133" s="462" t="str">
        <f>_xlfn.IFNA(IF(VLOOKUP($D133,'3_Categories 3-6'!$E$26:$X$275,8,FALSE)="","",VLOOKUP($D133,'3_Categories 3-6'!$E$26:$X$275,8,FALSE)),"")</f>
        <v/>
      </c>
      <c r="W133" s="462" t="str">
        <f>_xlfn.IFNA(IF(VLOOKUP($D133,'3_Categories 3-6'!$E$26:$X$275,14,FALSE)="","",VLOOKUP($D133,'3_Categories 3-6'!$E$26:$X$275,14,FALSE)),"")</f>
        <v/>
      </c>
      <c r="X133" s="462" t="str">
        <f>_xlfn.IFNA(IF(VLOOKUP($D133,'3_Categories 3-6'!$E$26:$X$275,19,FALSE)="","",VLOOKUP($D133,'3_Categories 3-6'!$E$26:$X$275,19,FALSE)),"")</f>
        <v/>
      </c>
      <c r="Y133" s="462" t="str">
        <f>_xlfn.IFNA(IF(VLOOKUP($D133,'3_Categories 3-6'!$E$26:$X$275,20,FALSE)="","",VLOOKUP($D133,'3_Categories 3-6'!$E$26:$X$275,20,FALSE)),"")</f>
        <v/>
      </c>
    </row>
    <row r="134" spans="3:25" s="10" customFormat="1" x14ac:dyDescent="0.25">
      <c r="C134" s="478">
        <v>82</v>
      </c>
      <c r="D134" s="723" t="str">
        <f>IF(Dades!E872="","",Dades!E872)</f>
        <v/>
      </c>
      <c r="E134" s="723"/>
      <c r="F134" s="564" t="str">
        <f>IF(D134="","",IF(VLOOKUP(D134,'0.1_Dades generals organització'!$E$44:$M$293,4)="","",VLOOKUP(D134,'0.1_Dades generals organització'!$E$44:$M$293,4)))</f>
        <v/>
      </c>
      <c r="G134" s="564" t="str">
        <f>IF(D134="","",IF(VLOOKUP(D134,'0.1_Dades generals organització'!$E$44:$M$293,5)="","",VLOOKUP(D134,'0.1_Dades generals organització'!$E$44:$M$293,5)))</f>
        <v/>
      </c>
      <c r="H134" s="564" t="str">
        <f>IF(D134="","",IF(VLOOKUP(D134,'0.1_Dades generals organització'!$E$44:$M$293,6)="","",VLOOKUP(D134,'0.1_Dades generals organització'!$E$44:$M$293,6)))</f>
        <v/>
      </c>
      <c r="I134" s="466" t="str">
        <f>IF(D134="","",IF(VLOOKUP(D134,'0.1_Dades generals organització'!$E$44:$M$293,7)="","",VLOOKUP(D134,'0.1_Dades generals organització'!$E$44:$M$293,7)))</f>
        <v/>
      </c>
      <c r="J134" s="466" t="str">
        <f>IF(D134="","",IF(VLOOKUP(D134,'0.1_Dades generals organització'!$E$44:$M$293,8)="","",VLOOKUP(D134,'0.1_Dades generals organització'!$E$44:$M$293,8)))</f>
        <v/>
      </c>
      <c r="K134" s="564" t="str">
        <f>IF(D134="","",IF(VLOOKUP(D134,'0.1_Dades generals organització'!$E$44:$M$293,9)="","",VLOOKUP(D134,'0.1_Dades generals organització'!$E$44:$M$293,9)))</f>
        <v/>
      </c>
      <c r="L134" s="463" t="str">
        <f>IF('4.1_Resultats Balears'!F135=0,"",'4.1_Resultats Balears'!F135)</f>
        <v/>
      </c>
      <c r="M134" s="463" t="str">
        <f>IF('4.1_Resultats Balears'!G135=0,"",'4.1_Resultats Balears'!G135)</f>
        <v/>
      </c>
      <c r="N134" s="463" t="str">
        <f>IF('4.1_Resultats Balears'!H135=0,"",'4.1_Resultats Balears'!H135)</f>
        <v/>
      </c>
      <c r="O134" s="463" t="str">
        <f>IF('4.1_Resultats Balears'!I135=0,"",'4.1_Resultats Balears'!I135)</f>
        <v/>
      </c>
      <c r="P134" s="463" t="str">
        <f>IF('4.1_Resultats Balears'!K135=0,"",'4.1_Resultats Balears'!K135)</f>
        <v/>
      </c>
      <c r="Q134" s="463" t="str">
        <f>IF('4.1_Resultats Balears'!M135=0,"",'4.1_Resultats Balears'!M135)</f>
        <v/>
      </c>
      <c r="R134" s="463" t="str">
        <f>IF('4.1_Resultats Balears'!O135=0,"",'4.1_Resultats Balears'!O135)</f>
        <v/>
      </c>
      <c r="S134" s="463" t="str">
        <f>IF('4.1_Resultats Balears'!P135=0,"",'4.1_Resultats Balears'!P135)</f>
        <v/>
      </c>
      <c r="T134" s="463" t="str">
        <f>IF('4.1_Resultats Balears'!Q135=0,"",'4.1_Resultats Balears'!Q135)</f>
        <v/>
      </c>
      <c r="U134" s="463" t="str">
        <f>IF('4.1_Resultats Balears'!S135=0,"",'4.1_Resultats Balears'!S135)</f>
        <v/>
      </c>
      <c r="V134" s="462" t="str">
        <f>_xlfn.IFNA(IF(VLOOKUP($D134,'3_Categories 3-6'!$E$26:$X$275,8,FALSE)="","",VLOOKUP($D134,'3_Categories 3-6'!$E$26:$X$275,8,FALSE)),"")</f>
        <v/>
      </c>
      <c r="W134" s="462" t="str">
        <f>_xlfn.IFNA(IF(VLOOKUP($D134,'3_Categories 3-6'!$E$26:$X$275,14,FALSE)="","",VLOOKUP($D134,'3_Categories 3-6'!$E$26:$X$275,14,FALSE)),"")</f>
        <v/>
      </c>
      <c r="X134" s="462" t="str">
        <f>_xlfn.IFNA(IF(VLOOKUP($D134,'3_Categories 3-6'!$E$26:$X$275,19,FALSE)="","",VLOOKUP($D134,'3_Categories 3-6'!$E$26:$X$275,19,FALSE)),"")</f>
        <v/>
      </c>
      <c r="Y134" s="462" t="str">
        <f>_xlfn.IFNA(IF(VLOOKUP($D134,'3_Categories 3-6'!$E$26:$X$275,20,FALSE)="","",VLOOKUP($D134,'3_Categories 3-6'!$E$26:$X$275,20,FALSE)),"")</f>
        <v/>
      </c>
    </row>
    <row r="135" spans="3:25" s="10" customFormat="1" x14ac:dyDescent="0.25">
      <c r="C135" s="478">
        <v>83</v>
      </c>
      <c r="D135" s="723" t="str">
        <f>IF(Dades!E873="","",Dades!E873)</f>
        <v/>
      </c>
      <c r="E135" s="723"/>
      <c r="F135" s="564" t="str">
        <f>IF(D135="","",IF(VLOOKUP(D135,'0.1_Dades generals organització'!$E$44:$M$293,4)="","",VLOOKUP(D135,'0.1_Dades generals organització'!$E$44:$M$293,4)))</f>
        <v/>
      </c>
      <c r="G135" s="564" t="str">
        <f>IF(D135="","",IF(VLOOKUP(D135,'0.1_Dades generals organització'!$E$44:$M$293,5)="","",VLOOKUP(D135,'0.1_Dades generals organització'!$E$44:$M$293,5)))</f>
        <v/>
      </c>
      <c r="H135" s="564" t="str">
        <f>IF(D135="","",IF(VLOOKUP(D135,'0.1_Dades generals organització'!$E$44:$M$293,6)="","",VLOOKUP(D135,'0.1_Dades generals organització'!$E$44:$M$293,6)))</f>
        <v/>
      </c>
      <c r="I135" s="466" t="str">
        <f>IF(D135="","",IF(VLOOKUP(D135,'0.1_Dades generals organització'!$E$44:$M$293,7)="","",VLOOKUP(D135,'0.1_Dades generals organització'!$E$44:$M$293,7)))</f>
        <v/>
      </c>
      <c r="J135" s="466" t="str">
        <f>IF(D135="","",IF(VLOOKUP(D135,'0.1_Dades generals organització'!$E$44:$M$293,8)="","",VLOOKUP(D135,'0.1_Dades generals organització'!$E$44:$M$293,8)))</f>
        <v/>
      </c>
      <c r="K135" s="564" t="str">
        <f>IF(D135="","",IF(VLOOKUP(D135,'0.1_Dades generals organització'!$E$44:$M$293,9)="","",VLOOKUP(D135,'0.1_Dades generals organització'!$E$44:$M$293,9)))</f>
        <v/>
      </c>
      <c r="L135" s="463" t="str">
        <f>IF('4.1_Resultats Balears'!F136=0,"",'4.1_Resultats Balears'!F136)</f>
        <v/>
      </c>
      <c r="M135" s="463" t="str">
        <f>IF('4.1_Resultats Balears'!G136=0,"",'4.1_Resultats Balears'!G136)</f>
        <v/>
      </c>
      <c r="N135" s="463" t="str">
        <f>IF('4.1_Resultats Balears'!H136=0,"",'4.1_Resultats Balears'!H136)</f>
        <v/>
      </c>
      <c r="O135" s="463" t="str">
        <f>IF('4.1_Resultats Balears'!I136=0,"",'4.1_Resultats Balears'!I136)</f>
        <v/>
      </c>
      <c r="P135" s="463" t="str">
        <f>IF('4.1_Resultats Balears'!K136=0,"",'4.1_Resultats Balears'!K136)</f>
        <v/>
      </c>
      <c r="Q135" s="463" t="str">
        <f>IF('4.1_Resultats Balears'!M136=0,"",'4.1_Resultats Balears'!M136)</f>
        <v/>
      </c>
      <c r="R135" s="463" t="str">
        <f>IF('4.1_Resultats Balears'!O136=0,"",'4.1_Resultats Balears'!O136)</f>
        <v/>
      </c>
      <c r="S135" s="463" t="str">
        <f>IF('4.1_Resultats Balears'!P136=0,"",'4.1_Resultats Balears'!P136)</f>
        <v/>
      </c>
      <c r="T135" s="463" t="str">
        <f>IF('4.1_Resultats Balears'!Q136=0,"",'4.1_Resultats Balears'!Q136)</f>
        <v/>
      </c>
      <c r="U135" s="463" t="str">
        <f>IF('4.1_Resultats Balears'!S136=0,"",'4.1_Resultats Balears'!S136)</f>
        <v/>
      </c>
      <c r="V135" s="462" t="str">
        <f>_xlfn.IFNA(IF(VLOOKUP($D135,'3_Categories 3-6'!$E$26:$X$275,8,FALSE)="","",VLOOKUP($D135,'3_Categories 3-6'!$E$26:$X$275,8,FALSE)),"")</f>
        <v/>
      </c>
      <c r="W135" s="462" t="str">
        <f>_xlfn.IFNA(IF(VLOOKUP($D135,'3_Categories 3-6'!$E$26:$X$275,14,FALSE)="","",VLOOKUP($D135,'3_Categories 3-6'!$E$26:$X$275,14,FALSE)),"")</f>
        <v/>
      </c>
      <c r="X135" s="462" t="str">
        <f>_xlfn.IFNA(IF(VLOOKUP($D135,'3_Categories 3-6'!$E$26:$X$275,19,FALSE)="","",VLOOKUP($D135,'3_Categories 3-6'!$E$26:$X$275,19,FALSE)),"")</f>
        <v/>
      </c>
      <c r="Y135" s="462" t="str">
        <f>_xlfn.IFNA(IF(VLOOKUP($D135,'3_Categories 3-6'!$E$26:$X$275,20,FALSE)="","",VLOOKUP($D135,'3_Categories 3-6'!$E$26:$X$275,20,FALSE)),"")</f>
        <v/>
      </c>
    </row>
    <row r="136" spans="3:25" s="10" customFormat="1" x14ac:dyDescent="0.25">
      <c r="C136" s="478">
        <v>84</v>
      </c>
      <c r="D136" s="723" t="str">
        <f>IF(Dades!E874="","",Dades!E874)</f>
        <v/>
      </c>
      <c r="E136" s="723"/>
      <c r="F136" s="564" t="str">
        <f>IF(D136="","",IF(VLOOKUP(D136,'0.1_Dades generals organització'!$E$44:$M$293,4)="","",VLOOKUP(D136,'0.1_Dades generals organització'!$E$44:$M$293,4)))</f>
        <v/>
      </c>
      <c r="G136" s="564" t="str">
        <f>IF(D136="","",IF(VLOOKUP(D136,'0.1_Dades generals organització'!$E$44:$M$293,5)="","",VLOOKUP(D136,'0.1_Dades generals organització'!$E$44:$M$293,5)))</f>
        <v/>
      </c>
      <c r="H136" s="564" t="str">
        <f>IF(D136="","",IF(VLOOKUP(D136,'0.1_Dades generals organització'!$E$44:$M$293,6)="","",VLOOKUP(D136,'0.1_Dades generals organització'!$E$44:$M$293,6)))</f>
        <v/>
      </c>
      <c r="I136" s="466" t="str">
        <f>IF(D136="","",IF(VLOOKUP(D136,'0.1_Dades generals organització'!$E$44:$M$293,7)="","",VLOOKUP(D136,'0.1_Dades generals organització'!$E$44:$M$293,7)))</f>
        <v/>
      </c>
      <c r="J136" s="466" t="str">
        <f>IF(D136="","",IF(VLOOKUP(D136,'0.1_Dades generals organització'!$E$44:$M$293,8)="","",VLOOKUP(D136,'0.1_Dades generals organització'!$E$44:$M$293,8)))</f>
        <v/>
      </c>
      <c r="K136" s="564" t="str">
        <f>IF(D136="","",IF(VLOOKUP(D136,'0.1_Dades generals organització'!$E$44:$M$293,9)="","",VLOOKUP(D136,'0.1_Dades generals organització'!$E$44:$M$293,9)))</f>
        <v/>
      </c>
      <c r="L136" s="463" t="str">
        <f>IF('4.1_Resultats Balears'!F137=0,"",'4.1_Resultats Balears'!F137)</f>
        <v/>
      </c>
      <c r="M136" s="463" t="str">
        <f>IF('4.1_Resultats Balears'!G137=0,"",'4.1_Resultats Balears'!G137)</f>
        <v/>
      </c>
      <c r="N136" s="463" t="str">
        <f>IF('4.1_Resultats Balears'!H137=0,"",'4.1_Resultats Balears'!H137)</f>
        <v/>
      </c>
      <c r="O136" s="463" t="str">
        <f>IF('4.1_Resultats Balears'!I137=0,"",'4.1_Resultats Balears'!I137)</f>
        <v/>
      </c>
      <c r="P136" s="463" t="str">
        <f>IF('4.1_Resultats Balears'!K137=0,"",'4.1_Resultats Balears'!K137)</f>
        <v/>
      </c>
      <c r="Q136" s="463" t="str">
        <f>IF('4.1_Resultats Balears'!M137=0,"",'4.1_Resultats Balears'!M137)</f>
        <v/>
      </c>
      <c r="R136" s="463" t="str">
        <f>IF('4.1_Resultats Balears'!O137=0,"",'4.1_Resultats Balears'!O137)</f>
        <v/>
      </c>
      <c r="S136" s="463" t="str">
        <f>IF('4.1_Resultats Balears'!P137=0,"",'4.1_Resultats Balears'!P137)</f>
        <v/>
      </c>
      <c r="T136" s="463" t="str">
        <f>IF('4.1_Resultats Balears'!Q137=0,"",'4.1_Resultats Balears'!Q137)</f>
        <v/>
      </c>
      <c r="U136" s="463" t="str">
        <f>IF('4.1_Resultats Balears'!S137=0,"",'4.1_Resultats Balears'!S137)</f>
        <v/>
      </c>
      <c r="V136" s="462" t="str">
        <f>_xlfn.IFNA(IF(VLOOKUP($D136,'3_Categories 3-6'!$E$26:$X$275,8,FALSE)="","",VLOOKUP($D136,'3_Categories 3-6'!$E$26:$X$275,8,FALSE)),"")</f>
        <v/>
      </c>
      <c r="W136" s="462" t="str">
        <f>_xlfn.IFNA(IF(VLOOKUP($D136,'3_Categories 3-6'!$E$26:$X$275,14,FALSE)="","",VLOOKUP($D136,'3_Categories 3-6'!$E$26:$X$275,14,FALSE)),"")</f>
        <v/>
      </c>
      <c r="X136" s="462" t="str">
        <f>_xlfn.IFNA(IF(VLOOKUP($D136,'3_Categories 3-6'!$E$26:$X$275,19,FALSE)="","",VLOOKUP($D136,'3_Categories 3-6'!$E$26:$X$275,19,FALSE)),"")</f>
        <v/>
      </c>
      <c r="Y136" s="462" t="str">
        <f>_xlfn.IFNA(IF(VLOOKUP($D136,'3_Categories 3-6'!$E$26:$X$275,20,FALSE)="","",VLOOKUP($D136,'3_Categories 3-6'!$E$26:$X$275,20,FALSE)),"")</f>
        <v/>
      </c>
    </row>
    <row r="137" spans="3:25" s="10" customFormat="1" x14ac:dyDescent="0.25">
      <c r="C137" s="478">
        <v>85</v>
      </c>
      <c r="D137" s="723" t="str">
        <f>IF(Dades!E875="","",Dades!E875)</f>
        <v/>
      </c>
      <c r="E137" s="723"/>
      <c r="F137" s="564" t="str">
        <f>IF(D137="","",IF(VLOOKUP(D137,'0.1_Dades generals organització'!$E$44:$M$293,4)="","",VLOOKUP(D137,'0.1_Dades generals organització'!$E$44:$M$293,4)))</f>
        <v/>
      </c>
      <c r="G137" s="564" t="str">
        <f>IF(D137="","",IF(VLOOKUP(D137,'0.1_Dades generals organització'!$E$44:$M$293,5)="","",VLOOKUP(D137,'0.1_Dades generals organització'!$E$44:$M$293,5)))</f>
        <v/>
      </c>
      <c r="H137" s="564" t="str">
        <f>IF(D137="","",IF(VLOOKUP(D137,'0.1_Dades generals organització'!$E$44:$M$293,6)="","",VLOOKUP(D137,'0.1_Dades generals organització'!$E$44:$M$293,6)))</f>
        <v/>
      </c>
      <c r="I137" s="466" t="str">
        <f>IF(D137="","",IF(VLOOKUP(D137,'0.1_Dades generals organització'!$E$44:$M$293,7)="","",VLOOKUP(D137,'0.1_Dades generals organització'!$E$44:$M$293,7)))</f>
        <v/>
      </c>
      <c r="J137" s="466" t="str">
        <f>IF(D137="","",IF(VLOOKUP(D137,'0.1_Dades generals organització'!$E$44:$M$293,8)="","",VLOOKUP(D137,'0.1_Dades generals organització'!$E$44:$M$293,8)))</f>
        <v/>
      </c>
      <c r="K137" s="564" t="str">
        <f>IF(D137="","",IF(VLOOKUP(D137,'0.1_Dades generals organització'!$E$44:$M$293,9)="","",VLOOKUP(D137,'0.1_Dades generals organització'!$E$44:$M$293,9)))</f>
        <v/>
      </c>
      <c r="L137" s="463" t="str">
        <f>IF('4.1_Resultats Balears'!F138=0,"",'4.1_Resultats Balears'!F138)</f>
        <v/>
      </c>
      <c r="M137" s="463" t="str">
        <f>IF('4.1_Resultats Balears'!G138=0,"",'4.1_Resultats Balears'!G138)</f>
        <v/>
      </c>
      <c r="N137" s="463" t="str">
        <f>IF('4.1_Resultats Balears'!H138=0,"",'4.1_Resultats Balears'!H138)</f>
        <v/>
      </c>
      <c r="O137" s="463" t="str">
        <f>IF('4.1_Resultats Balears'!I138=0,"",'4.1_Resultats Balears'!I138)</f>
        <v/>
      </c>
      <c r="P137" s="463" t="str">
        <f>IF('4.1_Resultats Balears'!K138=0,"",'4.1_Resultats Balears'!K138)</f>
        <v/>
      </c>
      <c r="Q137" s="463" t="str">
        <f>IF('4.1_Resultats Balears'!M138=0,"",'4.1_Resultats Balears'!M138)</f>
        <v/>
      </c>
      <c r="R137" s="463" t="str">
        <f>IF('4.1_Resultats Balears'!O138=0,"",'4.1_Resultats Balears'!O138)</f>
        <v/>
      </c>
      <c r="S137" s="463" t="str">
        <f>IF('4.1_Resultats Balears'!P138=0,"",'4.1_Resultats Balears'!P138)</f>
        <v/>
      </c>
      <c r="T137" s="463" t="str">
        <f>IF('4.1_Resultats Balears'!Q138=0,"",'4.1_Resultats Balears'!Q138)</f>
        <v/>
      </c>
      <c r="U137" s="463" t="str">
        <f>IF('4.1_Resultats Balears'!S138=0,"",'4.1_Resultats Balears'!S138)</f>
        <v/>
      </c>
      <c r="V137" s="462" t="str">
        <f>_xlfn.IFNA(IF(VLOOKUP($D137,'3_Categories 3-6'!$E$26:$X$275,8,FALSE)="","",VLOOKUP($D137,'3_Categories 3-6'!$E$26:$X$275,8,FALSE)),"")</f>
        <v/>
      </c>
      <c r="W137" s="462" t="str">
        <f>_xlfn.IFNA(IF(VLOOKUP($D137,'3_Categories 3-6'!$E$26:$X$275,14,FALSE)="","",VLOOKUP($D137,'3_Categories 3-6'!$E$26:$X$275,14,FALSE)),"")</f>
        <v/>
      </c>
      <c r="X137" s="462" t="str">
        <f>_xlfn.IFNA(IF(VLOOKUP($D137,'3_Categories 3-6'!$E$26:$X$275,19,FALSE)="","",VLOOKUP($D137,'3_Categories 3-6'!$E$26:$X$275,19,FALSE)),"")</f>
        <v/>
      </c>
      <c r="Y137" s="462" t="str">
        <f>_xlfn.IFNA(IF(VLOOKUP($D137,'3_Categories 3-6'!$E$26:$X$275,20,FALSE)="","",VLOOKUP($D137,'3_Categories 3-6'!$E$26:$X$275,20,FALSE)),"")</f>
        <v/>
      </c>
    </row>
    <row r="138" spans="3:25" s="10" customFormat="1" x14ac:dyDescent="0.25">
      <c r="C138" s="478">
        <v>86</v>
      </c>
      <c r="D138" s="723" t="str">
        <f>IF(Dades!E876="","",Dades!E876)</f>
        <v/>
      </c>
      <c r="E138" s="723"/>
      <c r="F138" s="564" t="str">
        <f>IF(D138="","",IF(VLOOKUP(D138,'0.1_Dades generals organització'!$E$44:$M$293,4)="","",VLOOKUP(D138,'0.1_Dades generals organització'!$E$44:$M$293,4)))</f>
        <v/>
      </c>
      <c r="G138" s="564" t="str">
        <f>IF(D138="","",IF(VLOOKUP(D138,'0.1_Dades generals organització'!$E$44:$M$293,5)="","",VLOOKUP(D138,'0.1_Dades generals organització'!$E$44:$M$293,5)))</f>
        <v/>
      </c>
      <c r="H138" s="564" t="str">
        <f>IF(D138="","",IF(VLOOKUP(D138,'0.1_Dades generals organització'!$E$44:$M$293,6)="","",VLOOKUP(D138,'0.1_Dades generals organització'!$E$44:$M$293,6)))</f>
        <v/>
      </c>
      <c r="I138" s="466" t="str">
        <f>IF(D138="","",IF(VLOOKUP(D138,'0.1_Dades generals organització'!$E$44:$M$293,7)="","",VLOOKUP(D138,'0.1_Dades generals organització'!$E$44:$M$293,7)))</f>
        <v/>
      </c>
      <c r="J138" s="466" t="str">
        <f>IF(D138="","",IF(VLOOKUP(D138,'0.1_Dades generals organització'!$E$44:$M$293,8)="","",VLOOKUP(D138,'0.1_Dades generals organització'!$E$44:$M$293,8)))</f>
        <v/>
      </c>
      <c r="K138" s="564" t="str">
        <f>IF(D138="","",IF(VLOOKUP(D138,'0.1_Dades generals organització'!$E$44:$M$293,9)="","",VLOOKUP(D138,'0.1_Dades generals organització'!$E$44:$M$293,9)))</f>
        <v/>
      </c>
      <c r="L138" s="463" t="str">
        <f>IF('4.1_Resultats Balears'!F139=0,"",'4.1_Resultats Balears'!F139)</f>
        <v/>
      </c>
      <c r="M138" s="463" t="str">
        <f>IF('4.1_Resultats Balears'!G139=0,"",'4.1_Resultats Balears'!G139)</f>
        <v/>
      </c>
      <c r="N138" s="463" t="str">
        <f>IF('4.1_Resultats Balears'!H139=0,"",'4.1_Resultats Balears'!H139)</f>
        <v/>
      </c>
      <c r="O138" s="463" t="str">
        <f>IF('4.1_Resultats Balears'!I139=0,"",'4.1_Resultats Balears'!I139)</f>
        <v/>
      </c>
      <c r="P138" s="463" t="str">
        <f>IF('4.1_Resultats Balears'!K139=0,"",'4.1_Resultats Balears'!K139)</f>
        <v/>
      </c>
      <c r="Q138" s="463" t="str">
        <f>IF('4.1_Resultats Balears'!M139=0,"",'4.1_Resultats Balears'!M139)</f>
        <v/>
      </c>
      <c r="R138" s="463" t="str">
        <f>IF('4.1_Resultats Balears'!O139=0,"",'4.1_Resultats Balears'!O139)</f>
        <v/>
      </c>
      <c r="S138" s="463" t="str">
        <f>IF('4.1_Resultats Balears'!P139=0,"",'4.1_Resultats Balears'!P139)</f>
        <v/>
      </c>
      <c r="T138" s="463" t="str">
        <f>IF('4.1_Resultats Balears'!Q139=0,"",'4.1_Resultats Balears'!Q139)</f>
        <v/>
      </c>
      <c r="U138" s="463" t="str">
        <f>IF('4.1_Resultats Balears'!S139=0,"",'4.1_Resultats Balears'!S139)</f>
        <v/>
      </c>
      <c r="V138" s="462" t="str">
        <f>_xlfn.IFNA(IF(VLOOKUP($D138,'3_Categories 3-6'!$E$26:$X$275,8,FALSE)="","",VLOOKUP($D138,'3_Categories 3-6'!$E$26:$X$275,8,FALSE)),"")</f>
        <v/>
      </c>
      <c r="W138" s="462" t="str">
        <f>_xlfn.IFNA(IF(VLOOKUP($D138,'3_Categories 3-6'!$E$26:$X$275,14,FALSE)="","",VLOOKUP($D138,'3_Categories 3-6'!$E$26:$X$275,14,FALSE)),"")</f>
        <v/>
      </c>
      <c r="X138" s="462" t="str">
        <f>_xlfn.IFNA(IF(VLOOKUP($D138,'3_Categories 3-6'!$E$26:$X$275,19,FALSE)="","",VLOOKUP($D138,'3_Categories 3-6'!$E$26:$X$275,19,FALSE)),"")</f>
        <v/>
      </c>
      <c r="Y138" s="462" t="str">
        <f>_xlfn.IFNA(IF(VLOOKUP($D138,'3_Categories 3-6'!$E$26:$X$275,20,FALSE)="","",VLOOKUP($D138,'3_Categories 3-6'!$E$26:$X$275,20,FALSE)),"")</f>
        <v/>
      </c>
    </row>
    <row r="139" spans="3:25" s="10" customFormat="1" x14ac:dyDescent="0.25">
      <c r="C139" s="478">
        <v>87</v>
      </c>
      <c r="D139" s="723" t="str">
        <f>IF(Dades!E877="","",Dades!E877)</f>
        <v/>
      </c>
      <c r="E139" s="723"/>
      <c r="F139" s="564" t="str">
        <f>IF(D139="","",IF(VLOOKUP(D139,'0.1_Dades generals organització'!$E$44:$M$293,4)="","",VLOOKUP(D139,'0.1_Dades generals organització'!$E$44:$M$293,4)))</f>
        <v/>
      </c>
      <c r="G139" s="564" t="str">
        <f>IF(D139="","",IF(VLOOKUP(D139,'0.1_Dades generals organització'!$E$44:$M$293,5)="","",VLOOKUP(D139,'0.1_Dades generals organització'!$E$44:$M$293,5)))</f>
        <v/>
      </c>
      <c r="H139" s="564" t="str">
        <f>IF(D139="","",IF(VLOOKUP(D139,'0.1_Dades generals organització'!$E$44:$M$293,6)="","",VLOOKUP(D139,'0.1_Dades generals organització'!$E$44:$M$293,6)))</f>
        <v/>
      </c>
      <c r="I139" s="466" t="str">
        <f>IF(D139="","",IF(VLOOKUP(D139,'0.1_Dades generals organització'!$E$44:$M$293,7)="","",VLOOKUP(D139,'0.1_Dades generals organització'!$E$44:$M$293,7)))</f>
        <v/>
      </c>
      <c r="J139" s="466" t="str">
        <f>IF(D139="","",IF(VLOOKUP(D139,'0.1_Dades generals organització'!$E$44:$M$293,8)="","",VLOOKUP(D139,'0.1_Dades generals organització'!$E$44:$M$293,8)))</f>
        <v/>
      </c>
      <c r="K139" s="564" t="str">
        <f>IF(D139="","",IF(VLOOKUP(D139,'0.1_Dades generals organització'!$E$44:$M$293,9)="","",VLOOKUP(D139,'0.1_Dades generals organització'!$E$44:$M$293,9)))</f>
        <v/>
      </c>
      <c r="L139" s="463" t="str">
        <f>IF('4.1_Resultats Balears'!F140=0,"",'4.1_Resultats Balears'!F140)</f>
        <v/>
      </c>
      <c r="M139" s="463" t="str">
        <f>IF('4.1_Resultats Balears'!G140=0,"",'4.1_Resultats Balears'!G140)</f>
        <v/>
      </c>
      <c r="N139" s="463" t="str">
        <f>IF('4.1_Resultats Balears'!H140=0,"",'4.1_Resultats Balears'!H140)</f>
        <v/>
      </c>
      <c r="O139" s="463" t="str">
        <f>IF('4.1_Resultats Balears'!I140=0,"",'4.1_Resultats Balears'!I140)</f>
        <v/>
      </c>
      <c r="P139" s="463" t="str">
        <f>IF('4.1_Resultats Balears'!K140=0,"",'4.1_Resultats Balears'!K140)</f>
        <v/>
      </c>
      <c r="Q139" s="463" t="str">
        <f>IF('4.1_Resultats Balears'!M140=0,"",'4.1_Resultats Balears'!M140)</f>
        <v/>
      </c>
      <c r="R139" s="463" t="str">
        <f>IF('4.1_Resultats Balears'!O140=0,"",'4.1_Resultats Balears'!O140)</f>
        <v/>
      </c>
      <c r="S139" s="463" t="str">
        <f>IF('4.1_Resultats Balears'!P140=0,"",'4.1_Resultats Balears'!P140)</f>
        <v/>
      </c>
      <c r="T139" s="463" t="str">
        <f>IF('4.1_Resultats Balears'!Q140=0,"",'4.1_Resultats Balears'!Q140)</f>
        <v/>
      </c>
      <c r="U139" s="463" t="str">
        <f>IF('4.1_Resultats Balears'!S140=0,"",'4.1_Resultats Balears'!S140)</f>
        <v/>
      </c>
      <c r="V139" s="462" t="str">
        <f>_xlfn.IFNA(IF(VLOOKUP($D139,'3_Categories 3-6'!$E$26:$X$275,8,FALSE)="","",VLOOKUP($D139,'3_Categories 3-6'!$E$26:$X$275,8,FALSE)),"")</f>
        <v/>
      </c>
      <c r="W139" s="462" t="str">
        <f>_xlfn.IFNA(IF(VLOOKUP($D139,'3_Categories 3-6'!$E$26:$X$275,14,FALSE)="","",VLOOKUP($D139,'3_Categories 3-6'!$E$26:$X$275,14,FALSE)),"")</f>
        <v/>
      </c>
      <c r="X139" s="462" t="str">
        <f>_xlfn.IFNA(IF(VLOOKUP($D139,'3_Categories 3-6'!$E$26:$X$275,19,FALSE)="","",VLOOKUP($D139,'3_Categories 3-6'!$E$26:$X$275,19,FALSE)),"")</f>
        <v/>
      </c>
      <c r="Y139" s="462" t="str">
        <f>_xlfn.IFNA(IF(VLOOKUP($D139,'3_Categories 3-6'!$E$26:$X$275,20,FALSE)="","",VLOOKUP($D139,'3_Categories 3-6'!$E$26:$X$275,20,FALSE)),"")</f>
        <v/>
      </c>
    </row>
    <row r="140" spans="3:25" s="10" customFormat="1" x14ac:dyDescent="0.25">
      <c r="C140" s="478">
        <v>88</v>
      </c>
      <c r="D140" s="723" t="str">
        <f>IF(Dades!E878="","",Dades!E878)</f>
        <v/>
      </c>
      <c r="E140" s="723"/>
      <c r="F140" s="564" t="str">
        <f>IF(D140="","",IF(VLOOKUP(D140,'0.1_Dades generals organització'!$E$44:$M$293,4)="","",VLOOKUP(D140,'0.1_Dades generals organització'!$E$44:$M$293,4)))</f>
        <v/>
      </c>
      <c r="G140" s="564" t="str">
        <f>IF(D140="","",IF(VLOOKUP(D140,'0.1_Dades generals organització'!$E$44:$M$293,5)="","",VLOOKUP(D140,'0.1_Dades generals organització'!$E$44:$M$293,5)))</f>
        <v/>
      </c>
      <c r="H140" s="564" t="str">
        <f>IF(D140="","",IF(VLOOKUP(D140,'0.1_Dades generals organització'!$E$44:$M$293,6)="","",VLOOKUP(D140,'0.1_Dades generals organització'!$E$44:$M$293,6)))</f>
        <v/>
      </c>
      <c r="I140" s="466" t="str">
        <f>IF(D140="","",IF(VLOOKUP(D140,'0.1_Dades generals organització'!$E$44:$M$293,7)="","",VLOOKUP(D140,'0.1_Dades generals organització'!$E$44:$M$293,7)))</f>
        <v/>
      </c>
      <c r="J140" s="466" t="str">
        <f>IF(D140="","",IF(VLOOKUP(D140,'0.1_Dades generals organització'!$E$44:$M$293,8)="","",VLOOKUP(D140,'0.1_Dades generals organització'!$E$44:$M$293,8)))</f>
        <v/>
      </c>
      <c r="K140" s="564" t="str">
        <f>IF(D140="","",IF(VLOOKUP(D140,'0.1_Dades generals organització'!$E$44:$M$293,9)="","",VLOOKUP(D140,'0.1_Dades generals organització'!$E$44:$M$293,9)))</f>
        <v/>
      </c>
      <c r="L140" s="463" t="str">
        <f>IF('4.1_Resultats Balears'!F141=0,"",'4.1_Resultats Balears'!F141)</f>
        <v/>
      </c>
      <c r="M140" s="463" t="str">
        <f>IF('4.1_Resultats Balears'!G141=0,"",'4.1_Resultats Balears'!G141)</f>
        <v/>
      </c>
      <c r="N140" s="463" t="str">
        <f>IF('4.1_Resultats Balears'!H141=0,"",'4.1_Resultats Balears'!H141)</f>
        <v/>
      </c>
      <c r="O140" s="463" t="str">
        <f>IF('4.1_Resultats Balears'!I141=0,"",'4.1_Resultats Balears'!I141)</f>
        <v/>
      </c>
      <c r="P140" s="463" t="str">
        <f>IF('4.1_Resultats Balears'!K141=0,"",'4.1_Resultats Balears'!K141)</f>
        <v/>
      </c>
      <c r="Q140" s="463" t="str">
        <f>IF('4.1_Resultats Balears'!M141=0,"",'4.1_Resultats Balears'!M141)</f>
        <v/>
      </c>
      <c r="R140" s="463" t="str">
        <f>IF('4.1_Resultats Balears'!O141=0,"",'4.1_Resultats Balears'!O141)</f>
        <v/>
      </c>
      <c r="S140" s="463" t="str">
        <f>IF('4.1_Resultats Balears'!P141=0,"",'4.1_Resultats Balears'!P141)</f>
        <v/>
      </c>
      <c r="T140" s="463" t="str">
        <f>IF('4.1_Resultats Balears'!Q141=0,"",'4.1_Resultats Balears'!Q141)</f>
        <v/>
      </c>
      <c r="U140" s="463" t="str">
        <f>IF('4.1_Resultats Balears'!S141=0,"",'4.1_Resultats Balears'!S141)</f>
        <v/>
      </c>
      <c r="V140" s="462" t="str">
        <f>_xlfn.IFNA(IF(VLOOKUP($D140,'3_Categories 3-6'!$E$26:$X$275,8,FALSE)="","",VLOOKUP($D140,'3_Categories 3-6'!$E$26:$X$275,8,FALSE)),"")</f>
        <v/>
      </c>
      <c r="W140" s="462" t="str">
        <f>_xlfn.IFNA(IF(VLOOKUP($D140,'3_Categories 3-6'!$E$26:$X$275,14,FALSE)="","",VLOOKUP($D140,'3_Categories 3-6'!$E$26:$X$275,14,FALSE)),"")</f>
        <v/>
      </c>
      <c r="X140" s="462" t="str">
        <f>_xlfn.IFNA(IF(VLOOKUP($D140,'3_Categories 3-6'!$E$26:$X$275,19,FALSE)="","",VLOOKUP($D140,'3_Categories 3-6'!$E$26:$X$275,19,FALSE)),"")</f>
        <v/>
      </c>
      <c r="Y140" s="462" t="str">
        <f>_xlfn.IFNA(IF(VLOOKUP($D140,'3_Categories 3-6'!$E$26:$X$275,20,FALSE)="","",VLOOKUP($D140,'3_Categories 3-6'!$E$26:$X$275,20,FALSE)),"")</f>
        <v/>
      </c>
    </row>
    <row r="141" spans="3:25" s="10" customFormat="1" x14ac:dyDescent="0.25">
      <c r="C141" s="478">
        <v>89</v>
      </c>
      <c r="D141" s="723" t="str">
        <f>IF(Dades!E879="","",Dades!E879)</f>
        <v/>
      </c>
      <c r="E141" s="723"/>
      <c r="F141" s="564" t="str">
        <f>IF(D141="","",IF(VLOOKUP(D141,'0.1_Dades generals organització'!$E$44:$M$293,4)="","",VLOOKUP(D141,'0.1_Dades generals organització'!$E$44:$M$293,4)))</f>
        <v/>
      </c>
      <c r="G141" s="564" t="str">
        <f>IF(D141="","",IF(VLOOKUP(D141,'0.1_Dades generals organització'!$E$44:$M$293,5)="","",VLOOKUP(D141,'0.1_Dades generals organització'!$E$44:$M$293,5)))</f>
        <v/>
      </c>
      <c r="H141" s="564" t="str">
        <f>IF(D141="","",IF(VLOOKUP(D141,'0.1_Dades generals organització'!$E$44:$M$293,6)="","",VLOOKUP(D141,'0.1_Dades generals organització'!$E$44:$M$293,6)))</f>
        <v/>
      </c>
      <c r="I141" s="466" t="str">
        <f>IF(D141="","",IF(VLOOKUP(D141,'0.1_Dades generals organització'!$E$44:$M$293,7)="","",VLOOKUP(D141,'0.1_Dades generals organització'!$E$44:$M$293,7)))</f>
        <v/>
      </c>
      <c r="J141" s="466" t="str">
        <f>IF(D141="","",IF(VLOOKUP(D141,'0.1_Dades generals organització'!$E$44:$M$293,8)="","",VLOOKUP(D141,'0.1_Dades generals organització'!$E$44:$M$293,8)))</f>
        <v/>
      </c>
      <c r="K141" s="564" t="str">
        <f>IF(D141="","",IF(VLOOKUP(D141,'0.1_Dades generals organització'!$E$44:$M$293,9)="","",VLOOKUP(D141,'0.1_Dades generals organització'!$E$44:$M$293,9)))</f>
        <v/>
      </c>
      <c r="L141" s="463" t="str">
        <f>IF('4.1_Resultats Balears'!F142=0,"",'4.1_Resultats Balears'!F142)</f>
        <v/>
      </c>
      <c r="M141" s="463" t="str">
        <f>IF('4.1_Resultats Balears'!G142=0,"",'4.1_Resultats Balears'!G142)</f>
        <v/>
      </c>
      <c r="N141" s="463" t="str">
        <f>IF('4.1_Resultats Balears'!H142=0,"",'4.1_Resultats Balears'!H142)</f>
        <v/>
      </c>
      <c r="O141" s="463" t="str">
        <f>IF('4.1_Resultats Balears'!I142=0,"",'4.1_Resultats Balears'!I142)</f>
        <v/>
      </c>
      <c r="P141" s="463" t="str">
        <f>IF('4.1_Resultats Balears'!K142=0,"",'4.1_Resultats Balears'!K142)</f>
        <v/>
      </c>
      <c r="Q141" s="463" t="str">
        <f>IF('4.1_Resultats Balears'!M142=0,"",'4.1_Resultats Balears'!M142)</f>
        <v/>
      </c>
      <c r="R141" s="463" t="str">
        <f>IF('4.1_Resultats Balears'!O142=0,"",'4.1_Resultats Balears'!O142)</f>
        <v/>
      </c>
      <c r="S141" s="463" t="str">
        <f>IF('4.1_Resultats Balears'!P142=0,"",'4.1_Resultats Balears'!P142)</f>
        <v/>
      </c>
      <c r="T141" s="463" t="str">
        <f>IF('4.1_Resultats Balears'!Q142=0,"",'4.1_Resultats Balears'!Q142)</f>
        <v/>
      </c>
      <c r="U141" s="463" t="str">
        <f>IF('4.1_Resultats Balears'!S142=0,"",'4.1_Resultats Balears'!S142)</f>
        <v/>
      </c>
      <c r="V141" s="462" t="str">
        <f>_xlfn.IFNA(IF(VLOOKUP($D141,'3_Categories 3-6'!$E$26:$X$275,8,FALSE)="","",VLOOKUP($D141,'3_Categories 3-6'!$E$26:$X$275,8,FALSE)),"")</f>
        <v/>
      </c>
      <c r="W141" s="462" t="str">
        <f>_xlfn.IFNA(IF(VLOOKUP($D141,'3_Categories 3-6'!$E$26:$X$275,14,FALSE)="","",VLOOKUP($D141,'3_Categories 3-6'!$E$26:$X$275,14,FALSE)),"")</f>
        <v/>
      </c>
      <c r="X141" s="462" t="str">
        <f>_xlfn.IFNA(IF(VLOOKUP($D141,'3_Categories 3-6'!$E$26:$X$275,19,FALSE)="","",VLOOKUP($D141,'3_Categories 3-6'!$E$26:$X$275,19,FALSE)),"")</f>
        <v/>
      </c>
      <c r="Y141" s="462" t="str">
        <f>_xlfn.IFNA(IF(VLOOKUP($D141,'3_Categories 3-6'!$E$26:$X$275,20,FALSE)="","",VLOOKUP($D141,'3_Categories 3-6'!$E$26:$X$275,20,FALSE)),"")</f>
        <v/>
      </c>
    </row>
    <row r="142" spans="3:25" s="10" customFormat="1" x14ac:dyDescent="0.25">
      <c r="C142" s="478">
        <v>90</v>
      </c>
      <c r="D142" s="723" t="str">
        <f>IF(Dades!E880="","",Dades!E880)</f>
        <v/>
      </c>
      <c r="E142" s="723"/>
      <c r="F142" s="564" t="str">
        <f>IF(D142="","",IF(VLOOKUP(D142,'0.1_Dades generals organització'!$E$44:$M$293,4)="","",VLOOKUP(D142,'0.1_Dades generals organització'!$E$44:$M$293,4)))</f>
        <v/>
      </c>
      <c r="G142" s="564" t="str">
        <f>IF(D142="","",IF(VLOOKUP(D142,'0.1_Dades generals organització'!$E$44:$M$293,5)="","",VLOOKUP(D142,'0.1_Dades generals organització'!$E$44:$M$293,5)))</f>
        <v/>
      </c>
      <c r="H142" s="564" t="str">
        <f>IF(D142="","",IF(VLOOKUP(D142,'0.1_Dades generals organització'!$E$44:$M$293,6)="","",VLOOKUP(D142,'0.1_Dades generals organització'!$E$44:$M$293,6)))</f>
        <v/>
      </c>
      <c r="I142" s="466" t="str">
        <f>IF(D142="","",IF(VLOOKUP(D142,'0.1_Dades generals organització'!$E$44:$M$293,7)="","",VLOOKUP(D142,'0.1_Dades generals organització'!$E$44:$M$293,7)))</f>
        <v/>
      </c>
      <c r="J142" s="466" t="str">
        <f>IF(D142="","",IF(VLOOKUP(D142,'0.1_Dades generals organització'!$E$44:$M$293,8)="","",VLOOKUP(D142,'0.1_Dades generals organització'!$E$44:$M$293,8)))</f>
        <v/>
      </c>
      <c r="K142" s="564" t="str">
        <f>IF(D142="","",IF(VLOOKUP(D142,'0.1_Dades generals organització'!$E$44:$M$293,9)="","",VLOOKUP(D142,'0.1_Dades generals organització'!$E$44:$M$293,9)))</f>
        <v/>
      </c>
      <c r="L142" s="463" t="str">
        <f>IF('4.1_Resultats Balears'!F143=0,"",'4.1_Resultats Balears'!F143)</f>
        <v/>
      </c>
      <c r="M142" s="463" t="str">
        <f>IF('4.1_Resultats Balears'!G143=0,"",'4.1_Resultats Balears'!G143)</f>
        <v/>
      </c>
      <c r="N142" s="463" t="str">
        <f>IF('4.1_Resultats Balears'!H143=0,"",'4.1_Resultats Balears'!H143)</f>
        <v/>
      </c>
      <c r="O142" s="463" t="str">
        <f>IF('4.1_Resultats Balears'!I143=0,"",'4.1_Resultats Balears'!I143)</f>
        <v/>
      </c>
      <c r="P142" s="463" t="str">
        <f>IF('4.1_Resultats Balears'!K143=0,"",'4.1_Resultats Balears'!K143)</f>
        <v/>
      </c>
      <c r="Q142" s="463" t="str">
        <f>IF('4.1_Resultats Balears'!M143=0,"",'4.1_Resultats Balears'!M143)</f>
        <v/>
      </c>
      <c r="R142" s="463" t="str">
        <f>IF('4.1_Resultats Balears'!O143=0,"",'4.1_Resultats Balears'!O143)</f>
        <v/>
      </c>
      <c r="S142" s="463" t="str">
        <f>IF('4.1_Resultats Balears'!P143=0,"",'4.1_Resultats Balears'!P143)</f>
        <v/>
      </c>
      <c r="T142" s="463" t="str">
        <f>IF('4.1_Resultats Balears'!Q143=0,"",'4.1_Resultats Balears'!Q143)</f>
        <v/>
      </c>
      <c r="U142" s="463" t="str">
        <f>IF('4.1_Resultats Balears'!S143=0,"",'4.1_Resultats Balears'!S143)</f>
        <v/>
      </c>
      <c r="V142" s="462" t="str">
        <f>_xlfn.IFNA(IF(VLOOKUP($D142,'3_Categories 3-6'!$E$26:$X$275,8,FALSE)="","",VLOOKUP($D142,'3_Categories 3-6'!$E$26:$X$275,8,FALSE)),"")</f>
        <v/>
      </c>
      <c r="W142" s="462" t="str">
        <f>_xlfn.IFNA(IF(VLOOKUP($D142,'3_Categories 3-6'!$E$26:$X$275,14,FALSE)="","",VLOOKUP($D142,'3_Categories 3-6'!$E$26:$X$275,14,FALSE)),"")</f>
        <v/>
      </c>
      <c r="X142" s="462" t="str">
        <f>_xlfn.IFNA(IF(VLOOKUP($D142,'3_Categories 3-6'!$E$26:$X$275,19,FALSE)="","",VLOOKUP($D142,'3_Categories 3-6'!$E$26:$X$275,19,FALSE)),"")</f>
        <v/>
      </c>
      <c r="Y142" s="462" t="str">
        <f>_xlfn.IFNA(IF(VLOOKUP($D142,'3_Categories 3-6'!$E$26:$X$275,20,FALSE)="","",VLOOKUP($D142,'3_Categories 3-6'!$E$26:$X$275,20,FALSE)),"")</f>
        <v/>
      </c>
    </row>
    <row r="143" spans="3:25" s="10" customFormat="1" x14ac:dyDescent="0.25">
      <c r="C143" s="478">
        <v>91</v>
      </c>
      <c r="D143" s="723" t="str">
        <f>IF(Dades!E881="","",Dades!E881)</f>
        <v/>
      </c>
      <c r="E143" s="723"/>
      <c r="F143" s="564" t="str">
        <f>IF(D143="","",IF(VLOOKUP(D143,'0.1_Dades generals organització'!$E$44:$M$293,4)="","",VLOOKUP(D143,'0.1_Dades generals organització'!$E$44:$M$293,4)))</f>
        <v/>
      </c>
      <c r="G143" s="564" t="str">
        <f>IF(D143="","",IF(VLOOKUP(D143,'0.1_Dades generals organització'!$E$44:$M$293,5)="","",VLOOKUP(D143,'0.1_Dades generals organització'!$E$44:$M$293,5)))</f>
        <v/>
      </c>
      <c r="H143" s="564" t="str">
        <f>IF(D143="","",IF(VLOOKUP(D143,'0.1_Dades generals organització'!$E$44:$M$293,6)="","",VLOOKUP(D143,'0.1_Dades generals organització'!$E$44:$M$293,6)))</f>
        <v/>
      </c>
      <c r="I143" s="466" t="str">
        <f>IF(D143="","",IF(VLOOKUP(D143,'0.1_Dades generals organització'!$E$44:$M$293,7)="","",VLOOKUP(D143,'0.1_Dades generals organització'!$E$44:$M$293,7)))</f>
        <v/>
      </c>
      <c r="J143" s="466" t="str">
        <f>IF(D143="","",IF(VLOOKUP(D143,'0.1_Dades generals organització'!$E$44:$M$293,8)="","",VLOOKUP(D143,'0.1_Dades generals organització'!$E$44:$M$293,8)))</f>
        <v/>
      </c>
      <c r="K143" s="564" t="str">
        <f>IF(D143="","",IF(VLOOKUP(D143,'0.1_Dades generals organització'!$E$44:$M$293,9)="","",VLOOKUP(D143,'0.1_Dades generals organització'!$E$44:$M$293,9)))</f>
        <v/>
      </c>
      <c r="L143" s="463" t="str">
        <f>IF('4.1_Resultats Balears'!F144=0,"",'4.1_Resultats Balears'!F144)</f>
        <v/>
      </c>
      <c r="M143" s="463" t="str">
        <f>IF('4.1_Resultats Balears'!G144=0,"",'4.1_Resultats Balears'!G144)</f>
        <v/>
      </c>
      <c r="N143" s="463" t="str">
        <f>IF('4.1_Resultats Balears'!H144=0,"",'4.1_Resultats Balears'!H144)</f>
        <v/>
      </c>
      <c r="O143" s="463" t="str">
        <f>IF('4.1_Resultats Balears'!I144=0,"",'4.1_Resultats Balears'!I144)</f>
        <v/>
      </c>
      <c r="P143" s="463" t="str">
        <f>IF('4.1_Resultats Balears'!K144=0,"",'4.1_Resultats Balears'!K144)</f>
        <v/>
      </c>
      <c r="Q143" s="463" t="str">
        <f>IF('4.1_Resultats Balears'!M144=0,"",'4.1_Resultats Balears'!M144)</f>
        <v/>
      </c>
      <c r="R143" s="463" t="str">
        <f>IF('4.1_Resultats Balears'!O144=0,"",'4.1_Resultats Balears'!O144)</f>
        <v/>
      </c>
      <c r="S143" s="463" t="str">
        <f>IF('4.1_Resultats Balears'!P144=0,"",'4.1_Resultats Balears'!P144)</f>
        <v/>
      </c>
      <c r="T143" s="463" t="str">
        <f>IF('4.1_Resultats Balears'!Q144=0,"",'4.1_Resultats Balears'!Q144)</f>
        <v/>
      </c>
      <c r="U143" s="463" t="str">
        <f>IF('4.1_Resultats Balears'!S144=0,"",'4.1_Resultats Balears'!S144)</f>
        <v/>
      </c>
      <c r="V143" s="462" t="str">
        <f>_xlfn.IFNA(IF(VLOOKUP($D143,'3_Categories 3-6'!$E$26:$X$275,8,FALSE)="","",VLOOKUP($D143,'3_Categories 3-6'!$E$26:$X$275,8,FALSE)),"")</f>
        <v/>
      </c>
      <c r="W143" s="462" t="str">
        <f>_xlfn.IFNA(IF(VLOOKUP($D143,'3_Categories 3-6'!$E$26:$X$275,14,FALSE)="","",VLOOKUP($D143,'3_Categories 3-6'!$E$26:$X$275,14,FALSE)),"")</f>
        <v/>
      </c>
      <c r="X143" s="462" t="str">
        <f>_xlfn.IFNA(IF(VLOOKUP($D143,'3_Categories 3-6'!$E$26:$X$275,19,FALSE)="","",VLOOKUP($D143,'3_Categories 3-6'!$E$26:$X$275,19,FALSE)),"")</f>
        <v/>
      </c>
      <c r="Y143" s="462" t="str">
        <f>_xlfn.IFNA(IF(VLOOKUP($D143,'3_Categories 3-6'!$E$26:$X$275,20,FALSE)="","",VLOOKUP($D143,'3_Categories 3-6'!$E$26:$X$275,20,FALSE)),"")</f>
        <v/>
      </c>
    </row>
    <row r="144" spans="3:25" s="10" customFormat="1" x14ac:dyDescent="0.25">
      <c r="C144" s="478">
        <v>92</v>
      </c>
      <c r="D144" s="723" t="str">
        <f>IF(Dades!E882="","",Dades!E882)</f>
        <v/>
      </c>
      <c r="E144" s="723"/>
      <c r="F144" s="564" t="str">
        <f>IF(D144="","",IF(VLOOKUP(D144,'0.1_Dades generals organització'!$E$44:$M$293,4)="","",VLOOKUP(D144,'0.1_Dades generals organització'!$E$44:$M$293,4)))</f>
        <v/>
      </c>
      <c r="G144" s="564" t="str">
        <f>IF(D144="","",IF(VLOOKUP(D144,'0.1_Dades generals organització'!$E$44:$M$293,5)="","",VLOOKUP(D144,'0.1_Dades generals organització'!$E$44:$M$293,5)))</f>
        <v/>
      </c>
      <c r="H144" s="564" t="str">
        <f>IF(D144="","",IF(VLOOKUP(D144,'0.1_Dades generals organització'!$E$44:$M$293,6)="","",VLOOKUP(D144,'0.1_Dades generals organització'!$E$44:$M$293,6)))</f>
        <v/>
      </c>
      <c r="I144" s="466" t="str">
        <f>IF(D144="","",IF(VLOOKUP(D144,'0.1_Dades generals organització'!$E$44:$M$293,7)="","",VLOOKUP(D144,'0.1_Dades generals organització'!$E$44:$M$293,7)))</f>
        <v/>
      </c>
      <c r="J144" s="466" t="str">
        <f>IF(D144="","",IF(VLOOKUP(D144,'0.1_Dades generals organització'!$E$44:$M$293,8)="","",VLOOKUP(D144,'0.1_Dades generals organització'!$E$44:$M$293,8)))</f>
        <v/>
      </c>
      <c r="K144" s="564" t="str">
        <f>IF(D144="","",IF(VLOOKUP(D144,'0.1_Dades generals organització'!$E$44:$M$293,9)="","",VLOOKUP(D144,'0.1_Dades generals organització'!$E$44:$M$293,9)))</f>
        <v/>
      </c>
      <c r="L144" s="463" t="str">
        <f>IF('4.1_Resultats Balears'!F145=0,"",'4.1_Resultats Balears'!F145)</f>
        <v/>
      </c>
      <c r="M144" s="463" t="str">
        <f>IF('4.1_Resultats Balears'!G145=0,"",'4.1_Resultats Balears'!G145)</f>
        <v/>
      </c>
      <c r="N144" s="463" t="str">
        <f>IF('4.1_Resultats Balears'!H145=0,"",'4.1_Resultats Balears'!H145)</f>
        <v/>
      </c>
      <c r="O144" s="463" t="str">
        <f>IF('4.1_Resultats Balears'!I145=0,"",'4.1_Resultats Balears'!I145)</f>
        <v/>
      </c>
      <c r="P144" s="463" t="str">
        <f>IF('4.1_Resultats Balears'!K145=0,"",'4.1_Resultats Balears'!K145)</f>
        <v/>
      </c>
      <c r="Q144" s="463" t="str">
        <f>IF('4.1_Resultats Balears'!M145=0,"",'4.1_Resultats Balears'!M145)</f>
        <v/>
      </c>
      <c r="R144" s="463" t="str">
        <f>IF('4.1_Resultats Balears'!O145=0,"",'4.1_Resultats Balears'!O145)</f>
        <v/>
      </c>
      <c r="S144" s="463" t="str">
        <f>IF('4.1_Resultats Balears'!P145=0,"",'4.1_Resultats Balears'!P145)</f>
        <v/>
      </c>
      <c r="T144" s="463" t="str">
        <f>IF('4.1_Resultats Balears'!Q145=0,"",'4.1_Resultats Balears'!Q145)</f>
        <v/>
      </c>
      <c r="U144" s="463" t="str">
        <f>IF('4.1_Resultats Balears'!S145=0,"",'4.1_Resultats Balears'!S145)</f>
        <v/>
      </c>
      <c r="V144" s="462" t="str">
        <f>_xlfn.IFNA(IF(VLOOKUP($D144,'3_Categories 3-6'!$E$26:$X$275,8,FALSE)="","",VLOOKUP($D144,'3_Categories 3-6'!$E$26:$X$275,8,FALSE)),"")</f>
        <v/>
      </c>
      <c r="W144" s="462" t="str">
        <f>_xlfn.IFNA(IF(VLOOKUP($D144,'3_Categories 3-6'!$E$26:$X$275,14,FALSE)="","",VLOOKUP($D144,'3_Categories 3-6'!$E$26:$X$275,14,FALSE)),"")</f>
        <v/>
      </c>
      <c r="X144" s="462" t="str">
        <f>_xlfn.IFNA(IF(VLOOKUP($D144,'3_Categories 3-6'!$E$26:$X$275,19,FALSE)="","",VLOOKUP($D144,'3_Categories 3-6'!$E$26:$X$275,19,FALSE)),"")</f>
        <v/>
      </c>
      <c r="Y144" s="462" t="str">
        <f>_xlfn.IFNA(IF(VLOOKUP($D144,'3_Categories 3-6'!$E$26:$X$275,20,FALSE)="","",VLOOKUP($D144,'3_Categories 3-6'!$E$26:$X$275,20,FALSE)),"")</f>
        <v/>
      </c>
    </row>
    <row r="145" spans="3:25" s="10" customFormat="1" x14ac:dyDescent="0.25">
      <c r="C145" s="478">
        <v>93</v>
      </c>
      <c r="D145" s="723" t="str">
        <f>IF(Dades!E883="","",Dades!E883)</f>
        <v/>
      </c>
      <c r="E145" s="723"/>
      <c r="F145" s="564" t="str">
        <f>IF(D145="","",IF(VLOOKUP(D145,'0.1_Dades generals organització'!$E$44:$M$293,4)="","",VLOOKUP(D145,'0.1_Dades generals organització'!$E$44:$M$293,4)))</f>
        <v/>
      </c>
      <c r="G145" s="564" t="str">
        <f>IF(D145="","",IF(VLOOKUP(D145,'0.1_Dades generals organització'!$E$44:$M$293,5)="","",VLOOKUP(D145,'0.1_Dades generals organització'!$E$44:$M$293,5)))</f>
        <v/>
      </c>
      <c r="H145" s="564" t="str">
        <f>IF(D145="","",IF(VLOOKUP(D145,'0.1_Dades generals organització'!$E$44:$M$293,6)="","",VLOOKUP(D145,'0.1_Dades generals organització'!$E$44:$M$293,6)))</f>
        <v/>
      </c>
      <c r="I145" s="466" t="str">
        <f>IF(D145="","",IF(VLOOKUP(D145,'0.1_Dades generals organització'!$E$44:$M$293,7)="","",VLOOKUP(D145,'0.1_Dades generals organització'!$E$44:$M$293,7)))</f>
        <v/>
      </c>
      <c r="J145" s="466" t="str">
        <f>IF(D145="","",IF(VLOOKUP(D145,'0.1_Dades generals organització'!$E$44:$M$293,8)="","",VLOOKUP(D145,'0.1_Dades generals organització'!$E$44:$M$293,8)))</f>
        <v/>
      </c>
      <c r="K145" s="564" t="str">
        <f>IF(D145="","",IF(VLOOKUP(D145,'0.1_Dades generals organització'!$E$44:$M$293,9)="","",VLOOKUP(D145,'0.1_Dades generals organització'!$E$44:$M$293,9)))</f>
        <v/>
      </c>
      <c r="L145" s="463" t="str">
        <f>IF('4.1_Resultats Balears'!F146=0,"",'4.1_Resultats Balears'!F146)</f>
        <v/>
      </c>
      <c r="M145" s="463" t="str">
        <f>IF('4.1_Resultats Balears'!G146=0,"",'4.1_Resultats Balears'!G146)</f>
        <v/>
      </c>
      <c r="N145" s="463" t="str">
        <f>IF('4.1_Resultats Balears'!H146=0,"",'4.1_Resultats Balears'!H146)</f>
        <v/>
      </c>
      <c r="O145" s="463" t="str">
        <f>IF('4.1_Resultats Balears'!I146=0,"",'4.1_Resultats Balears'!I146)</f>
        <v/>
      </c>
      <c r="P145" s="463" t="str">
        <f>IF('4.1_Resultats Balears'!K146=0,"",'4.1_Resultats Balears'!K146)</f>
        <v/>
      </c>
      <c r="Q145" s="463" t="str">
        <f>IF('4.1_Resultats Balears'!M146=0,"",'4.1_Resultats Balears'!M146)</f>
        <v/>
      </c>
      <c r="R145" s="463" t="str">
        <f>IF('4.1_Resultats Balears'!O146=0,"",'4.1_Resultats Balears'!O146)</f>
        <v/>
      </c>
      <c r="S145" s="463" t="str">
        <f>IF('4.1_Resultats Balears'!P146=0,"",'4.1_Resultats Balears'!P146)</f>
        <v/>
      </c>
      <c r="T145" s="463" t="str">
        <f>IF('4.1_Resultats Balears'!Q146=0,"",'4.1_Resultats Balears'!Q146)</f>
        <v/>
      </c>
      <c r="U145" s="463" t="str">
        <f>IF('4.1_Resultats Balears'!S146=0,"",'4.1_Resultats Balears'!S146)</f>
        <v/>
      </c>
      <c r="V145" s="462" t="str">
        <f>_xlfn.IFNA(IF(VLOOKUP($D145,'3_Categories 3-6'!$E$26:$X$275,8,FALSE)="","",VLOOKUP($D145,'3_Categories 3-6'!$E$26:$X$275,8,FALSE)),"")</f>
        <v/>
      </c>
      <c r="W145" s="462" t="str">
        <f>_xlfn.IFNA(IF(VLOOKUP($D145,'3_Categories 3-6'!$E$26:$X$275,14,FALSE)="","",VLOOKUP($D145,'3_Categories 3-6'!$E$26:$X$275,14,FALSE)),"")</f>
        <v/>
      </c>
      <c r="X145" s="462" t="str">
        <f>_xlfn.IFNA(IF(VLOOKUP($D145,'3_Categories 3-6'!$E$26:$X$275,19,FALSE)="","",VLOOKUP($D145,'3_Categories 3-6'!$E$26:$X$275,19,FALSE)),"")</f>
        <v/>
      </c>
      <c r="Y145" s="462" t="str">
        <f>_xlfn.IFNA(IF(VLOOKUP($D145,'3_Categories 3-6'!$E$26:$X$275,20,FALSE)="","",VLOOKUP($D145,'3_Categories 3-6'!$E$26:$X$275,20,FALSE)),"")</f>
        <v/>
      </c>
    </row>
    <row r="146" spans="3:25" s="10" customFormat="1" x14ac:dyDescent="0.25">
      <c r="C146" s="478">
        <v>94</v>
      </c>
      <c r="D146" s="723" t="str">
        <f>IF(Dades!E884="","",Dades!E884)</f>
        <v/>
      </c>
      <c r="E146" s="723"/>
      <c r="F146" s="564" t="str">
        <f>IF(D146="","",IF(VLOOKUP(D146,'0.1_Dades generals organització'!$E$44:$M$293,4)="","",VLOOKUP(D146,'0.1_Dades generals organització'!$E$44:$M$293,4)))</f>
        <v/>
      </c>
      <c r="G146" s="564" t="str">
        <f>IF(D146="","",IF(VLOOKUP(D146,'0.1_Dades generals organització'!$E$44:$M$293,5)="","",VLOOKUP(D146,'0.1_Dades generals organització'!$E$44:$M$293,5)))</f>
        <v/>
      </c>
      <c r="H146" s="564" t="str">
        <f>IF(D146="","",IF(VLOOKUP(D146,'0.1_Dades generals organització'!$E$44:$M$293,6)="","",VLOOKUP(D146,'0.1_Dades generals organització'!$E$44:$M$293,6)))</f>
        <v/>
      </c>
      <c r="I146" s="466" t="str">
        <f>IF(D146="","",IF(VLOOKUP(D146,'0.1_Dades generals organització'!$E$44:$M$293,7)="","",VLOOKUP(D146,'0.1_Dades generals organització'!$E$44:$M$293,7)))</f>
        <v/>
      </c>
      <c r="J146" s="466" t="str">
        <f>IF(D146="","",IF(VLOOKUP(D146,'0.1_Dades generals organització'!$E$44:$M$293,8)="","",VLOOKUP(D146,'0.1_Dades generals organització'!$E$44:$M$293,8)))</f>
        <v/>
      </c>
      <c r="K146" s="564" t="str">
        <f>IF(D146="","",IF(VLOOKUP(D146,'0.1_Dades generals organització'!$E$44:$M$293,9)="","",VLOOKUP(D146,'0.1_Dades generals organització'!$E$44:$M$293,9)))</f>
        <v/>
      </c>
      <c r="L146" s="463" t="str">
        <f>IF('4.1_Resultats Balears'!F147=0,"",'4.1_Resultats Balears'!F147)</f>
        <v/>
      </c>
      <c r="M146" s="463" t="str">
        <f>IF('4.1_Resultats Balears'!G147=0,"",'4.1_Resultats Balears'!G147)</f>
        <v/>
      </c>
      <c r="N146" s="463" t="str">
        <f>IF('4.1_Resultats Balears'!H147=0,"",'4.1_Resultats Balears'!H147)</f>
        <v/>
      </c>
      <c r="O146" s="463" t="str">
        <f>IF('4.1_Resultats Balears'!I147=0,"",'4.1_Resultats Balears'!I147)</f>
        <v/>
      </c>
      <c r="P146" s="463" t="str">
        <f>IF('4.1_Resultats Balears'!K147=0,"",'4.1_Resultats Balears'!K147)</f>
        <v/>
      </c>
      <c r="Q146" s="463" t="str">
        <f>IF('4.1_Resultats Balears'!M147=0,"",'4.1_Resultats Balears'!M147)</f>
        <v/>
      </c>
      <c r="R146" s="463" t="str">
        <f>IF('4.1_Resultats Balears'!O147=0,"",'4.1_Resultats Balears'!O147)</f>
        <v/>
      </c>
      <c r="S146" s="463" t="str">
        <f>IF('4.1_Resultats Balears'!P147=0,"",'4.1_Resultats Balears'!P147)</f>
        <v/>
      </c>
      <c r="T146" s="463" t="str">
        <f>IF('4.1_Resultats Balears'!Q147=0,"",'4.1_Resultats Balears'!Q147)</f>
        <v/>
      </c>
      <c r="U146" s="463" t="str">
        <f>IF('4.1_Resultats Balears'!S147=0,"",'4.1_Resultats Balears'!S147)</f>
        <v/>
      </c>
      <c r="V146" s="462" t="str">
        <f>_xlfn.IFNA(IF(VLOOKUP($D146,'3_Categories 3-6'!$E$26:$X$275,8,FALSE)="","",VLOOKUP($D146,'3_Categories 3-6'!$E$26:$X$275,8,FALSE)),"")</f>
        <v/>
      </c>
      <c r="W146" s="462" t="str">
        <f>_xlfn.IFNA(IF(VLOOKUP($D146,'3_Categories 3-6'!$E$26:$X$275,14,FALSE)="","",VLOOKUP($D146,'3_Categories 3-6'!$E$26:$X$275,14,FALSE)),"")</f>
        <v/>
      </c>
      <c r="X146" s="462" t="str">
        <f>_xlfn.IFNA(IF(VLOOKUP($D146,'3_Categories 3-6'!$E$26:$X$275,19,FALSE)="","",VLOOKUP($D146,'3_Categories 3-6'!$E$26:$X$275,19,FALSE)),"")</f>
        <v/>
      </c>
      <c r="Y146" s="462" t="str">
        <f>_xlfn.IFNA(IF(VLOOKUP($D146,'3_Categories 3-6'!$E$26:$X$275,20,FALSE)="","",VLOOKUP($D146,'3_Categories 3-6'!$E$26:$X$275,20,FALSE)),"")</f>
        <v/>
      </c>
    </row>
    <row r="147" spans="3:25" s="10" customFormat="1" x14ac:dyDescent="0.25">
      <c r="C147" s="478">
        <v>95</v>
      </c>
      <c r="D147" s="723" t="str">
        <f>IF(Dades!E885="","",Dades!E885)</f>
        <v/>
      </c>
      <c r="E147" s="723"/>
      <c r="F147" s="564" t="str">
        <f>IF(D147="","",IF(VLOOKUP(D147,'0.1_Dades generals organització'!$E$44:$M$293,4)="","",VLOOKUP(D147,'0.1_Dades generals organització'!$E$44:$M$293,4)))</f>
        <v/>
      </c>
      <c r="G147" s="564" t="str">
        <f>IF(D147="","",IF(VLOOKUP(D147,'0.1_Dades generals organització'!$E$44:$M$293,5)="","",VLOOKUP(D147,'0.1_Dades generals organització'!$E$44:$M$293,5)))</f>
        <v/>
      </c>
      <c r="H147" s="564" t="str">
        <f>IF(D147="","",IF(VLOOKUP(D147,'0.1_Dades generals organització'!$E$44:$M$293,6)="","",VLOOKUP(D147,'0.1_Dades generals organització'!$E$44:$M$293,6)))</f>
        <v/>
      </c>
      <c r="I147" s="466" t="str">
        <f>IF(D147="","",IF(VLOOKUP(D147,'0.1_Dades generals organització'!$E$44:$M$293,7)="","",VLOOKUP(D147,'0.1_Dades generals organització'!$E$44:$M$293,7)))</f>
        <v/>
      </c>
      <c r="J147" s="466" t="str">
        <f>IF(D147="","",IF(VLOOKUP(D147,'0.1_Dades generals organització'!$E$44:$M$293,8)="","",VLOOKUP(D147,'0.1_Dades generals organització'!$E$44:$M$293,8)))</f>
        <v/>
      </c>
      <c r="K147" s="564" t="str">
        <f>IF(D147="","",IF(VLOOKUP(D147,'0.1_Dades generals organització'!$E$44:$M$293,9)="","",VLOOKUP(D147,'0.1_Dades generals organització'!$E$44:$M$293,9)))</f>
        <v/>
      </c>
      <c r="L147" s="463" t="str">
        <f>IF('4.1_Resultats Balears'!F148=0,"",'4.1_Resultats Balears'!F148)</f>
        <v/>
      </c>
      <c r="M147" s="463" t="str">
        <f>IF('4.1_Resultats Balears'!G148=0,"",'4.1_Resultats Balears'!G148)</f>
        <v/>
      </c>
      <c r="N147" s="463" t="str">
        <f>IF('4.1_Resultats Balears'!H148=0,"",'4.1_Resultats Balears'!H148)</f>
        <v/>
      </c>
      <c r="O147" s="463" t="str">
        <f>IF('4.1_Resultats Balears'!I148=0,"",'4.1_Resultats Balears'!I148)</f>
        <v/>
      </c>
      <c r="P147" s="463" t="str">
        <f>IF('4.1_Resultats Balears'!K148=0,"",'4.1_Resultats Balears'!K148)</f>
        <v/>
      </c>
      <c r="Q147" s="463" t="str">
        <f>IF('4.1_Resultats Balears'!M148=0,"",'4.1_Resultats Balears'!M148)</f>
        <v/>
      </c>
      <c r="R147" s="463" t="str">
        <f>IF('4.1_Resultats Balears'!O148=0,"",'4.1_Resultats Balears'!O148)</f>
        <v/>
      </c>
      <c r="S147" s="463" t="str">
        <f>IF('4.1_Resultats Balears'!P148=0,"",'4.1_Resultats Balears'!P148)</f>
        <v/>
      </c>
      <c r="T147" s="463" t="str">
        <f>IF('4.1_Resultats Balears'!Q148=0,"",'4.1_Resultats Balears'!Q148)</f>
        <v/>
      </c>
      <c r="U147" s="463" t="str">
        <f>IF('4.1_Resultats Balears'!S148=0,"",'4.1_Resultats Balears'!S148)</f>
        <v/>
      </c>
      <c r="V147" s="462" t="str">
        <f>_xlfn.IFNA(IF(VLOOKUP($D147,'3_Categories 3-6'!$E$26:$X$275,8,FALSE)="","",VLOOKUP($D147,'3_Categories 3-6'!$E$26:$X$275,8,FALSE)),"")</f>
        <v/>
      </c>
      <c r="W147" s="462" t="str">
        <f>_xlfn.IFNA(IF(VLOOKUP($D147,'3_Categories 3-6'!$E$26:$X$275,14,FALSE)="","",VLOOKUP($D147,'3_Categories 3-6'!$E$26:$X$275,14,FALSE)),"")</f>
        <v/>
      </c>
      <c r="X147" s="462" t="str">
        <f>_xlfn.IFNA(IF(VLOOKUP($D147,'3_Categories 3-6'!$E$26:$X$275,19,FALSE)="","",VLOOKUP($D147,'3_Categories 3-6'!$E$26:$X$275,19,FALSE)),"")</f>
        <v/>
      </c>
      <c r="Y147" s="462" t="str">
        <f>_xlfn.IFNA(IF(VLOOKUP($D147,'3_Categories 3-6'!$E$26:$X$275,20,FALSE)="","",VLOOKUP($D147,'3_Categories 3-6'!$E$26:$X$275,20,FALSE)),"")</f>
        <v/>
      </c>
    </row>
    <row r="148" spans="3:25" s="10" customFormat="1" x14ac:dyDescent="0.25">
      <c r="C148" s="478">
        <v>96</v>
      </c>
      <c r="D148" s="723" t="str">
        <f>IF(Dades!E886="","",Dades!E886)</f>
        <v/>
      </c>
      <c r="E148" s="723"/>
      <c r="F148" s="564" t="str">
        <f>IF(D148="","",IF(VLOOKUP(D148,'0.1_Dades generals organització'!$E$44:$M$293,4)="","",VLOOKUP(D148,'0.1_Dades generals organització'!$E$44:$M$293,4)))</f>
        <v/>
      </c>
      <c r="G148" s="564" t="str">
        <f>IF(D148="","",IF(VLOOKUP(D148,'0.1_Dades generals organització'!$E$44:$M$293,5)="","",VLOOKUP(D148,'0.1_Dades generals organització'!$E$44:$M$293,5)))</f>
        <v/>
      </c>
      <c r="H148" s="564" t="str">
        <f>IF(D148="","",IF(VLOOKUP(D148,'0.1_Dades generals organització'!$E$44:$M$293,6)="","",VLOOKUP(D148,'0.1_Dades generals organització'!$E$44:$M$293,6)))</f>
        <v/>
      </c>
      <c r="I148" s="466" t="str">
        <f>IF(D148="","",IF(VLOOKUP(D148,'0.1_Dades generals organització'!$E$44:$M$293,7)="","",VLOOKUP(D148,'0.1_Dades generals organització'!$E$44:$M$293,7)))</f>
        <v/>
      </c>
      <c r="J148" s="466" t="str">
        <f>IF(D148="","",IF(VLOOKUP(D148,'0.1_Dades generals organització'!$E$44:$M$293,8)="","",VLOOKUP(D148,'0.1_Dades generals organització'!$E$44:$M$293,8)))</f>
        <v/>
      </c>
      <c r="K148" s="564" t="str">
        <f>IF(D148="","",IF(VLOOKUP(D148,'0.1_Dades generals organització'!$E$44:$M$293,9)="","",VLOOKUP(D148,'0.1_Dades generals organització'!$E$44:$M$293,9)))</f>
        <v/>
      </c>
      <c r="L148" s="463" t="str">
        <f>IF('4.1_Resultats Balears'!F149=0,"",'4.1_Resultats Balears'!F149)</f>
        <v/>
      </c>
      <c r="M148" s="463" t="str">
        <f>IF('4.1_Resultats Balears'!G149=0,"",'4.1_Resultats Balears'!G149)</f>
        <v/>
      </c>
      <c r="N148" s="463" t="str">
        <f>IF('4.1_Resultats Balears'!H149=0,"",'4.1_Resultats Balears'!H149)</f>
        <v/>
      </c>
      <c r="O148" s="463" t="str">
        <f>IF('4.1_Resultats Balears'!I149=0,"",'4.1_Resultats Balears'!I149)</f>
        <v/>
      </c>
      <c r="P148" s="463" t="str">
        <f>IF('4.1_Resultats Balears'!K149=0,"",'4.1_Resultats Balears'!K149)</f>
        <v/>
      </c>
      <c r="Q148" s="463" t="str">
        <f>IF('4.1_Resultats Balears'!M149=0,"",'4.1_Resultats Balears'!M149)</f>
        <v/>
      </c>
      <c r="R148" s="463" t="str">
        <f>IF('4.1_Resultats Balears'!O149=0,"",'4.1_Resultats Balears'!O149)</f>
        <v/>
      </c>
      <c r="S148" s="463" t="str">
        <f>IF('4.1_Resultats Balears'!P149=0,"",'4.1_Resultats Balears'!P149)</f>
        <v/>
      </c>
      <c r="T148" s="463" t="str">
        <f>IF('4.1_Resultats Balears'!Q149=0,"",'4.1_Resultats Balears'!Q149)</f>
        <v/>
      </c>
      <c r="U148" s="463" t="str">
        <f>IF('4.1_Resultats Balears'!S149=0,"",'4.1_Resultats Balears'!S149)</f>
        <v/>
      </c>
      <c r="V148" s="462" t="str">
        <f>_xlfn.IFNA(IF(VLOOKUP($D148,'3_Categories 3-6'!$E$26:$X$275,8,FALSE)="","",VLOOKUP($D148,'3_Categories 3-6'!$E$26:$X$275,8,FALSE)),"")</f>
        <v/>
      </c>
      <c r="W148" s="462" t="str">
        <f>_xlfn.IFNA(IF(VLOOKUP($D148,'3_Categories 3-6'!$E$26:$X$275,14,FALSE)="","",VLOOKUP($D148,'3_Categories 3-6'!$E$26:$X$275,14,FALSE)),"")</f>
        <v/>
      </c>
      <c r="X148" s="462" t="str">
        <f>_xlfn.IFNA(IF(VLOOKUP($D148,'3_Categories 3-6'!$E$26:$X$275,19,FALSE)="","",VLOOKUP($D148,'3_Categories 3-6'!$E$26:$X$275,19,FALSE)),"")</f>
        <v/>
      </c>
      <c r="Y148" s="462" t="str">
        <f>_xlfn.IFNA(IF(VLOOKUP($D148,'3_Categories 3-6'!$E$26:$X$275,20,FALSE)="","",VLOOKUP($D148,'3_Categories 3-6'!$E$26:$X$275,20,FALSE)),"")</f>
        <v/>
      </c>
    </row>
    <row r="149" spans="3:25" s="10" customFormat="1" x14ac:dyDescent="0.25">
      <c r="C149" s="478">
        <v>97</v>
      </c>
      <c r="D149" s="723" t="str">
        <f>IF(Dades!E887="","",Dades!E887)</f>
        <v/>
      </c>
      <c r="E149" s="723"/>
      <c r="F149" s="564" t="str">
        <f>IF(D149="","",IF(VLOOKUP(D149,'0.1_Dades generals organització'!$E$44:$M$293,4)="","",VLOOKUP(D149,'0.1_Dades generals organització'!$E$44:$M$293,4)))</f>
        <v/>
      </c>
      <c r="G149" s="564" t="str">
        <f>IF(D149="","",IF(VLOOKUP(D149,'0.1_Dades generals organització'!$E$44:$M$293,5)="","",VLOOKUP(D149,'0.1_Dades generals organització'!$E$44:$M$293,5)))</f>
        <v/>
      </c>
      <c r="H149" s="564" t="str">
        <f>IF(D149="","",IF(VLOOKUP(D149,'0.1_Dades generals organització'!$E$44:$M$293,6)="","",VLOOKUP(D149,'0.1_Dades generals organització'!$E$44:$M$293,6)))</f>
        <v/>
      </c>
      <c r="I149" s="466" t="str">
        <f>IF(D149="","",IF(VLOOKUP(D149,'0.1_Dades generals organització'!$E$44:$M$293,7)="","",VLOOKUP(D149,'0.1_Dades generals organització'!$E$44:$M$293,7)))</f>
        <v/>
      </c>
      <c r="J149" s="466" t="str">
        <f>IF(D149="","",IF(VLOOKUP(D149,'0.1_Dades generals organització'!$E$44:$M$293,8)="","",VLOOKUP(D149,'0.1_Dades generals organització'!$E$44:$M$293,8)))</f>
        <v/>
      </c>
      <c r="K149" s="564" t="str">
        <f>IF(D149="","",IF(VLOOKUP(D149,'0.1_Dades generals organització'!$E$44:$M$293,9)="","",VLOOKUP(D149,'0.1_Dades generals organització'!$E$44:$M$293,9)))</f>
        <v/>
      </c>
      <c r="L149" s="463" t="str">
        <f>IF('4.1_Resultats Balears'!F150=0,"",'4.1_Resultats Balears'!F150)</f>
        <v/>
      </c>
      <c r="M149" s="463" t="str">
        <f>IF('4.1_Resultats Balears'!G150=0,"",'4.1_Resultats Balears'!G150)</f>
        <v/>
      </c>
      <c r="N149" s="463" t="str">
        <f>IF('4.1_Resultats Balears'!H150=0,"",'4.1_Resultats Balears'!H150)</f>
        <v/>
      </c>
      <c r="O149" s="463" t="str">
        <f>IF('4.1_Resultats Balears'!I150=0,"",'4.1_Resultats Balears'!I150)</f>
        <v/>
      </c>
      <c r="P149" s="463" t="str">
        <f>IF('4.1_Resultats Balears'!K150=0,"",'4.1_Resultats Balears'!K150)</f>
        <v/>
      </c>
      <c r="Q149" s="463" t="str">
        <f>IF('4.1_Resultats Balears'!M150=0,"",'4.1_Resultats Balears'!M150)</f>
        <v/>
      </c>
      <c r="R149" s="463" t="str">
        <f>IF('4.1_Resultats Balears'!O150=0,"",'4.1_Resultats Balears'!O150)</f>
        <v/>
      </c>
      <c r="S149" s="463" t="str">
        <f>IF('4.1_Resultats Balears'!P150=0,"",'4.1_Resultats Balears'!P150)</f>
        <v/>
      </c>
      <c r="T149" s="463" t="str">
        <f>IF('4.1_Resultats Balears'!Q150=0,"",'4.1_Resultats Balears'!Q150)</f>
        <v/>
      </c>
      <c r="U149" s="463" t="str">
        <f>IF('4.1_Resultats Balears'!S150=0,"",'4.1_Resultats Balears'!S150)</f>
        <v/>
      </c>
      <c r="V149" s="462" t="str">
        <f>_xlfn.IFNA(IF(VLOOKUP($D149,'3_Categories 3-6'!$E$26:$X$275,8,FALSE)="","",VLOOKUP($D149,'3_Categories 3-6'!$E$26:$X$275,8,FALSE)),"")</f>
        <v/>
      </c>
      <c r="W149" s="462" t="str">
        <f>_xlfn.IFNA(IF(VLOOKUP($D149,'3_Categories 3-6'!$E$26:$X$275,14,FALSE)="","",VLOOKUP($D149,'3_Categories 3-6'!$E$26:$X$275,14,FALSE)),"")</f>
        <v/>
      </c>
      <c r="X149" s="462" t="str">
        <f>_xlfn.IFNA(IF(VLOOKUP($D149,'3_Categories 3-6'!$E$26:$X$275,19,FALSE)="","",VLOOKUP($D149,'3_Categories 3-6'!$E$26:$X$275,19,FALSE)),"")</f>
        <v/>
      </c>
      <c r="Y149" s="462" t="str">
        <f>_xlfn.IFNA(IF(VLOOKUP($D149,'3_Categories 3-6'!$E$26:$X$275,20,FALSE)="","",VLOOKUP($D149,'3_Categories 3-6'!$E$26:$X$275,20,FALSE)),"")</f>
        <v/>
      </c>
    </row>
    <row r="150" spans="3:25" s="10" customFormat="1" x14ac:dyDescent="0.25">
      <c r="C150" s="478">
        <v>98</v>
      </c>
      <c r="D150" s="723" t="str">
        <f>IF(Dades!E888="","",Dades!E888)</f>
        <v/>
      </c>
      <c r="E150" s="723"/>
      <c r="F150" s="564" t="str">
        <f>IF(D150="","",IF(VLOOKUP(D150,'0.1_Dades generals organització'!$E$44:$M$293,4)="","",VLOOKUP(D150,'0.1_Dades generals organització'!$E$44:$M$293,4)))</f>
        <v/>
      </c>
      <c r="G150" s="564" t="str">
        <f>IF(D150="","",IF(VLOOKUP(D150,'0.1_Dades generals organització'!$E$44:$M$293,5)="","",VLOOKUP(D150,'0.1_Dades generals organització'!$E$44:$M$293,5)))</f>
        <v/>
      </c>
      <c r="H150" s="564" t="str">
        <f>IF(D150="","",IF(VLOOKUP(D150,'0.1_Dades generals organització'!$E$44:$M$293,6)="","",VLOOKUP(D150,'0.1_Dades generals organització'!$E$44:$M$293,6)))</f>
        <v/>
      </c>
      <c r="I150" s="466" t="str">
        <f>IF(D150="","",IF(VLOOKUP(D150,'0.1_Dades generals organització'!$E$44:$M$293,7)="","",VLOOKUP(D150,'0.1_Dades generals organització'!$E$44:$M$293,7)))</f>
        <v/>
      </c>
      <c r="J150" s="466" t="str">
        <f>IF(D150="","",IF(VLOOKUP(D150,'0.1_Dades generals organització'!$E$44:$M$293,8)="","",VLOOKUP(D150,'0.1_Dades generals organització'!$E$44:$M$293,8)))</f>
        <v/>
      </c>
      <c r="K150" s="564" t="str">
        <f>IF(D150="","",IF(VLOOKUP(D150,'0.1_Dades generals organització'!$E$44:$M$293,9)="","",VLOOKUP(D150,'0.1_Dades generals organització'!$E$44:$M$293,9)))</f>
        <v/>
      </c>
      <c r="L150" s="463" t="str">
        <f>IF('4.1_Resultats Balears'!F151=0,"",'4.1_Resultats Balears'!F151)</f>
        <v/>
      </c>
      <c r="M150" s="463" t="str">
        <f>IF('4.1_Resultats Balears'!G151=0,"",'4.1_Resultats Balears'!G151)</f>
        <v/>
      </c>
      <c r="N150" s="463" t="str">
        <f>IF('4.1_Resultats Balears'!H151=0,"",'4.1_Resultats Balears'!H151)</f>
        <v/>
      </c>
      <c r="O150" s="463" t="str">
        <f>IF('4.1_Resultats Balears'!I151=0,"",'4.1_Resultats Balears'!I151)</f>
        <v/>
      </c>
      <c r="P150" s="463" t="str">
        <f>IF('4.1_Resultats Balears'!K151=0,"",'4.1_Resultats Balears'!K151)</f>
        <v/>
      </c>
      <c r="Q150" s="463" t="str">
        <f>IF('4.1_Resultats Balears'!M151=0,"",'4.1_Resultats Balears'!M151)</f>
        <v/>
      </c>
      <c r="R150" s="463" t="str">
        <f>IF('4.1_Resultats Balears'!O151=0,"",'4.1_Resultats Balears'!O151)</f>
        <v/>
      </c>
      <c r="S150" s="463" t="str">
        <f>IF('4.1_Resultats Balears'!P151=0,"",'4.1_Resultats Balears'!P151)</f>
        <v/>
      </c>
      <c r="T150" s="463" t="str">
        <f>IF('4.1_Resultats Balears'!Q151=0,"",'4.1_Resultats Balears'!Q151)</f>
        <v/>
      </c>
      <c r="U150" s="463" t="str">
        <f>IF('4.1_Resultats Balears'!S151=0,"",'4.1_Resultats Balears'!S151)</f>
        <v/>
      </c>
      <c r="V150" s="462" t="str">
        <f>_xlfn.IFNA(IF(VLOOKUP($D150,'3_Categories 3-6'!$E$26:$X$275,8,FALSE)="","",VLOOKUP($D150,'3_Categories 3-6'!$E$26:$X$275,8,FALSE)),"")</f>
        <v/>
      </c>
      <c r="W150" s="462" t="str">
        <f>_xlfn.IFNA(IF(VLOOKUP($D150,'3_Categories 3-6'!$E$26:$X$275,14,FALSE)="","",VLOOKUP($D150,'3_Categories 3-6'!$E$26:$X$275,14,FALSE)),"")</f>
        <v/>
      </c>
      <c r="X150" s="462" t="str">
        <f>_xlfn.IFNA(IF(VLOOKUP($D150,'3_Categories 3-6'!$E$26:$X$275,19,FALSE)="","",VLOOKUP($D150,'3_Categories 3-6'!$E$26:$X$275,19,FALSE)),"")</f>
        <v/>
      </c>
      <c r="Y150" s="462" t="str">
        <f>_xlfn.IFNA(IF(VLOOKUP($D150,'3_Categories 3-6'!$E$26:$X$275,20,FALSE)="","",VLOOKUP($D150,'3_Categories 3-6'!$E$26:$X$275,20,FALSE)),"")</f>
        <v/>
      </c>
    </row>
    <row r="151" spans="3:25" s="10" customFormat="1" x14ac:dyDescent="0.25">
      <c r="C151" s="478">
        <v>99</v>
      </c>
      <c r="D151" s="723" t="str">
        <f>IF(Dades!E889="","",Dades!E889)</f>
        <v/>
      </c>
      <c r="E151" s="723"/>
      <c r="F151" s="564" t="str">
        <f>IF(D151="","",IF(VLOOKUP(D151,'0.1_Dades generals organització'!$E$44:$M$293,4)="","",VLOOKUP(D151,'0.1_Dades generals organització'!$E$44:$M$293,4)))</f>
        <v/>
      </c>
      <c r="G151" s="564" t="str">
        <f>IF(D151="","",IF(VLOOKUP(D151,'0.1_Dades generals organització'!$E$44:$M$293,5)="","",VLOOKUP(D151,'0.1_Dades generals organització'!$E$44:$M$293,5)))</f>
        <v/>
      </c>
      <c r="H151" s="564" t="str">
        <f>IF(D151="","",IF(VLOOKUP(D151,'0.1_Dades generals organització'!$E$44:$M$293,6)="","",VLOOKUP(D151,'0.1_Dades generals organització'!$E$44:$M$293,6)))</f>
        <v/>
      </c>
      <c r="I151" s="466" t="str">
        <f>IF(D151="","",IF(VLOOKUP(D151,'0.1_Dades generals organització'!$E$44:$M$293,7)="","",VLOOKUP(D151,'0.1_Dades generals organització'!$E$44:$M$293,7)))</f>
        <v/>
      </c>
      <c r="J151" s="466" t="str">
        <f>IF(D151="","",IF(VLOOKUP(D151,'0.1_Dades generals organització'!$E$44:$M$293,8)="","",VLOOKUP(D151,'0.1_Dades generals organització'!$E$44:$M$293,8)))</f>
        <v/>
      </c>
      <c r="K151" s="564" t="str">
        <f>IF(D151="","",IF(VLOOKUP(D151,'0.1_Dades generals organització'!$E$44:$M$293,9)="","",VLOOKUP(D151,'0.1_Dades generals organització'!$E$44:$M$293,9)))</f>
        <v/>
      </c>
      <c r="L151" s="463" t="str">
        <f>IF('4.1_Resultats Balears'!F152=0,"",'4.1_Resultats Balears'!F152)</f>
        <v/>
      </c>
      <c r="M151" s="463" t="str">
        <f>IF('4.1_Resultats Balears'!G152=0,"",'4.1_Resultats Balears'!G152)</f>
        <v/>
      </c>
      <c r="N151" s="463" t="str">
        <f>IF('4.1_Resultats Balears'!H152=0,"",'4.1_Resultats Balears'!H152)</f>
        <v/>
      </c>
      <c r="O151" s="463" t="str">
        <f>IF('4.1_Resultats Balears'!I152=0,"",'4.1_Resultats Balears'!I152)</f>
        <v/>
      </c>
      <c r="P151" s="463" t="str">
        <f>IF('4.1_Resultats Balears'!K152=0,"",'4.1_Resultats Balears'!K152)</f>
        <v/>
      </c>
      <c r="Q151" s="463" t="str">
        <f>IF('4.1_Resultats Balears'!M152=0,"",'4.1_Resultats Balears'!M152)</f>
        <v/>
      </c>
      <c r="R151" s="463" t="str">
        <f>IF('4.1_Resultats Balears'!O152=0,"",'4.1_Resultats Balears'!O152)</f>
        <v/>
      </c>
      <c r="S151" s="463" t="str">
        <f>IF('4.1_Resultats Balears'!P152=0,"",'4.1_Resultats Balears'!P152)</f>
        <v/>
      </c>
      <c r="T151" s="463" t="str">
        <f>IF('4.1_Resultats Balears'!Q152=0,"",'4.1_Resultats Balears'!Q152)</f>
        <v/>
      </c>
      <c r="U151" s="463" t="str">
        <f>IF('4.1_Resultats Balears'!S152=0,"",'4.1_Resultats Balears'!S152)</f>
        <v/>
      </c>
      <c r="V151" s="462" t="str">
        <f>_xlfn.IFNA(IF(VLOOKUP($D151,'3_Categories 3-6'!$E$26:$X$275,8,FALSE)="","",VLOOKUP($D151,'3_Categories 3-6'!$E$26:$X$275,8,FALSE)),"")</f>
        <v/>
      </c>
      <c r="W151" s="462" t="str">
        <f>_xlfn.IFNA(IF(VLOOKUP($D151,'3_Categories 3-6'!$E$26:$X$275,14,FALSE)="","",VLOOKUP($D151,'3_Categories 3-6'!$E$26:$X$275,14,FALSE)),"")</f>
        <v/>
      </c>
      <c r="X151" s="462" t="str">
        <f>_xlfn.IFNA(IF(VLOOKUP($D151,'3_Categories 3-6'!$E$26:$X$275,19,FALSE)="","",VLOOKUP($D151,'3_Categories 3-6'!$E$26:$X$275,19,FALSE)),"")</f>
        <v/>
      </c>
      <c r="Y151" s="462" t="str">
        <f>_xlfn.IFNA(IF(VLOOKUP($D151,'3_Categories 3-6'!$E$26:$X$275,20,FALSE)="","",VLOOKUP($D151,'3_Categories 3-6'!$E$26:$X$275,20,FALSE)),"")</f>
        <v/>
      </c>
    </row>
    <row r="152" spans="3:25" s="10" customFormat="1" x14ac:dyDescent="0.25">
      <c r="C152" s="478">
        <v>100</v>
      </c>
      <c r="D152" s="723" t="str">
        <f>IF(Dades!E890="","",Dades!E890)</f>
        <v/>
      </c>
      <c r="E152" s="723"/>
      <c r="F152" s="564" t="str">
        <f>IF(D152="","",IF(VLOOKUP(D152,'0.1_Dades generals organització'!$E$44:$M$293,4)="","",VLOOKUP(D152,'0.1_Dades generals organització'!$E$44:$M$293,4)))</f>
        <v/>
      </c>
      <c r="G152" s="564" t="str">
        <f>IF(D152="","",IF(VLOOKUP(D152,'0.1_Dades generals organització'!$E$44:$M$293,5)="","",VLOOKUP(D152,'0.1_Dades generals organització'!$E$44:$M$293,5)))</f>
        <v/>
      </c>
      <c r="H152" s="564" t="str">
        <f>IF(D152="","",IF(VLOOKUP(D152,'0.1_Dades generals organització'!$E$44:$M$293,6)="","",VLOOKUP(D152,'0.1_Dades generals organització'!$E$44:$M$293,6)))</f>
        <v/>
      </c>
      <c r="I152" s="466" t="str">
        <f>IF(D152="","",IF(VLOOKUP(D152,'0.1_Dades generals organització'!$E$44:$M$293,7)="","",VLOOKUP(D152,'0.1_Dades generals organització'!$E$44:$M$293,7)))</f>
        <v/>
      </c>
      <c r="J152" s="466" t="str">
        <f>IF(D152="","",IF(VLOOKUP(D152,'0.1_Dades generals organització'!$E$44:$M$293,8)="","",VLOOKUP(D152,'0.1_Dades generals organització'!$E$44:$M$293,8)))</f>
        <v/>
      </c>
      <c r="K152" s="564" t="str">
        <f>IF(D152="","",IF(VLOOKUP(D152,'0.1_Dades generals organització'!$E$44:$M$293,9)="","",VLOOKUP(D152,'0.1_Dades generals organització'!$E$44:$M$293,9)))</f>
        <v/>
      </c>
      <c r="L152" s="463" t="str">
        <f>IF('4.1_Resultats Balears'!F153=0,"",'4.1_Resultats Balears'!F153)</f>
        <v/>
      </c>
      <c r="M152" s="463" t="str">
        <f>IF('4.1_Resultats Balears'!G153=0,"",'4.1_Resultats Balears'!G153)</f>
        <v/>
      </c>
      <c r="N152" s="463" t="str">
        <f>IF('4.1_Resultats Balears'!H153=0,"",'4.1_Resultats Balears'!H153)</f>
        <v/>
      </c>
      <c r="O152" s="463" t="str">
        <f>IF('4.1_Resultats Balears'!I153=0,"",'4.1_Resultats Balears'!I153)</f>
        <v/>
      </c>
      <c r="P152" s="463" t="str">
        <f>IF('4.1_Resultats Balears'!K153=0,"",'4.1_Resultats Balears'!K153)</f>
        <v/>
      </c>
      <c r="Q152" s="463" t="str">
        <f>IF('4.1_Resultats Balears'!M153=0,"",'4.1_Resultats Balears'!M153)</f>
        <v/>
      </c>
      <c r="R152" s="463" t="str">
        <f>IF('4.1_Resultats Balears'!O153=0,"",'4.1_Resultats Balears'!O153)</f>
        <v/>
      </c>
      <c r="S152" s="463" t="str">
        <f>IF('4.1_Resultats Balears'!P153=0,"",'4.1_Resultats Balears'!P153)</f>
        <v/>
      </c>
      <c r="T152" s="463" t="str">
        <f>IF('4.1_Resultats Balears'!Q153=0,"",'4.1_Resultats Balears'!Q153)</f>
        <v/>
      </c>
      <c r="U152" s="463" t="str">
        <f>IF('4.1_Resultats Balears'!S153=0,"",'4.1_Resultats Balears'!S153)</f>
        <v/>
      </c>
      <c r="V152" s="462" t="str">
        <f>_xlfn.IFNA(IF(VLOOKUP($D152,'3_Categories 3-6'!$E$26:$X$275,8,FALSE)="","",VLOOKUP($D152,'3_Categories 3-6'!$E$26:$X$275,8,FALSE)),"")</f>
        <v/>
      </c>
      <c r="W152" s="462" t="str">
        <f>_xlfn.IFNA(IF(VLOOKUP($D152,'3_Categories 3-6'!$E$26:$X$275,14,FALSE)="","",VLOOKUP($D152,'3_Categories 3-6'!$E$26:$X$275,14,FALSE)),"")</f>
        <v/>
      </c>
      <c r="X152" s="462" t="str">
        <f>_xlfn.IFNA(IF(VLOOKUP($D152,'3_Categories 3-6'!$E$26:$X$275,19,FALSE)="","",VLOOKUP($D152,'3_Categories 3-6'!$E$26:$X$275,19,FALSE)),"")</f>
        <v/>
      </c>
      <c r="Y152" s="462" t="str">
        <f>_xlfn.IFNA(IF(VLOOKUP($D152,'3_Categories 3-6'!$E$26:$X$275,20,FALSE)="","",VLOOKUP($D152,'3_Categories 3-6'!$E$26:$X$275,20,FALSE)),"")</f>
        <v/>
      </c>
    </row>
    <row r="153" spans="3:25" s="10" customFormat="1" x14ac:dyDescent="0.25">
      <c r="C153" s="478">
        <v>101</v>
      </c>
      <c r="D153" s="723" t="str">
        <f>IF(Dades!E891="","",Dades!E891)</f>
        <v/>
      </c>
      <c r="E153" s="723"/>
      <c r="F153" s="564" t="str">
        <f>IF(D153="","",IF(VLOOKUP(D153,'0.1_Dades generals organització'!$E$44:$M$293,4)="","",VLOOKUP(D153,'0.1_Dades generals organització'!$E$44:$M$293,4)))</f>
        <v/>
      </c>
      <c r="G153" s="564" t="str">
        <f>IF(D153="","",IF(VLOOKUP(D153,'0.1_Dades generals organització'!$E$44:$M$293,5)="","",VLOOKUP(D153,'0.1_Dades generals organització'!$E$44:$M$293,5)))</f>
        <v/>
      </c>
      <c r="H153" s="564" t="str">
        <f>IF(D153="","",IF(VLOOKUP(D153,'0.1_Dades generals organització'!$E$44:$M$293,6)="","",VLOOKUP(D153,'0.1_Dades generals organització'!$E$44:$M$293,6)))</f>
        <v/>
      </c>
      <c r="I153" s="466" t="str">
        <f>IF(D153="","",IF(VLOOKUP(D153,'0.1_Dades generals organització'!$E$44:$M$293,7)="","",VLOOKUP(D153,'0.1_Dades generals organització'!$E$44:$M$293,7)))</f>
        <v/>
      </c>
      <c r="J153" s="466" t="str">
        <f>IF(D153="","",IF(VLOOKUP(D153,'0.1_Dades generals organització'!$E$44:$M$293,8)="","",VLOOKUP(D153,'0.1_Dades generals organització'!$E$44:$M$293,8)))</f>
        <v/>
      </c>
      <c r="K153" s="564" t="str">
        <f>IF(D153="","",IF(VLOOKUP(D153,'0.1_Dades generals organització'!$E$44:$M$293,9)="","",VLOOKUP(D153,'0.1_Dades generals organització'!$E$44:$M$293,9)))</f>
        <v/>
      </c>
      <c r="L153" s="463" t="str">
        <f>IF('4.1_Resultats Balears'!F154=0,"",'4.1_Resultats Balears'!F154)</f>
        <v/>
      </c>
      <c r="M153" s="463" t="str">
        <f>IF('4.1_Resultats Balears'!G154=0,"",'4.1_Resultats Balears'!G154)</f>
        <v/>
      </c>
      <c r="N153" s="463" t="str">
        <f>IF('4.1_Resultats Balears'!H154=0,"",'4.1_Resultats Balears'!H154)</f>
        <v/>
      </c>
      <c r="O153" s="463" t="str">
        <f>IF('4.1_Resultats Balears'!I154=0,"",'4.1_Resultats Balears'!I154)</f>
        <v/>
      </c>
      <c r="P153" s="463" t="str">
        <f>IF('4.1_Resultats Balears'!K154=0,"",'4.1_Resultats Balears'!K154)</f>
        <v/>
      </c>
      <c r="Q153" s="463" t="str">
        <f>IF('4.1_Resultats Balears'!M154=0,"",'4.1_Resultats Balears'!M154)</f>
        <v/>
      </c>
      <c r="R153" s="463" t="str">
        <f>IF('4.1_Resultats Balears'!O154=0,"",'4.1_Resultats Balears'!O154)</f>
        <v/>
      </c>
      <c r="S153" s="463" t="str">
        <f>IF('4.1_Resultats Balears'!P154=0,"",'4.1_Resultats Balears'!P154)</f>
        <v/>
      </c>
      <c r="T153" s="463" t="str">
        <f>IF('4.1_Resultats Balears'!Q154=0,"",'4.1_Resultats Balears'!Q154)</f>
        <v/>
      </c>
      <c r="U153" s="463" t="str">
        <f>IF('4.1_Resultats Balears'!S154=0,"",'4.1_Resultats Balears'!S154)</f>
        <v/>
      </c>
      <c r="V153" s="462" t="str">
        <f>_xlfn.IFNA(IF(VLOOKUP($D153,'3_Categories 3-6'!$E$26:$X$275,8,FALSE)="","",VLOOKUP($D153,'3_Categories 3-6'!$E$26:$X$275,8,FALSE)),"")</f>
        <v/>
      </c>
      <c r="W153" s="462" t="str">
        <f>_xlfn.IFNA(IF(VLOOKUP($D153,'3_Categories 3-6'!$E$26:$X$275,14,FALSE)="","",VLOOKUP($D153,'3_Categories 3-6'!$E$26:$X$275,14,FALSE)),"")</f>
        <v/>
      </c>
      <c r="X153" s="462" t="str">
        <f>_xlfn.IFNA(IF(VLOOKUP($D153,'3_Categories 3-6'!$E$26:$X$275,19,FALSE)="","",VLOOKUP($D153,'3_Categories 3-6'!$E$26:$X$275,19,FALSE)),"")</f>
        <v/>
      </c>
      <c r="Y153" s="462" t="str">
        <f>_xlfn.IFNA(IF(VLOOKUP($D153,'3_Categories 3-6'!$E$26:$X$275,20,FALSE)="","",VLOOKUP($D153,'3_Categories 3-6'!$E$26:$X$275,20,FALSE)),"")</f>
        <v/>
      </c>
    </row>
    <row r="154" spans="3:25" s="10" customFormat="1" x14ac:dyDescent="0.25">
      <c r="C154" s="478">
        <v>102</v>
      </c>
      <c r="D154" s="723" t="str">
        <f>IF(Dades!E892="","",Dades!E892)</f>
        <v/>
      </c>
      <c r="E154" s="723"/>
      <c r="F154" s="564" t="str">
        <f>IF(D154="","",IF(VLOOKUP(D154,'0.1_Dades generals organització'!$E$44:$M$293,4)="","",VLOOKUP(D154,'0.1_Dades generals organització'!$E$44:$M$293,4)))</f>
        <v/>
      </c>
      <c r="G154" s="564" t="str">
        <f>IF(D154="","",IF(VLOOKUP(D154,'0.1_Dades generals organització'!$E$44:$M$293,5)="","",VLOOKUP(D154,'0.1_Dades generals organització'!$E$44:$M$293,5)))</f>
        <v/>
      </c>
      <c r="H154" s="564" t="str">
        <f>IF(D154="","",IF(VLOOKUP(D154,'0.1_Dades generals organització'!$E$44:$M$293,6)="","",VLOOKUP(D154,'0.1_Dades generals organització'!$E$44:$M$293,6)))</f>
        <v/>
      </c>
      <c r="I154" s="466" t="str">
        <f>IF(D154="","",IF(VLOOKUP(D154,'0.1_Dades generals organització'!$E$44:$M$293,7)="","",VLOOKUP(D154,'0.1_Dades generals organització'!$E$44:$M$293,7)))</f>
        <v/>
      </c>
      <c r="J154" s="466" t="str">
        <f>IF(D154="","",IF(VLOOKUP(D154,'0.1_Dades generals organització'!$E$44:$M$293,8)="","",VLOOKUP(D154,'0.1_Dades generals organització'!$E$44:$M$293,8)))</f>
        <v/>
      </c>
      <c r="K154" s="564" t="str">
        <f>IF(D154="","",IF(VLOOKUP(D154,'0.1_Dades generals organització'!$E$44:$M$293,9)="","",VLOOKUP(D154,'0.1_Dades generals organització'!$E$44:$M$293,9)))</f>
        <v/>
      </c>
      <c r="L154" s="463" t="str">
        <f>IF('4.1_Resultats Balears'!F155=0,"",'4.1_Resultats Balears'!F155)</f>
        <v/>
      </c>
      <c r="M154" s="463" t="str">
        <f>IF('4.1_Resultats Balears'!G155=0,"",'4.1_Resultats Balears'!G155)</f>
        <v/>
      </c>
      <c r="N154" s="463" t="str">
        <f>IF('4.1_Resultats Balears'!H155=0,"",'4.1_Resultats Balears'!H155)</f>
        <v/>
      </c>
      <c r="O154" s="463" t="str">
        <f>IF('4.1_Resultats Balears'!I155=0,"",'4.1_Resultats Balears'!I155)</f>
        <v/>
      </c>
      <c r="P154" s="463" t="str">
        <f>IF('4.1_Resultats Balears'!K155=0,"",'4.1_Resultats Balears'!K155)</f>
        <v/>
      </c>
      <c r="Q154" s="463" t="str">
        <f>IF('4.1_Resultats Balears'!M155=0,"",'4.1_Resultats Balears'!M155)</f>
        <v/>
      </c>
      <c r="R154" s="463" t="str">
        <f>IF('4.1_Resultats Balears'!O155=0,"",'4.1_Resultats Balears'!O155)</f>
        <v/>
      </c>
      <c r="S154" s="463" t="str">
        <f>IF('4.1_Resultats Balears'!P155=0,"",'4.1_Resultats Balears'!P155)</f>
        <v/>
      </c>
      <c r="T154" s="463" t="str">
        <f>IF('4.1_Resultats Balears'!Q155=0,"",'4.1_Resultats Balears'!Q155)</f>
        <v/>
      </c>
      <c r="U154" s="463" t="str">
        <f>IF('4.1_Resultats Balears'!S155=0,"",'4.1_Resultats Balears'!S155)</f>
        <v/>
      </c>
      <c r="V154" s="462" t="str">
        <f>_xlfn.IFNA(IF(VLOOKUP($D154,'3_Categories 3-6'!$E$26:$X$275,8,FALSE)="","",VLOOKUP($D154,'3_Categories 3-6'!$E$26:$X$275,8,FALSE)),"")</f>
        <v/>
      </c>
      <c r="W154" s="462" t="str">
        <f>_xlfn.IFNA(IF(VLOOKUP($D154,'3_Categories 3-6'!$E$26:$X$275,14,FALSE)="","",VLOOKUP($D154,'3_Categories 3-6'!$E$26:$X$275,14,FALSE)),"")</f>
        <v/>
      </c>
      <c r="X154" s="462" t="str">
        <f>_xlfn.IFNA(IF(VLOOKUP($D154,'3_Categories 3-6'!$E$26:$X$275,19,FALSE)="","",VLOOKUP($D154,'3_Categories 3-6'!$E$26:$X$275,19,FALSE)),"")</f>
        <v/>
      </c>
      <c r="Y154" s="462" t="str">
        <f>_xlfn.IFNA(IF(VLOOKUP($D154,'3_Categories 3-6'!$E$26:$X$275,20,FALSE)="","",VLOOKUP($D154,'3_Categories 3-6'!$E$26:$X$275,20,FALSE)),"")</f>
        <v/>
      </c>
    </row>
    <row r="155" spans="3:25" s="10" customFormat="1" x14ac:dyDescent="0.25">
      <c r="C155" s="478">
        <v>103</v>
      </c>
      <c r="D155" s="723" t="str">
        <f>IF(Dades!E893="","",Dades!E893)</f>
        <v/>
      </c>
      <c r="E155" s="723"/>
      <c r="F155" s="564" t="str">
        <f>IF(D155="","",IF(VLOOKUP(D155,'0.1_Dades generals organització'!$E$44:$M$293,4)="","",VLOOKUP(D155,'0.1_Dades generals organització'!$E$44:$M$293,4)))</f>
        <v/>
      </c>
      <c r="G155" s="564" t="str">
        <f>IF(D155="","",IF(VLOOKUP(D155,'0.1_Dades generals organització'!$E$44:$M$293,5)="","",VLOOKUP(D155,'0.1_Dades generals organització'!$E$44:$M$293,5)))</f>
        <v/>
      </c>
      <c r="H155" s="564" t="str">
        <f>IF(D155="","",IF(VLOOKUP(D155,'0.1_Dades generals organització'!$E$44:$M$293,6)="","",VLOOKUP(D155,'0.1_Dades generals organització'!$E$44:$M$293,6)))</f>
        <v/>
      </c>
      <c r="I155" s="466" t="str">
        <f>IF(D155="","",IF(VLOOKUP(D155,'0.1_Dades generals organització'!$E$44:$M$293,7)="","",VLOOKUP(D155,'0.1_Dades generals organització'!$E$44:$M$293,7)))</f>
        <v/>
      </c>
      <c r="J155" s="466" t="str">
        <f>IF(D155="","",IF(VLOOKUP(D155,'0.1_Dades generals organització'!$E$44:$M$293,8)="","",VLOOKUP(D155,'0.1_Dades generals organització'!$E$44:$M$293,8)))</f>
        <v/>
      </c>
      <c r="K155" s="564" t="str">
        <f>IF(D155="","",IF(VLOOKUP(D155,'0.1_Dades generals organització'!$E$44:$M$293,9)="","",VLOOKUP(D155,'0.1_Dades generals organització'!$E$44:$M$293,9)))</f>
        <v/>
      </c>
      <c r="L155" s="463" t="str">
        <f>IF('4.1_Resultats Balears'!F156=0,"",'4.1_Resultats Balears'!F156)</f>
        <v/>
      </c>
      <c r="M155" s="463" t="str">
        <f>IF('4.1_Resultats Balears'!G156=0,"",'4.1_Resultats Balears'!G156)</f>
        <v/>
      </c>
      <c r="N155" s="463" t="str">
        <f>IF('4.1_Resultats Balears'!H156=0,"",'4.1_Resultats Balears'!H156)</f>
        <v/>
      </c>
      <c r="O155" s="463" t="str">
        <f>IF('4.1_Resultats Balears'!I156=0,"",'4.1_Resultats Balears'!I156)</f>
        <v/>
      </c>
      <c r="P155" s="463" t="str">
        <f>IF('4.1_Resultats Balears'!K156=0,"",'4.1_Resultats Balears'!K156)</f>
        <v/>
      </c>
      <c r="Q155" s="463" t="str">
        <f>IF('4.1_Resultats Balears'!M156=0,"",'4.1_Resultats Balears'!M156)</f>
        <v/>
      </c>
      <c r="R155" s="463" t="str">
        <f>IF('4.1_Resultats Balears'!O156=0,"",'4.1_Resultats Balears'!O156)</f>
        <v/>
      </c>
      <c r="S155" s="463" t="str">
        <f>IF('4.1_Resultats Balears'!P156=0,"",'4.1_Resultats Balears'!P156)</f>
        <v/>
      </c>
      <c r="T155" s="463" t="str">
        <f>IF('4.1_Resultats Balears'!Q156=0,"",'4.1_Resultats Balears'!Q156)</f>
        <v/>
      </c>
      <c r="U155" s="463" t="str">
        <f>IF('4.1_Resultats Balears'!S156=0,"",'4.1_Resultats Balears'!S156)</f>
        <v/>
      </c>
      <c r="V155" s="462" t="str">
        <f>_xlfn.IFNA(IF(VLOOKUP($D155,'3_Categories 3-6'!$E$26:$X$275,8,FALSE)="","",VLOOKUP($D155,'3_Categories 3-6'!$E$26:$X$275,8,FALSE)),"")</f>
        <v/>
      </c>
      <c r="W155" s="462" t="str">
        <f>_xlfn.IFNA(IF(VLOOKUP($D155,'3_Categories 3-6'!$E$26:$X$275,14,FALSE)="","",VLOOKUP($D155,'3_Categories 3-6'!$E$26:$X$275,14,FALSE)),"")</f>
        <v/>
      </c>
      <c r="X155" s="462" t="str">
        <f>_xlfn.IFNA(IF(VLOOKUP($D155,'3_Categories 3-6'!$E$26:$X$275,19,FALSE)="","",VLOOKUP($D155,'3_Categories 3-6'!$E$26:$X$275,19,FALSE)),"")</f>
        <v/>
      </c>
      <c r="Y155" s="462" t="str">
        <f>_xlfn.IFNA(IF(VLOOKUP($D155,'3_Categories 3-6'!$E$26:$X$275,20,FALSE)="","",VLOOKUP($D155,'3_Categories 3-6'!$E$26:$X$275,20,FALSE)),"")</f>
        <v/>
      </c>
    </row>
    <row r="156" spans="3:25" s="10" customFormat="1" x14ac:dyDescent="0.25">
      <c r="C156" s="478">
        <v>104</v>
      </c>
      <c r="D156" s="723" t="str">
        <f>IF(Dades!E894="","",Dades!E894)</f>
        <v/>
      </c>
      <c r="E156" s="723"/>
      <c r="F156" s="564" t="str">
        <f>IF(D156="","",IF(VLOOKUP(D156,'0.1_Dades generals organització'!$E$44:$M$293,4)="","",VLOOKUP(D156,'0.1_Dades generals organització'!$E$44:$M$293,4)))</f>
        <v/>
      </c>
      <c r="G156" s="564" t="str">
        <f>IF(D156="","",IF(VLOOKUP(D156,'0.1_Dades generals organització'!$E$44:$M$293,5)="","",VLOOKUP(D156,'0.1_Dades generals organització'!$E$44:$M$293,5)))</f>
        <v/>
      </c>
      <c r="H156" s="564" t="str">
        <f>IF(D156="","",IF(VLOOKUP(D156,'0.1_Dades generals organització'!$E$44:$M$293,6)="","",VLOOKUP(D156,'0.1_Dades generals organització'!$E$44:$M$293,6)))</f>
        <v/>
      </c>
      <c r="I156" s="466" t="str">
        <f>IF(D156="","",IF(VLOOKUP(D156,'0.1_Dades generals organització'!$E$44:$M$293,7)="","",VLOOKUP(D156,'0.1_Dades generals organització'!$E$44:$M$293,7)))</f>
        <v/>
      </c>
      <c r="J156" s="466" t="str">
        <f>IF(D156="","",IF(VLOOKUP(D156,'0.1_Dades generals organització'!$E$44:$M$293,8)="","",VLOOKUP(D156,'0.1_Dades generals organització'!$E$44:$M$293,8)))</f>
        <v/>
      </c>
      <c r="K156" s="564" t="str">
        <f>IF(D156="","",IF(VLOOKUP(D156,'0.1_Dades generals organització'!$E$44:$M$293,9)="","",VLOOKUP(D156,'0.1_Dades generals organització'!$E$44:$M$293,9)))</f>
        <v/>
      </c>
      <c r="L156" s="463" t="str">
        <f>IF('4.1_Resultats Balears'!F157=0,"",'4.1_Resultats Balears'!F157)</f>
        <v/>
      </c>
      <c r="M156" s="463" t="str">
        <f>IF('4.1_Resultats Balears'!G157=0,"",'4.1_Resultats Balears'!G157)</f>
        <v/>
      </c>
      <c r="N156" s="463" t="str">
        <f>IF('4.1_Resultats Balears'!H157=0,"",'4.1_Resultats Balears'!H157)</f>
        <v/>
      </c>
      <c r="O156" s="463" t="str">
        <f>IF('4.1_Resultats Balears'!I157=0,"",'4.1_Resultats Balears'!I157)</f>
        <v/>
      </c>
      <c r="P156" s="463" t="str">
        <f>IF('4.1_Resultats Balears'!K157=0,"",'4.1_Resultats Balears'!K157)</f>
        <v/>
      </c>
      <c r="Q156" s="463" t="str">
        <f>IF('4.1_Resultats Balears'!M157=0,"",'4.1_Resultats Balears'!M157)</f>
        <v/>
      </c>
      <c r="R156" s="463" t="str">
        <f>IF('4.1_Resultats Balears'!O157=0,"",'4.1_Resultats Balears'!O157)</f>
        <v/>
      </c>
      <c r="S156" s="463" t="str">
        <f>IF('4.1_Resultats Balears'!P157=0,"",'4.1_Resultats Balears'!P157)</f>
        <v/>
      </c>
      <c r="T156" s="463" t="str">
        <f>IF('4.1_Resultats Balears'!Q157=0,"",'4.1_Resultats Balears'!Q157)</f>
        <v/>
      </c>
      <c r="U156" s="463" t="str">
        <f>IF('4.1_Resultats Balears'!S157=0,"",'4.1_Resultats Balears'!S157)</f>
        <v/>
      </c>
      <c r="V156" s="462" t="str">
        <f>_xlfn.IFNA(IF(VLOOKUP($D156,'3_Categories 3-6'!$E$26:$X$275,8,FALSE)="","",VLOOKUP($D156,'3_Categories 3-6'!$E$26:$X$275,8,FALSE)),"")</f>
        <v/>
      </c>
      <c r="W156" s="462" t="str">
        <f>_xlfn.IFNA(IF(VLOOKUP($D156,'3_Categories 3-6'!$E$26:$X$275,14,FALSE)="","",VLOOKUP($D156,'3_Categories 3-6'!$E$26:$X$275,14,FALSE)),"")</f>
        <v/>
      </c>
      <c r="X156" s="462" t="str">
        <f>_xlfn.IFNA(IF(VLOOKUP($D156,'3_Categories 3-6'!$E$26:$X$275,19,FALSE)="","",VLOOKUP($D156,'3_Categories 3-6'!$E$26:$X$275,19,FALSE)),"")</f>
        <v/>
      </c>
      <c r="Y156" s="462" t="str">
        <f>_xlfn.IFNA(IF(VLOOKUP($D156,'3_Categories 3-6'!$E$26:$X$275,20,FALSE)="","",VLOOKUP($D156,'3_Categories 3-6'!$E$26:$X$275,20,FALSE)),"")</f>
        <v/>
      </c>
    </row>
    <row r="157" spans="3:25" s="10" customFormat="1" x14ac:dyDescent="0.25">
      <c r="C157" s="478">
        <v>105</v>
      </c>
      <c r="D157" s="723" t="str">
        <f>IF(Dades!E895="","",Dades!E895)</f>
        <v/>
      </c>
      <c r="E157" s="723"/>
      <c r="F157" s="564" t="str">
        <f>IF(D157="","",IF(VLOOKUP(D157,'0.1_Dades generals organització'!$E$44:$M$293,4)="","",VLOOKUP(D157,'0.1_Dades generals organització'!$E$44:$M$293,4)))</f>
        <v/>
      </c>
      <c r="G157" s="564" t="str">
        <f>IF(D157="","",IF(VLOOKUP(D157,'0.1_Dades generals organització'!$E$44:$M$293,5)="","",VLOOKUP(D157,'0.1_Dades generals organització'!$E$44:$M$293,5)))</f>
        <v/>
      </c>
      <c r="H157" s="564" t="str">
        <f>IF(D157="","",IF(VLOOKUP(D157,'0.1_Dades generals organització'!$E$44:$M$293,6)="","",VLOOKUP(D157,'0.1_Dades generals organització'!$E$44:$M$293,6)))</f>
        <v/>
      </c>
      <c r="I157" s="466" t="str">
        <f>IF(D157="","",IF(VLOOKUP(D157,'0.1_Dades generals organització'!$E$44:$M$293,7)="","",VLOOKUP(D157,'0.1_Dades generals organització'!$E$44:$M$293,7)))</f>
        <v/>
      </c>
      <c r="J157" s="466" t="str">
        <f>IF(D157="","",IF(VLOOKUP(D157,'0.1_Dades generals organització'!$E$44:$M$293,8)="","",VLOOKUP(D157,'0.1_Dades generals organització'!$E$44:$M$293,8)))</f>
        <v/>
      </c>
      <c r="K157" s="564" t="str">
        <f>IF(D157="","",IF(VLOOKUP(D157,'0.1_Dades generals organització'!$E$44:$M$293,9)="","",VLOOKUP(D157,'0.1_Dades generals organització'!$E$44:$M$293,9)))</f>
        <v/>
      </c>
      <c r="L157" s="463" t="str">
        <f>IF('4.1_Resultats Balears'!F158=0,"",'4.1_Resultats Balears'!F158)</f>
        <v/>
      </c>
      <c r="M157" s="463" t="str">
        <f>IF('4.1_Resultats Balears'!G158=0,"",'4.1_Resultats Balears'!G158)</f>
        <v/>
      </c>
      <c r="N157" s="463" t="str">
        <f>IF('4.1_Resultats Balears'!H158=0,"",'4.1_Resultats Balears'!H158)</f>
        <v/>
      </c>
      <c r="O157" s="463" t="str">
        <f>IF('4.1_Resultats Balears'!I158=0,"",'4.1_Resultats Balears'!I158)</f>
        <v/>
      </c>
      <c r="P157" s="463" t="str">
        <f>IF('4.1_Resultats Balears'!K158=0,"",'4.1_Resultats Balears'!K158)</f>
        <v/>
      </c>
      <c r="Q157" s="463" t="str">
        <f>IF('4.1_Resultats Balears'!M158=0,"",'4.1_Resultats Balears'!M158)</f>
        <v/>
      </c>
      <c r="R157" s="463" t="str">
        <f>IF('4.1_Resultats Balears'!O158=0,"",'4.1_Resultats Balears'!O158)</f>
        <v/>
      </c>
      <c r="S157" s="463" t="str">
        <f>IF('4.1_Resultats Balears'!P158=0,"",'4.1_Resultats Balears'!P158)</f>
        <v/>
      </c>
      <c r="T157" s="463" t="str">
        <f>IF('4.1_Resultats Balears'!Q158=0,"",'4.1_Resultats Balears'!Q158)</f>
        <v/>
      </c>
      <c r="U157" s="463" t="str">
        <f>IF('4.1_Resultats Balears'!S158=0,"",'4.1_Resultats Balears'!S158)</f>
        <v/>
      </c>
      <c r="V157" s="462" t="str">
        <f>_xlfn.IFNA(IF(VLOOKUP($D157,'3_Categories 3-6'!$E$26:$X$275,8,FALSE)="","",VLOOKUP($D157,'3_Categories 3-6'!$E$26:$X$275,8,FALSE)),"")</f>
        <v/>
      </c>
      <c r="W157" s="462" t="str">
        <f>_xlfn.IFNA(IF(VLOOKUP($D157,'3_Categories 3-6'!$E$26:$X$275,14,FALSE)="","",VLOOKUP($D157,'3_Categories 3-6'!$E$26:$X$275,14,FALSE)),"")</f>
        <v/>
      </c>
      <c r="X157" s="462" t="str">
        <f>_xlfn.IFNA(IF(VLOOKUP($D157,'3_Categories 3-6'!$E$26:$X$275,19,FALSE)="","",VLOOKUP($D157,'3_Categories 3-6'!$E$26:$X$275,19,FALSE)),"")</f>
        <v/>
      </c>
      <c r="Y157" s="462" t="str">
        <f>_xlfn.IFNA(IF(VLOOKUP($D157,'3_Categories 3-6'!$E$26:$X$275,20,FALSE)="","",VLOOKUP($D157,'3_Categories 3-6'!$E$26:$X$275,20,FALSE)),"")</f>
        <v/>
      </c>
    </row>
    <row r="158" spans="3:25" s="10" customFormat="1" x14ac:dyDescent="0.25">
      <c r="C158" s="478">
        <v>106</v>
      </c>
      <c r="D158" s="723" t="str">
        <f>IF(Dades!E896="","",Dades!E896)</f>
        <v/>
      </c>
      <c r="E158" s="723"/>
      <c r="F158" s="564" t="str">
        <f>IF(D158="","",IF(VLOOKUP(D158,'0.1_Dades generals organització'!$E$44:$M$293,4)="","",VLOOKUP(D158,'0.1_Dades generals organització'!$E$44:$M$293,4)))</f>
        <v/>
      </c>
      <c r="G158" s="564" t="str">
        <f>IF(D158="","",IF(VLOOKUP(D158,'0.1_Dades generals organització'!$E$44:$M$293,5)="","",VLOOKUP(D158,'0.1_Dades generals organització'!$E$44:$M$293,5)))</f>
        <v/>
      </c>
      <c r="H158" s="564" t="str">
        <f>IF(D158="","",IF(VLOOKUP(D158,'0.1_Dades generals organització'!$E$44:$M$293,6)="","",VLOOKUP(D158,'0.1_Dades generals organització'!$E$44:$M$293,6)))</f>
        <v/>
      </c>
      <c r="I158" s="466" t="str">
        <f>IF(D158="","",IF(VLOOKUP(D158,'0.1_Dades generals organització'!$E$44:$M$293,7)="","",VLOOKUP(D158,'0.1_Dades generals organització'!$E$44:$M$293,7)))</f>
        <v/>
      </c>
      <c r="J158" s="466" t="str">
        <f>IF(D158="","",IF(VLOOKUP(D158,'0.1_Dades generals organització'!$E$44:$M$293,8)="","",VLOOKUP(D158,'0.1_Dades generals organització'!$E$44:$M$293,8)))</f>
        <v/>
      </c>
      <c r="K158" s="564" t="str">
        <f>IF(D158="","",IF(VLOOKUP(D158,'0.1_Dades generals organització'!$E$44:$M$293,9)="","",VLOOKUP(D158,'0.1_Dades generals organització'!$E$44:$M$293,9)))</f>
        <v/>
      </c>
      <c r="L158" s="463" t="str">
        <f>IF('4.1_Resultats Balears'!F159=0,"",'4.1_Resultats Balears'!F159)</f>
        <v/>
      </c>
      <c r="M158" s="463" t="str">
        <f>IF('4.1_Resultats Balears'!G159=0,"",'4.1_Resultats Balears'!G159)</f>
        <v/>
      </c>
      <c r="N158" s="463" t="str">
        <f>IF('4.1_Resultats Balears'!H159=0,"",'4.1_Resultats Balears'!H159)</f>
        <v/>
      </c>
      <c r="O158" s="463" t="str">
        <f>IF('4.1_Resultats Balears'!I159=0,"",'4.1_Resultats Balears'!I159)</f>
        <v/>
      </c>
      <c r="P158" s="463" t="str">
        <f>IF('4.1_Resultats Balears'!K159=0,"",'4.1_Resultats Balears'!K159)</f>
        <v/>
      </c>
      <c r="Q158" s="463" t="str">
        <f>IF('4.1_Resultats Balears'!M159=0,"",'4.1_Resultats Balears'!M159)</f>
        <v/>
      </c>
      <c r="R158" s="463" t="str">
        <f>IF('4.1_Resultats Balears'!O159=0,"",'4.1_Resultats Balears'!O159)</f>
        <v/>
      </c>
      <c r="S158" s="463" t="str">
        <f>IF('4.1_Resultats Balears'!P159=0,"",'4.1_Resultats Balears'!P159)</f>
        <v/>
      </c>
      <c r="T158" s="463" t="str">
        <f>IF('4.1_Resultats Balears'!Q159=0,"",'4.1_Resultats Balears'!Q159)</f>
        <v/>
      </c>
      <c r="U158" s="463" t="str">
        <f>IF('4.1_Resultats Balears'!S159=0,"",'4.1_Resultats Balears'!S159)</f>
        <v/>
      </c>
      <c r="V158" s="462" t="str">
        <f>_xlfn.IFNA(IF(VLOOKUP($D158,'3_Categories 3-6'!$E$26:$X$275,8,FALSE)="","",VLOOKUP($D158,'3_Categories 3-6'!$E$26:$X$275,8,FALSE)),"")</f>
        <v/>
      </c>
      <c r="W158" s="462" t="str">
        <f>_xlfn.IFNA(IF(VLOOKUP($D158,'3_Categories 3-6'!$E$26:$X$275,14,FALSE)="","",VLOOKUP($D158,'3_Categories 3-6'!$E$26:$X$275,14,FALSE)),"")</f>
        <v/>
      </c>
      <c r="X158" s="462" t="str">
        <f>_xlfn.IFNA(IF(VLOOKUP($D158,'3_Categories 3-6'!$E$26:$X$275,19,FALSE)="","",VLOOKUP($D158,'3_Categories 3-6'!$E$26:$X$275,19,FALSE)),"")</f>
        <v/>
      </c>
      <c r="Y158" s="462" t="str">
        <f>_xlfn.IFNA(IF(VLOOKUP($D158,'3_Categories 3-6'!$E$26:$X$275,20,FALSE)="","",VLOOKUP($D158,'3_Categories 3-6'!$E$26:$X$275,20,FALSE)),"")</f>
        <v/>
      </c>
    </row>
    <row r="159" spans="3:25" s="10" customFormat="1" x14ac:dyDescent="0.25">
      <c r="C159" s="478">
        <v>107</v>
      </c>
      <c r="D159" s="723" t="str">
        <f>IF(Dades!E897="","",Dades!E897)</f>
        <v/>
      </c>
      <c r="E159" s="723"/>
      <c r="F159" s="564" t="str">
        <f>IF(D159="","",IF(VLOOKUP(D159,'0.1_Dades generals organització'!$E$44:$M$293,4)="","",VLOOKUP(D159,'0.1_Dades generals organització'!$E$44:$M$293,4)))</f>
        <v/>
      </c>
      <c r="G159" s="564" t="str">
        <f>IF(D159="","",IF(VLOOKUP(D159,'0.1_Dades generals organització'!$E$44:$M$293,5)="","",VLOOKUP(D159,'0.1_Dades generals organització'!$E$44:$M$293,5)))</f>
        <v/>
      </c>
      <c r="H159" s="564" t="str">
        <f>IF(D159="","",IF(VLOOKUP(D159,'0.1_Dades generals organització'!$E$44:$M$293,6)="","",VLOOKUP(D159,'0.1_Dades generals organització'!$E$44:$M$293,6)))</f>
        <v/>
      </c>
      <c r="I159" s="466" t="str">
        <f>IF(D159="","",IF(VLOOKUP(D159,'0.1_Dades generals organització'!$E$44:$M$293,7)="","",VLOOKUP(D159,'0.1_Dades generals organització'!$E$44:$M$293,7)))</f>
        <v/>
      </c>
      <c r="J159" s="466" t="str">
        <f>IF(D159="","",IF(VLOOKUP(D159,'0.1_Dades generals organització'!$E$44:$M$293,8)="","",VLOOKUP(D159,'0.1_Dades generals organització'!$E$44:$M$293,8)))</f>
        <v/>
      </c>
      <c r="K159" s="564" t="str">
        <f>IF(D159="","",IF(VLOOKUP(D159,'0.1_Dades generals organització'!$E$44:$M$293,9)="","",VLOOKUP(D159,'0.1_Dades generals organització'!$E$44:$M$293,9)))</f>
        <v/>
      </c>
      <c r="L159" s="463" t="str">
        <f>IF('4.1_Resultats Balears'!F160=0,"",'4.1_Resultats Balears'!F160)</f>
        <v/>
      </c>
      <c r="M159" s="463" t="str">
        <f>IF('4.1_Resultats Balears'!G160=0,"",'4.1_Resultats Balears'!G160)</f>
        <v/>
      </c>
      <c r="N159" s="463" t="str">
        <f>IF('4.1_Resultats Balears'!H160=0,"",'4.1_Resultats Balears'!H160)</f>
        <v/>
      </c>
      <c r="O159" s="463" t="str">
        <f>IF('4.1_Resultats Balears'!I160=0,"",'4.1_Resultats Balears'!I160)</f>
        <v/>
      </c>
      <c r="P159" s="463" t="str">
        <f>IF('4.1_Resultats Balears'!K160=0,"",'4.1_Resultats Balears'!K160)</f>
        <v/>
      </c>
      <c r="Q159" s="463" t="str">
        <f>IF('4.1_Resultats Balears'!M160=0,"",'4.1_Resultats Balears'!M160)</f>
        <v/>
      </c>
      <c r="R159" s="463" t="str">
        <f>IF('4.1_Resultats Balears'!O160=0,"",'4.1_Resultats Balears'!O160)</f>
        <v/>
      </c>
      <c r="S159" s="463" t="str">
        <f>IF('4.1_Resultats Balears'!P160=0,"",'4.1_Resultats Balears'!P160)</f>
        <v/>
      </c>
      <c r="T159" s="463" t="str">
        <f>IF('4.1_Resultats Balears'!Q160=0,"",'4.1_Resultats Balears'!Q160)</f>
        <v/>
      </c>
      <c r="U159" s="463" t="str">
        <f>IF('4.1_Resultats Balears'!S160=0,"",'4.1_Resultats Balears'!S160)</f>
        <v/>
      </c>
      <c r="V159" s="462" t="str">
        <f>_xlfn.IFNA(IF(VLOOKUP($D159,'3_Categories 3-6'!$E$26:$X$275,8,FALSE)="","",VLOOKUP($D159,'3_Categories 3-6'!$E$26:$X$275,8,FALSE)),"")</f>
        <v/>
      </c>
      <c r="W159" s="462" t="str">
        <f>_xlfn.IFNA(IF(VLOOKUP($D159,'3_Categories 3-6'!$E$26:$X$275,14,FALSE)="","",VLOOKUP($D159,'3_Categories 3-6'!$E$26:$X$275,14,FALSE)),"")</f>
        <v/>
      </c>
      <c r="X159" s="462" t="str">
        <f>_xlfn.IFNA(IF(VLOOKUP($D159,'3_Categories 3-6'!$E$26:$X$275,19,FALSE)="","",VLOOKUP($D159,'3_Categories 3-6'!$E$26:$X$275,19,FALSE)),"")</f>
        <v/>
      </c>
      <c r="Y159" s="462" t="str">
        <f>_xlfn.IFNA(IF(VLOOKUP($D159,'3_Categories 3-6'!$E$26:$X$275,20,FALSE)="","",VLOOKUP($D159,'3_Categories 3-6'!$E$26:$X$275,20,FALSE)),"")</f>
        <v/>
      </c>
    </row>
    <row r="160" spans="3:25" s="10" customFormat="1" x14ac:dyDescent="0.25">
      <c r="C160" s="478">
        <v>108</v>
      </c>
      <c r="D160" s="723" t="str">
        <f>IF(Dades!E898="","",Dades!E898)</f>
        <v/>
      </c>
      <c r="E160" s="723"/>
      <c r="F160" s="564" t="str">
        <f>IF(D160="","",IF(VLOOKUP(D160,'0.1_Dades generals organització'!$E$44:$M$293,4)="","",VLOOKUP(D160,'0.1_Dades generals organització'!$E$44:$M$293,4)))</f>
        <v/>
      </c>
      <c r="G160" s="564" t="str">
        <f>IF(D160="","",IF(VLOOKUP(D160,'0.1_Dades generals organització'!$E$44:$M$293,5)="","",VLOOKUP(D160,'0.1_Dades generals organització'!$E$44:$M$293,5)))</f>
        <v/>
      </c>
      <c r="H160" s="564" t="str">
        <f>IF(D160="","",IF(VLOOKUP(D160,'0.1_Dades generals organització'!$E$44:$M$293,6)="","",VLOOKUP(D160,'0.1_Dades generals organització'!$E$44:$M$293,6)))</f>
        <v/>
      </c>
      <c r="I160" s="466" t="str">
        <f>IF(D160="","",IF(VLOOKUP(D160,'0.1_Dades generals organització'!$E$44:$M$293,7)="","",VLOOKUP(D160,'0.1_Dades generals organització'!$E$44:$M$293,7)))</f>
        <v/>
      </c>
      <c r="J160" s="466" t="str">
        <f>IF(D160="","",IF(VLOOKUP(D160,'0.1_Dades generals organització'!$E$44:$M$293,8)="","",VLOOKUP(D160,'0.1_Dades generals organització'!$E$44:$M$293,8)))</f>
        <v/>
      </c>
      <c r="K160" s="564" t="str">
        <f>IF(D160="","",IF(VLOOKUP(D160,'0.1_Dades generals organització'!$E$44:$M$293,9)="","",VLOOKUP(D160,'0.1_Dades generals organització'!$E$44:$M$293,9)))</f>
        <v/>
      </c>
      <c r="L160" s="463" t="str">
        <f>IF('4.1_Resultats Balears'!F161=0,"",'4.1_Resultats Balears'!F161)</f>
        <v/>
      </c>
      <c r="M160" s="463" t="str">
        <f>IF('4.1_Resultats Balears'!G161=0,"",'4.1_Resultats Balears'!G161)</f>
        <v/>
      </c>
      <c r="N160" s="463" t="str">
        <f>IF('4.1_Resultats Balears'!H161=0,"",'4.1_Resultats Balears'!H161)</f>
        <v/>
      </c>
      <c r="O160" s="463" t="str">
        <f>IF('4.1_Resultats Balears'!I161=0,"",'4.1_Resultats Balears'!I161)</f>
        <v/>
      </c>
      <c r="P160" s="463" t="str">
        <f>IF('4.1_Resultats Balears'!K161=0,"",'4.1_Resultats Balears'!K161)</f>
        <v/>
      </c>
      <c r="Q160" s="463" t="str">
        <f>IF('4.1_Resultats Balears'!M161=0,"",'4.1_Resultats Balears'!M161)</f>
        <v/>
      </c>
      <c r="R160" s="463" t="str">
        <f>IF('4.1_Resultats Balears'!O161=0,"",'4.1_Resultats Balears'!O161)</f>
        <v/>
      </c>
      <c r="S160" s="463" t="str">
        <f>IF('4.1_Resultats Balears'!P161=0,"",'4.1_Resultats Balears'!P161)</f>
        <v/>
      </c>
      <c r="T160" s="463" t="str">
        <f>IF('4.1_Resultats Balears'!Q161=0,"",'4.1_Resultats Balears'!Q161)</f>
        <v/>
      </c>
      <c r="U160" s="463" t="str">
        <f>IF('4.1_Resultats Balears'!S161=0,"",'4.1_Resultats Balears'!S161)</f>
        <v/>
      </c>
      <c r="V160" s="462" t="str">
        <f>_xlfn.IFNA(IF(VLOOKUP($D160,'3_Categories 3-6'!$E$26:$X$275,8,FALSE)="","",VLOOKUP($D160,'3_Categories 3-6'!$E$26:$X$275,8,FALSE)),"")</f>
        <v/>
      </c>
      <c r="W160" s="462" t="str">
        <f>_xlfn.IFNA(IF(VLOOKUP($D160,'3_Categories 3-6'!$E$26:$X$275,14,FALSE)="","",VLOOKUP($D160,'3_Categories 3-6'!$E$26:$X$275,14,FALSE)),"")</f>
        <v/>
      </c>
      <c r="X160" s="462" t="str">
        <f>_xlfn.IFNA(IF(VLOOKUP($D160,'3_Categories 3-6'!$E$26:$X$275,19,FALSE)="","",VLOOKUP($D160,'3_Categories 3-6'!$E$26:$X$275,19,FALSE)),"")</f>
        <v/>
      </c>
      <c r="Y160" s="462" t="str">
        <f>_xlfn.IFNA(IF(VLOOKUP($D160,'3_Categories 3-6'!$E$26:$X$275,20,FALSE)="","",VLOOKUP($D160,'3_Categories 3-6'!$E$26:$X$275,20,FALSE)),"")</f>
        <v/>
      </c>
    </row>
    <row r="161" spans="3:25" s="10" customFormat="1" x14ac:dyDescent="0.25">
      <c r="C161" s="478">
        <v>109</v>
      </c>
      <c r="D161" s="723" t="str">
        <f>IF(Dades!E899="","",Dades!E899)</f>
        <v/>
      </c>
      <c r="E161" s="723"/>
      <c r="F161" s="564" t="str">
        <f>IF(D161="","",IF(VLOOKUP(D161,'0.1_Dades generals organització'!$E$44:$M$293,4)="","",VLOOKUP(D161,'0.1_Dades generals organització'!$E$44:$M$293,4)))</f>
        <v/>
      </c>
      <c r="G161" s="564" t="str">
        <f>IF(D161="","",IF(VLOOKUP(D161,'0.1_Dades generals organització'!$E$44:$M$293,5)="","",VLOOKUP(D161,'0.1_Dades generals organització'!$E$44:$M$293,5)))</f>
        <v/>
      </c>
      <c r="H161" s="564" t="str">
        <f>IF(D161="","",IF(VLOOKUP(D161,'0.1_Dades generals organització'!$E$44:$M$293,6)="","",VLOOKUP(D161,'0.1_Dades generals organització'!$E$44:$M$293,6)))</f>
        <v/>
      </c>
      <c r="I161" s="466" t="str">
        <f>IF(D161="","",IF(VLOOKUP(D161,'0.1_Dades generals organització'!$E$44:$M$293,7)="","",VLOOKUP(D161,'0.1_Dades generals organització'!$E$44:$M$293,7)))</f>
        <v/>
      </c>
      <c r="J161" s="466" t="str">
        <f>IF(D161="","",IF(VLOOKUP(D161,'0.1_Dades generals organització'!$E$44:$M$293,8)="","",VLOOKUP(D161,'0.1_Dades generals organització'!$E$44:$M$293,8)))</f>
        <v/>
      </c>
      <c r="K161" s="564" t="str">
        <f>IF(D161="","",IF(VLOOKUP(D161,'0.1_Dades generals organització'!$E$44:$M$293,9)="","",VLOOKUP(D161,'0.1_Dades generals organització'!$E$44:$M$293,9)))</f>
        <v/>
      </c>
      <c r="L161" s="463" t="str">
        <f>IF('4.1_Resultats Balears'!F162=0,"",'4.1_Resultats Balears'!F162)</f>
        <v/>
      </c>
      <c r="M161" s="463" t="str">
        <f>IF('4.1_Resultats Balears'!G162=0,"",'4.1_Resultats Balears'!G162)</f>
        <v/>
      </c>
      <c r="N161" s="463" t="str">
        <f>IF('4.1_Resultats Balears'!H162=0,"",'4.1_Resultats Balears'!H162)</f>
        <v/>
      </c>
      <c r="O161" s="463" t="str">
        <f>IF('4.1_Resultats Balears'!I162=0,"",'4.1_Resultats Balears'!I162)</f>
        <v/>
      </c>
      <c r="P161" s="463" t="str">
        <f>IF('4.1_Resultats Balears'!K162=0,"",'4.1_Resultats Balears'!K162)</f>
        <v/>
      </c>
      <c r="Q161" s="463" t="str">
        <f>IF('4.1_Resultats Balears'!M162=0,"",'4.1_Resultats Balears'!M162)</f>
        <v/>
      </c>
      <c r="R161" s="463" t="str">
        <f>IF('4.1_Resultats Balears'!O162=0,"",'4.1_Resultats Balears'!O162)</f>
        <v/>
      </c>
      <c r="S161" s="463" t="str">
        <f>IF('4.1_Resultats Balears'!P162=0,"",'4.1_Resultats Balears'!P162)</f>
        <v/>
      </c>
      <c r="T161" s="463" t="str">
        <f>IF('4.1_Resultats Balears'!Q162=0,"",'4.1_Resultats Balears'!Q162)</f>
        <v/>
      </c>
      <c r="U161" s="463" t="str">
        <f>IF('4.1_Resultats Balears'!S162=0,"",'4.1_Resultats Balears'!S162)</f>
        <v/>
      </c>
      <c r="V161" s="462" t="str">
        <f>_xlfn.IFNA(IF(VLOOKUP($D161,'3_Categories 3-6'!$E$26:$X$275,8,FALSE)="","",VLOOKUP($D161,'3_Categories 3-6'!$E$26:$X$275,8,FALSE)),"")</f>
        <v/>
      </c>
      <c r="W161" s="462" t="str">
        <f>_xlfn.IFNA(IF(VLOOKUP($D161,'3_Categories 3-6'!$E$26:$X$275,14,FALSE)="","",VLOOKUP($D161,'3_Categories 3-6'!$E$26:$X$275,14,FALSE)),"")</f>
        <v/>
      </c>
      <c r="X161" s="462" t="str">
        <f>_xlfn.IFNA(IF(VLOOKUP($D161,'3_Categories 3-6'!$E$26:$X$275,19,FALSE)="","",VLOOKUP($D161,'3_Categories 3-6'!$E$26:$X$275,19,FALSE)),"")</f>
        <v/>
      </c>
      <c r="Y161" s="462" t="str">
        <f>_xlfn.IFNA(IF(VLOOKUP($D161,'3_Categories 3-6'!$E$26:$X$275,20,FALSE)="","",VLOOKUP($D161,'3_Categories 3-6'!$E$26:$X$275,20,FALSE)),"")</f>
        <v/>
      </c>
    </row>
    <row r="162" spans="3:25" s="10" customFormat="1" x14ac:dyDescent="0.25">
      <c r="C162" s="478">
        <v>110</v>
      </c>
      <c r="D162" s="723" t="str">
        <f>IF(Dades!E900="","",Dades!E900)</f>
        <v/>
      </c>
      <c r="E162" s="723"/>
      <c r="F162" s="564" t="str">
        <f>IF(D162="","",IF(VLOOKUP(D162,'0.1_Dades generals organització'!$E$44:$M$293,4)="","",VLOOKUP(D162,'0.1_Dades generals organització'!$E$44:$M$293,4)))</f>
        <v/>
      </c>
      <c r="G162" s="564" t="str">
        <f>IF(D162="","",IF(VLOOKUP(D162,'0.1_Dades generals organització'!$E$44:$M$293,5)="","",VLOOKUP(D162,'0.1_Dades generals organització'!$E$44:$M$293,5)))</f>
        <v/>
      </c>
      <c r="H162" s="564" t="str">
        <f>IF(D162="","",IF(VLOOKUP(D162,'0.1_Dades generals organització'!$E$44:$M$293,6)="","",VLOOKUP(D162,'0.1_Dades generals organització'!$E$44:$M$293,6)))</f>
        <v/>
      </c>
      <c r="I162" s="466" t="str">
        <f>IF(D162="","",IF(VLOOKUP(D162,'0.1_Dades generals organització'!$E$44:$M$293,7)="","",VLOOKUP(D162,'0.1_Dades generals organització'!$E$44:$M$293,7)))</f>
        <v/>
      </c>
      <c r="J162" s="466" t="str">
        <f>IF(D162="","",IF(VLOOKUP(D162,'0.1_Dades generals organització'!$E$44:$M$293,8)="","",VLOOKUP(D162,'0.1_Dades generals organització'!$E$44:$M$293,8)))</f>
        <v/>
      </c>
      <c r="K162" s="564" t="str">
        <f>IF(D162="","",IF(VLOOKUP(D162,'0.1_Dades generals organització'!$E$44:$M$293,9)="","",VLOOKUP(D162,'0.1_Dades generals organització'!$E$44:$M$293,9)))</f>
        <v/>
      </c>
      <c r="L162" s="463" t="str">
        <f>IF('4.1_Resultats Balears'!F163=0,"",'4.1_Resultats Balears'!F163)</f>
        <v/>
      </c>
      <c r="M162" s="463" t="str">
        <f>IF('4.1_Resultats Balears'!G163=0,"",'4.1_Resultats Balears'!G163)</f>
        <v/>
      </c>
      <c r="N162" s="463" t="str">
        <f>IF('4.1_Resultats Balears'!H163=0,"",'4.1_Resultats Balears'!H163)</f>
        <v/>
      </c>
      <c r="O162" s="463" t="str">
        <f>IF('4.1_Resultats Balears'!I163=0,"",'4.1_Resultats Balears'!I163)</f>
        <v/>
      </c>
      <c r="P162" s="463" t="str">
        <f>IF('4.1_Resultats Balears'!K163=0,"",'4.1_Resultats Balears'!K163)</f>
        <v/>
      </c>
      <c r="Q162" s="463" t="str">
        <f>IF('4.1_Resultats Balears'!M163=0,"",'4.1_Resultats Balears'!M163)</f>
        <v/>
      </c>
      <c r="R162" s="463" t="str">
        <f>IF('4.1_Resultats Balears'!O163=0,"",'4.1_Resultats Balears'!O163)</f>
        <v/>
      </c>
      <c r="S162" s="463" t="str">
        <f>IF('4.1_Resultats Balears'!P163=0,"",'4.1_Resultats Balears'!P163)</f>
        <v/>
      </c>
      <c r="T162" s="463" t="str">
        <f>IF('4.1_Resultats Balears'!Q163=0,"",'4.1_Resultats Balears'!Q163)</f>
        <v/>
      </c>
      <c r="U162" s="463" t="str">
        <f>IF('4.1_Resultats Balears'!S163=0,"",'4.1_Resultats Balears'!S163)</f>
        <v/>
      </c>
      <c r="V162" s="462" t="str">
        <f>_xlfn.IFNA(IF(VLOOKUP($D162,'3_Categories 3-6'!$E$26:$X$275,8,FALSE)="","",VLOOKUP($D162,'3_Categories 3-6'!$E$26:$X$275,8,FALSE)),"")</f>
        <v/>
      </c>
      <c r="W162" s="462" t="str">
        <f>_xlfn.IFNA(IF(VLOOKUP($D162,'3_Categories 3-6'!$E$26:$X$275,14,FALSE)="","",VLOOKUP($D162,'3_Categories 3-6'!$E$26:$X$275,14,FALSE)),"")</f>
        <v/>
      </c>
      <c r="X162" s="462" t="str">
        <f>_xlfn.IFNA(IF(VLOOKUP($D162,'3_Categories 3-6'!$E$26:$X$275,19,FALSE)="","",VLOOKUP($D162,'3_Categories 3-6'!$E$26:$X$275,19,FALSE)),"")</f>
        <v/>
      </c>
      <c r="Y162" s="462" t="str">
        <f>_xlfn.IFNA(IF(VLOOKUP($D162,'3_Categories 3-6'!$E$26:$X$275,20,FALSE)="","",VLOOKUP($D162,'3_Categories 3-6'!$E$26:$X$275,20,FALSE)),"")</f>
        <v/>
      </c>
    </row>
    <row r="163" spans="3:25" s="10" customFormat="1" x14ac:dyDescent="0.25">
      <c r="C163" s="478">
        <v>111</v>
      </c>
      <c r="D163" s="723" t="str">
        <f>IF(Dades!E901="","",Dades!E901)</f>
        <v/>
      </c>
      <c r="E163" s="723"/>
      <c r="F163" s="564" t="str">
        <f>IF(D163="","",IF(VLOOKUP(D163,'0.1_Dades generals organització'!$E$44:$M$293,4)="","",VLOOKUP(D163,'0.1_Dades generals organització'!$E$44:$M$293,4)))</f>
        <v/>
      </c>
      <c r="G163" s="564" t="str">
        <f>IF(D163="","",IF(VLOOKUP(D163,'0.1_Dades generals organització'!$E$44:$M$293,5)="","",VLOOKUP(D163,'0.1_Dades generals organització'!$E$44:$M$293,5)))</f>
        <v/>
      </c>
      <c r="H163" s="564" t="str">
        <f>IF(D163="","",IF(VLOOKUP(D163,'0.1_Dades generals organització'!$E$44:$M$293,6)="","",VLOOKUP(D163,'0.1_Dades generals organització'!$E$44:$M$293,6)))</f>
        <v/>
      </c>
      <c r="I163" s="466" t="str">
        <f>IF(D163="","",IF(VLOOKUP(D163,'0.1_Dades generals organització'!$E$44:$M$293,7)="","",VLOOKUP(D163,'0.1_Dades generals organització'!$E$44:$M$293,7)))</f>
        <v/>
      </c>
      <c r="J163" s="466" t="str">
        <f>IF(D163="","",IF(VLOOKUP(D163,'0.1_Dades generals organització'!$E$44:$M$293,8)="","",VLOOKUP(D163,'0.1_Dades generals organització'!$E$44:$M$293,8)))</f>
        <v/>
      </c>
      <c r="K163" s="564" t="str">
        <f>IF(D163="","",IF(VLOOKUP(D163,'0.1_Dades generals organització'!$E$44:$M$293,9)="","",VLOOKUP(D163,'0.1_Dades generals organització'!$E$44:$M$293,9)))</f>
        <v/>
      </c>
      <c r="L163" s="463" t="str">
        <f>IF('4.1_Resultats Balears'!F164=0,"",'4.1_Resultats Balears'!F164)</f>
        <v/>
      </c>
      <c r="M163" s="463" t="str">
        <f>IF('4.1_Resultats Balears'!G164=0,"",'4.1_Resultats Balears'!G164)</f>
        <v/>
      </c>
      <c r="N163" s="463" t="str">
        <f>IF('4.1_Resultats Balears'!H164=0,"",'4.1_Resultats Balears'!H164)</f>
        <v/>
      </c>
      <c r="O163" s="463" t="str">
        <f>IF('4.1_Resultats Balears'!I164=0,"",'4.1_Resultats Balears'!I164)</f>
        <v/>
      </c>
      <c r="P163" s="463" t="str">
        <f>IF('4.1_Resultats Balears'!K164=0,"",'4.1_Resultats Balears'!K164)</f>
        <v/>
      </c>
      <c r="Q163" s="463" t="str">
        <f>IF('4.1_Resultats Balears'!M164=0,"",'4.1_Resultats Balears'!M164)</f>
        <v/>
      </c>
      <c r="R163" s="463" t="str">
        <f>IF('4.1_Resultats Balears'!O164=0,"",'4.1_Resultats Balears'!O164)</f>
        <v/>
      </c>
      <c r="S163" s="463" t="str">
        <f>IF('4.1_Resultats Balears'!P164=0,"",'4.1_Resultats Balears'!P164)</f>
        <v/>
      </c>
      <c r="T163" s="463" t="str">
        <f>IF('4.1_Resultats Balears'!Q164=0,"",'4.1_Resultats Balears'!Q164)</f>
        <v/>
      </c>
      <c r="U163" s="463" t="str">
        <f>IF('4.1_Resultats Balears'!S164=0,"",'4.1_Resultats Balears'!S164)</f>
        <v/>
      </c>
      <c r="V163" s="462" t="str">
        <f>_xlfn.IFNA(IF(VLOOKUP($D163,'3_Categories 3-6'!$E$26:$X$275,8,FALSE)="","",VLOOKUP($D163,'3_Categories 3-6'!$E$26:$X$275,8,FALSE)),"")</f>
        <v/>
      </c>
      <c r="W163" s="462" t="str">
        <f>_xlfn.IFNA(IF(VLOOKUP($D163,'3_Categories 3-6'!$E$26:$X$275,14,FALSE)="","",VLOOKUP($D163,'3_Categories 3-6'!$E$26:$X$275,14,FALSE)),"")</f>
        <v/>
      </c>
      <c r="X163" s="462" t="str">
        <f>_xlfn.IFNA(IF(VLOOKUP($D163,'3_Categories 3-6'!$E$26:$X$275,19,FALSE)="","",VLOOKUP($D163,'3_Categories 3-6'!$E$26:$X$275,19,FALSE)),"")</f>
        <v/>
      </c>
      <c r="Y163" s="462" t="str">
        <f>_xlfn.IFNA(IF(VLOOKUP($D163,'3_Categories 3-6'!$E$26:$X$275,20,FALSE)="","",VLOOKUP($D163,'3_Categories 3-6'!$E$26:$X$275,20,FALSE)),"")</f>
        <v/>
      </c>
    </row>
    <row r="164" spans="3:25" s="10" customFormat="1" x14ac:dyDescent="0.25">
      <c r="C164" s="478">
        <v>112</v>
      </c>
      <c r="D164" s="723" t="str">
        <f>IF(Dades!E902="","",Dades!E902)</f>
        <v/>
      </c>
      <c r="E164" s="723"/>
      <c r="F164" s="564" t="str">
        <f>IF(D164="","",IF(VLOOKUP(D164,'0.1_Dades generals organització'!$E$44:$M$293,4)="","",VLOOKUP(D164,'0.1_Dades generals organització'!$E$44:$M$293,4)))</f>
        <v/>
      </c>
      <c r="G164" s="564" t="str">
        <f>IF(D164="","",IF(VLOOKUP(D164,'0.1_Dades generals organització'!$E$44:$M$293,5)="","",VLOOKUP(D164,'0.1_Dades generals organització'!$E$44:$M$293,5)))</f>
        <v/>
      </c>
      <c r="H164" s="564" t="str">
        <f>IF(D164="","",IF(VLOOKUP(D164,'0.1_Dades generals organització'!$E$44:$M$293,6)="","",VLOOKUP(D164,'0.1_Dades generals organització'!$E$44:$M$293,6)))</f>
        <v/>
      </c>
      <c r="I164" s="466" t="str">
        <f>IF(D164="","",IF(VLOOKUP(D164,'0.1_Dades generals organització'!$E$44:$M$293,7)="","",VLOOKUP(D164,'0.1_Dades generals organització'!$E$44:$M$293,7)))</f>
        <v/>
      </c>
      <c r="J164" s="466" t="str">
        <f>IF(D164="","",IF(VLOOKUP(D164,'0.1_Dades generals organització'!$E$44:$M$293,8)="","",VLOOKUP(D164,'0.1_Dades generals organització'!$E$44:$M$293,8)))</f>
        <v/>
      </c>
      <c r="K164" s="564" t="str">
        <f>IF(D164="","",IF(VLOOKUP(D164,'0.1_Dades generals organització'!$E$44:$M$293,9)="","",VLOOKUP(D164,'0.1_Dades generals organització'!$E$44:$M$293,9)))</f>
        <v/>
      </c>
      <c r="L164" s="463" t="str">
        <f>IF('4.1_Resultats Balears'!F165=0,"",'4.1_Resultats Balears'!F165)</f>
        <v/>
      </c>
      <c r="M164" s="463" t="str">
        <f>IF('4.1_Resultats Balears'!G165=0,"",'4.1_Resultats Balears'!G165)</f>
        <v/>
      </c>
      <c r="N164" s="463" t="str">
        <f>IF('4.1_Resultats Balears'!H165=0,"",'4.1_Resultats Balears'!H165)</f>
        <v/>
      </c>
      <c r="O164" s="463" t="str">
        <f>IF('4.1_Resultats Balears'!I165=0,"",'4.1_Resultats Balears'!I165)</f>
        <v/>
      </c>
      <c r="P164" s="463" t="str">
        <f>IF('4.1_Resultats Balears'!K165=0,"",'4.1_Resultats Balears'!K165)</f>
        <v/>
      </c>
      <c r="Q164" s="463" t="str">
        <f>IF('4.1_Resultats Balears'!M165=0,"",'4.1_Resultats Balears'!M165)</f>
        <v/>
      </c>
      <c r="R164" s="463" t="str">
        <f>IF('4.1_Resultats Balears'!O165=0,"",'4.1_Resultats Balears'!O165)</f>
        <v/>
      </c>
      <c r="S164" s="463" t="str">
        <f>IF('4.1_Resultats Balears'!P165=0,"",'4.1_Resultats Balears'!P165)</f>
        <v/>
      </c>
      <c r="T164" s="463" t="str">
        <f>IF('4.1_Resultats Balears'!Q165=0,"",'4.1_Resultats Balears'!Q165)</f>
        <v/>
      </c>
      <c r="U164" s="463" t="str">
        <f>IF('4.1_Resultats Balears'!S165=0,"",'4.1_Resultats Balears'!S165)</f>
        <v/>
      </c>
      <c r="V164" s="462" t="str">
        <f>_xlfn.IFNA(IF(VLOOKUP($D164,'3_Categories 3-6'!$E$26:$X$275,8,FALSE)="","",VLOOKUP($D164,'3_Categories 3-6'!$E$26:$X$275,8,FALSE)),"")</f>
        <v/>
      </c>
      <c r="W164" s="462" t="str">
        <f>_xlfn.IFNA(IF(VLOOKUP($D164,'3_Categories 3-6'!$E$26:$X$275,14,FALSE)="","",VLOOKUP($D164,'3_Categories 3-6'!$E$26:$X$275,14,FALSE)),"")</f>
        <v/>
      </c>
      <c r="X164" s="462" t="str">
        <f>_xlfn.IFNA(IF(VLOOKUP($D164,'3_Categories 3-6'!$E$26:$X$275,19,FALSE)="","",VLOOKUP($D164,'3_Categories 3-6'!$E$26:$X$275,19,FALSE)),"")</f>
        <v/>
      </c>
      <c r="Y164" s="462" t="str">
        <f>_xlfn.IFNA(IF(VLOOKUP($D164,'3_Categories 3-6'!$E$26:$X$275,20,FALSE)="","",VLOOKUP($D164,'3_Categories 3-6'!$E$26:$X$275,20,FALSE)),"")</f>
        <v/>
      </c>
    </row>
    <row r="165" spans="3:25" s="10" customFormat="1" x14ac:dyDescent="0.25">
      <c r="C165" s="478">
        <v>113</v>
      </c>
      <c r="D165" s="723" t="str">
        <f>IF(Dades!E903="","",Dades!E903)</f>
        <v/>
      </c>
      <c r="E165" s="723"/>
      <c r="F165" s="564" t="str">
        <f>IF(D165="","",IF(VLOOKUP(D165,'0.1_Dades generals organització'!$E$44:$M$293,4)="","",VLOOKUP(D165,'0.1_Dades generals organització'!$E$44:$M$293,4)))</f>
        <v/>
      </c>
      <c r="G165" s="564" t="str">
        <f>IF(D165="","",IF(VLOOKUP(D165,'0.1_Dades generals organització'!$E$44:$M$293,5)="","",VLOOKUP(D165,'0.1_Dades generals organització'!$E$44:$M$293,5)))</f>
        <v/>
      </c>
      <c r="H165" s="564" t="str">
        <f>IF(D165="","",IF(VLOOKUP(D165,'0.1_Dades generals organització'!$E$44:$M$293,6)="","",VLOOKUP(D165,'0.1_Dades generals organització'!$E$44:$M$293,6)))</f>
        <v/>
      </c>
      <c r="I165" s="466" t="str">
        <f>IF(D165="","",IF(VLOOKUP(D165,'0.1_Dades generals organització'!$E$44:$M$293,7)="","",VLOOKUP(D165,'0.1_Dades generals organització'!$E$44:$M$293,7)))</f>
        <v/>
      </c>
      <c r="J165" s="466" t="str">
        <f>IF(D165="","",IF(VLOOKUP(D165,'0.1_Dades generals organització'!$E$44:$M$293,8)="","",VLOOKUP(D165,'0.1_Dades generals organització'!$E$44:$M$293,8)))</f>
        <v/>
      </c>
      <c r="K165" s="564" t="str">
        <f>IF(D165="","",IF(VLOOKUP(D165,'0.1_Dades generals organització'!$E$44:$M$293,9)="","",VLOOKUP(D165,'0.1_Dades generals organització'!$E$44:$M$293,9)))</f>
        <v/>
      </c>
      <c r="L165" s="463" t="str">
        <f>IF('4.1_Resultats Balears'!F166=0,"",'4.1_Resultats Balears'!F166)</f>
        <v/>
      </c>
      <c r="M165" s="463" t="str">
        <f>IF('4.1_Resultats Balears'!G166=0,"",'4.1_Resultats Balears'!G166)</f>
        <v/>
      </c>
      <c r="N165" s="463" t="str">
        <f>IF('4.1_Resultats Balears'!H166=0,"",'4.1_Resultats Balears'!H166)</f>
        <v/>
      </c>
      <c r="O165" s="463" t="str">
        <f>IF('4.1_Resultats Balears'!I166=0,"",'4.1_Resultats Balears'!I166)</f>
        <v/>
      </c>
      <c r="P165" s="463" t="str">
        <f>IF('4.1_Resultats Balears'!K166=0,"",'4.1_Resultats Balears'!K166)</f>
        <v/>
      </c>
      <c r="Q165" s="463" t="str">
        <f>IF('4.1_Resultats Balears'!M166=0,"",'4.1_Resultats Balears'!M166)</f>
        <v/>
      </c>
      <c r="R165" s="463" t="str">
        <f>IF('4.1_Resultats Balears'!O166=0,"",'4.1_Resultats Balears'!O166)</f>
        <v/>
      </c>
      <c r="S165" s="463" t="str">
        <f>IF('4.1_Resultats Balears'!P166=0,"",'4.1_Resultats Balears'!P166)</f>
        <v/>
      </c>
      <c r="T165" s="463" t="str">
        <f>IF('4.1_Resultats Balears'!Q166=0,"",'4.1_Resultats Balears'!Q166)</f>
        <v/>
      </c>
      <c r="U165" s="463" t="str">
        <f>IF('4.1_Resultats Balears'!S166=0,"",'4.1_Resultats Balears'!S166)</f>
        <v/>
      </c>
      <c r="V165" s="462" t="str">
        <f>_xlfn.IFNA(IF(VLOOKUP($D165,'3_Categories 3-6'!$E$26:$X$275,8,FALSE)="","",VLOOKUP($D165,'3_Categories 3-6'!$E$26:$X$275,8,FALSE)),"")</f>
        <v/>
      </c>
      <c r="W165" s="462" t="str">
        <f>_xlfn.IFNA(IF(VLOOKUP($D165,'3_Categories 3-6'!$E$26:$X$275,14,FALSE)="","",VLOOKUP($D165,'3_Categories 3-6'!$E$26:$X$275,14,FALSE)),"")</f>
        <v/>
      </c>
      <c r="X165" s="462" t="str">
        <f>_xlfn.IFNA(IF(VLOOKUP($D165,'3_Categories 3-6'!$E$26:$X$275,19,FALSE)="","",VLOOKUP($D165,'3_Categories 3-6'!$E$26:$X$275,19,FALSE)),"")</f>
        <v/>
      </c>
      <c r="Y165" s="462" t="str">
        <f>_xlfn.IFNA(IF(VLOOKUP($D165,'3_Categories 3-6'!$E$26:$X$275,20,FALSE)="","",VLOOKUP($D165,'3_Categories 3-6'!$E$26:$X$275,20,FALSE)),"")</f>
        <v/>
      </c>
    </row>
    <row r="166" spans="3:25" s="10" customFormat="1" x14ac:dyDescent="0.25">
      <c r="C166" s="478">
        <v>114</v>
      </c>
      <c r="D166" s="723" t="str">
        <f>IF(Dades!E904="","",Dades!E904)</f>
        <v/>
      </c>
      <c r="E166" s="723"/>
      <c r="F166" s="564" t="str">
        <f>IF(D166="","",IF(VLOOKUP(D166,'0.1_Dades generals organització'!$E$44:$M$293,4)="","",VLOOKUP(D166,'0.1_Dades generals organització'!$E$44:$M$293,4)))</f>
        <v/>
      </c>
      <c r="G166" s="564" t="str">
        <f>IF(D166="","",IF(VLOOKUP(D166,'0.1_Dades generals organització'!$E$44:$M$293,5)="","",VLOOKUP(D166,'0.1_Dades generals organització'!$E$44:$M$293,5)))</f>
        <v/>
      </c>
      <c r="H166" s="564" t="str">
        <f>IF(D166="","",IF(VLOOKUP(D166,'0.1_Dades generals organització'!$E$44:$M$293,6)="","",VLOOKUP(D166,'0.1_Dades generals organització'!$E$44:$M$293,6)))</f>
        <v/>
      </c>
      <c r="I166" s="466" t="str">
        <f>IF(D166="","",IF(VLOOKUP(D166,'0.1_Dades generals organització'!$E$44:$M$293,7)="","",VLOOKUP(D166,'0.1_Dades generals organització'!$E$44:$M$293,7)))</f>
        <v/>
      </c>
      <c r="J166" s="466" t="str">
        <f>IF(D166="","",IF(VLOOKUP(D166,'0.1_Dades generals organització'!$E$44:$M$293,8)="","",VLOOKUP(D166,'0.1_Dades generals organització'!$E$44:$M$293,8)))</f>
        <v/>
      </c>
      <c r="K166" s="564" t="str">
        <f>IF(D166="","",IF(VLOOKUP(D166,'0.1_Dades generals organització'!$E$44:$M$293,9)="","",VLOOKUP(D166,'0.1_Dades generals organització'!$E$44:$M$293,9)))</f>
        <v/>
      </c>
      <c r="L166" s="463" t="str">
        <f>IF('4.1_Resultats Balears'!F167=0,"",'4.1_Resultats Balears'!F167)</f>
        <v/>
      </c>
      <c r="M166" s="463" t="str">
        <f>IF('4.1_Resultats Balears'!G167=0,"",'4.1_Resultats Balears'!G167)</f>
        <v/>
      </c>
      <c r="N166" s="463" t="str">
        <f>IF('4.1_Resultats Balears'!H167=0,"",'4.1_Resultats Balears'!H167)</f>
        <v/>
      </c>
      <c r="O166" s="463" t="str">
        <f>IF('4.1_Resultats Balears'!I167=0,"",'4.1_Resultats Balears'!I167)</f>
        <v/>
      </c>
      <c r="P166" s="463" t="str">
        <f>IF('4.1_Resultats Balears'!K167=0,"",'4.1_Resultats Balears'!K167)</f>
        <v/>
      </c>
      <c r="Q166" s="463" t="str">
        <f>IF('4.1_Resultats Balears'!M167=0,"",'4.1_Resultats Balears'!M167)</f>
        <v/>
      </c>
      <c r="R166" s="463" t="str">
        <f>IF('4.1_Resultats Balears'!O167=0,"",'4.1_Resultats Balears'!O167)</f>
        <v/>
      </c>
      <c r="S166" s="463" t="str">
        <f>IF('4.1_Resultats Balears'!P167=0,"",'4.1_Resultats Balears'!P167)</f>
        <v/>
      </c>
      <c r="T166" s="463" t="str">
        <f>IF('4.1_Resultats Balears'!Q167=0,"",'4.1_Resultats Balears'!Q167)</f>
        <v/>
      </c>
      <c r="U166" s="463" t="str">
        <f>IF('4.1_Resultats Balears'!S167=0,"",'4.1_Resultats Balears'!S167)</f>
        <v/>
      </c>
      <c r="V166" s="462" t="str">
        <f>_xlfn.IFNA(IF(VLOOKUP($D166,'3_Categories 3-6'!$E$26:$X$275,8,FALSE)="","",VLOOKUP($D166,'3_Categories 3-6'!$E$26:$X$275,8,FALSE)),"")</f>
        <v/>
      </c>
      <c r="W166" s="462" t="str">
        <f>_xlfn.IFNA(IF(VLOOKUP($D166,'3_Categories 3-6'!$E$26:$X$275,14,FALSE)="","",VLOOKUP($D166,'3_Categories 3-6'!$E$26:$X$275,14,FALSE)),"")</f>
        <v/>
      </c>
      <c r="X166" s="462" t="str">
        <f>_xlfn.IFNA(IF(VLOOKUP($D166,'3_Categories 3-6'!$E$26:$X$275,19,FALSE)="","",VLOOKUP($D166,'3_Categories 3-6'!$E$26:$X$275,19,FALSE)),"")</f>
        <v/>
      </c>
      <c r="Y166" s="462" t="str">
        <f>_xlfn.IFNA(IF(VLOOKUP($D166,'3_Categories 3-6'!$E$26:$X$275,20,FALSE)="","",VLOOKUP($D166,'3_Categories 3-6'!$E$26:$X$275,20,FALSE)),"")</f>
        <v/>
      </c>
    </row>
    <row r="167" spans="3:25" s="10" customFormat="1" x14ac:dyDescent="0.25">
      <c r="C167" s="478">
        <v>115</v>
      </c>
      <c r="D167" s="723" t="str">
        <f>IF(Dades!E905="","",Dades!E905)</f>
        <v/>
      </c>
      <c r="E167" s="723"/>
      <c r="F167" s="564" t="str">
        <f>IF(D167="","",IF(VLOOKUP(D167,'0.1_Dades generals organització'!$E$44:$M$293,4)="","",VLOOKUP(D167,'0.1_Dades generals organització'!$E$44:$M$293,4)))</f>
        <v/>
      </c>
      <c r="G167" s="564" t="str">
        <f>IF(D167="","",IF(VLOOKUP(D167,'0.1_Dades generals organització'!$E$44:$M$293,5)="","",VLOOKUP(D167,'0.1_Dades generals organització'!$E$44:$M$293,5)))</f>
        <v/>
      </c>
      <c r="H167" s="564" t="str">
        <f>IF(D167="","",IF(VLOOKUP(D167,'0.1_Dades generals organització'!$E$44:$M$293,6)="","",VLOOKUP(D167,'0.1_Dades generals organització'!$E$44:$M$293,6)))</f>
        <v/>
      </c>
      <c r="I167" s="466" t="str">
        <f>IF(D167="","",IF(VLOOKUP(D167,'0.1_Dades generals organització'!$E$44:$M$293,7)="","",VLOOKUP(D167,'0.1_Dades generals organització'!$E$44:$M$293,7)))</f>
        <v/>
      </c>
      <c r="J167" s="466" t="str">
        <f>IF(D167="","",IF(VLOOKUP(D167,'0.1_Dades generals organització'!$E$44:$M$293,8)="","",VLOOKUP(D167,'0.1_Dades generals organització'!$E$44:$M$293,8)))</f>
        <v/>
      </c>
      <c r="K167" s="564" t="str">
        <f>IF(D167="","",IF(VLOOKUP(D167,'0.1_Dades generals organització'!$E$44:$M$293,9)="","",VLOOKUP(D167,'0.1_Dades generals organització'!$E$44:$M$293,9)))</f>
        <v/>
      </c>
      <c r="L167" s="463" t="str">
        <f>IF('4.1_Resultats Balears'!F168=0,"",'4.1_Resultats Balears'!F168)</f>
        <v/>
      </c>
      <c r="M167" s="463" t="str">
        <f>IF('4.1_Resultats Balears'!G168=0,"",'4.1_Resultats Balears'!G168)</f>
        <v/>
      </c>
      <c r="N167" s="463" t="str">
        <f>IF('4.1_Resultats Balears'!H168=0,"",'4.1_Resultats Balears'!H168)</f>
        <v/>
      </c>
      <c r="O167" s="463" t="str">
        <f>IF('4.1_Resultats Balears'!I168=0,"",'4.1_Resultats Balears'!I168)</f>
        <v/>
      </c>
      <c r="P167" s="463" t="str">
        <f>IF('4.1_Resultats Balears'!K168=0,"",'4.1_Resultats Balears'!K168)</f>
        <v/>
      </c>
      <c r="Q167" s="463" t="str">
        <f>IF('4.1_Resultats Balears'!M168=0,"",'4.1_Resultats Balears'!M168)</f>
        <v/>
      </c>
      <c r="R167" s="463" t="str">
        <f>IF('4.1_Resultats Balears'!O168=0,"",'4.1_Resultats Balears'!O168)</f>
        <v/>
      </c>
      <c r="S167" s="463" t="str">
        <f>IF('4.1_Resultats Balears'!P168=0,"",'4.1_Resultats Balears'!P168)</f>
        <v/>
      </c>
      <c r="T167" s="463" t="str">
        <f>IF('4.1_Resultats Balears'!Q168=0,"",'4.1_Resultats Balears'!Q168)</f>
        <v/>
      </c>
      <c r="U167" s="463" t="str">
        <f>IF('4.1_Resultats Balears'!S168=0,"",'4.1_Resultats Balears'!S168)</f>
        <v/>
      </c>
      <c r="V167" s="462" t="str">
        <f>_xlfn.IFNA(IF(VLOOKUP($D167,'3_Categories 3-6'!$E$26:$X$275,8,FALSE)="","",VLOOKUP($D167,'3_Categories 3-6'!$E$26:$X$275,8,FALSE)),"")</f>
        <v/>
      </c>
      <c r="W167" s="462" t="str">
        <f>_xlfn.IFNA(IF(VLOOKUP($D167,'3_Categories 3-6'!$E$26:$X$275,14,FALSE)="","",VLOOKUP($D167,'3_Categories 3-6'!$E$26:$X$275,14,FALSE)),"")</f>
        <v/>
      </c>
      <c r="X167" s="462" t="str">
        <f>_xlfn.IFNA(IF(VLOOKUP($D167,'3_Categories 3-6'!$E$26:$X$275,19,FALSE)="","",VLOOKUP($D167,'3_Categories 3-6'!$E$26:$X$275,19,FALSE)),"")</f>
        <v/>
      </c>
      <c r="Y167" s="462" t="str">
        <f>_xlfn.IFNA(IF(VLOOKUP($D167,'3_Categories 3-6'!$E$26:$X$275,20,FALSE)="","",VLOOKUP($D167,'3_Categories 3-6'!$E$26:$X$275,20,FALSE)),"")</f>
        <v/>
      </c>
    </row>
    <row r="168" spans="3:25" s="10" customFormat="1" x14ac:dyDescent="0.25">
      <c r="C168" s="478">
        <v>116</v>
      </c>
      <c r="D168" s="723" t="str">
        <f>IF(Dades!E906="","",Dades!E906)</f>
        <v/>
      </c>
      <c r="E168" s="723"/>
      <c r="F168" s="564" t="str">
        <f>IF(D168="","",IF(VLOOKUP(D168,'0.1_Dades generals organització'!$E$44:$M$293,4)="","",VLOOKUP(D168,'0.1_Dades generals organització'!$E$44:$M$293,4)))</f>
        <v/>
      </c>
      <c r="G168" s="564" t="str">
        <f>IF(D168="","",IF(VLOOKUP(D168,'0.1_Dades generals organització'!$E$44:$M$293,5)="","",VLOOKUP(D168,'0.1_Dades generals organització'!$E$44:$M$293,5)))</f>
        <v/>
      </c>
      <c r="H168" s="564" t="str">
        <f>IF(D168="","",IF(VLOOKUP(D168,'0.1_Dades generals organització'!$E$44:$M$293,6)="","",VLOOKUP(D168,'0.1_Dades generals organització'!$E$44:$M$293,6)))</f>
        <v/>
      </c>
      <c r="I168" s="466" t="str">
        <f>IF(D168="","",IF(VLOOKUP(D168,'0.1_Dades generals organització'!$E$44:$M$293,7)="","",VLOOKUP(D168,'0.1_Dades generals organització'!$E$44:$M$293,7)))</f>
        <v/>
      </c>
      <c r="J168" s="466" t="str">
        <f>IF(D168="","",IF(VLOOKUP(D168,'0.1_Dades generals organització'!$E$44:$M$293,8)="","",VLOOKUP(D168,'0.1_Dades generals organització'!$E$44:$M$293,8)))</f>
        <v/>
      </c>
      <c r="K168" s="564" t="str">
        <f>IF(D168="","",IF(VLOOKUP(D168,'0.1_Dades generals organització'!$E$44:$M$293,9)="","",VLOOKUP(D168,'0.1_Dades generals organització'!$E$44:$M$293,9)))</f>
        <v/>
      </c>
      <c r="L168" s="463" t="str">
        <f>IF('4.1_Resultats Balears'!F169=0,"",'4.1_Resultats Balears'!F169)</f>
        <v/>
      </c>
      <c r="M168" s="463" t="str">
        <f>IF('4.1_Resultats Balears'!G169=0,"",'4.1_Resultats Balears'!G169)</f>
        <v/>
      </c>
      <c r="N168" s="463" t="str">
        <f>IF('4.1_Resultats Balears'!H169=0,"",'4.1_Resultats Balears'!H169)</f>
        <v/>
      </c>
      <c r="O168" s="463" t="str">
        <f>IF('4.1_Resultats Balears'!I169=0,"",'4.1_Resultats Balears'!I169)</f>
        <v/>
      </c>
      <c r="P168" s="463" t="str">
        <f>IF('4.1_Resultats Balears'!K169=0,"",'4.1_Resultats Balears'!K169)</f>
        <v/>
      </c>
      <c r="Q168" s="463" t="str">
        <f>IF('4.1_Resultats Balears'!M169=0,"",'4.1_Resultats Balears'!M169)</f>
        <v/>
      </c>
      <c r="R168" s="463" t="str">
        <f>IF('4.1_Resultats Balears'!O169=0,"",'4.1_Resultats Balears'!O169)</f>
        <v/>
      </c>
      <c r="S168" s="463" t="str">
        <f>IF('4.1_Resultats Balears'!P169=0,"",'4.1_Resultats Balears'!P169)</f>
        <v/>
      </c>
      <c r="T168" s="463" t="str">
        <f>IF('4.1_Resultats Balears'!Q169=0,"",'4.1_Resultats Balears'!Q169)</f>
        <v/>
      </c>
      <c r="U168" s="463" t="str">
        <f>IF('4.1_Resultats Balears'!S169=0,"",'4.1_Resultats Balears'!S169)</f>
        <v/>
      </c>
      <c r="V168" s="462" t="str">
        <f>_xlfn.IFNA(IF(VLOOKUP($D168,'3_Categories 3-6'!$E$26:$X$275,8,FALSE)="","",VLOOKUP($D168,'3_Categories 3-6'!$E$26:$X$275,8,FALSE)),"")</f>
        <v/>
      </c>
      <c r="W168" s="462" t="str">
        <f>_xlfn.IFNA(IF(VLOOKUP($D168,'3_Categories 3-6'!$E$26:$X$275,14,FALSE)="","",VLOOKUP($D168,'3_Categories 3-6'!$E$26:$X$275,14,FALSE)),"")</f>
        <v/>
      </c>
      <c r="X168" s="462" t="str">
        <f>_xlfn.IFNA(IF(VLOOKUP($D168,'3_Categories 3-6'!$E$26:$X$275,19,FALSE)="","",VLOOKUP($D168,'3_Categories 3-6'!$E$26:$X$275,19,FALSE)),"")</f>
        <v/>
      </c>
      <c r="Y168" s="462" t="str">
        <f>_xlfn.IFNA(IF(VLOOKUP($D168,'3_Categories 3-6'!$E$26:$X$275,20,FALSE)="","",VLOOKUP($D168,'3_Categories 3-6'!$E$26:$X$275,20,FALSE)),"")</f>
        <v/>
      </c>
    </row>
    <row r="169" spans="3:25" s="10" customFormat="1" x14ac:dyDescent="0.25">
      <c r="C169" s="478">
        <v>117</v>
      </c>
      <c r="D169" s="723" t="str">
        <f>IF(Dades!E907="","",Dades!E907)</f>
        <v/>
      </c>
      <c r="E169" s="723"/>
      <c r="F169" s="564" t="str">
        <f>IF(D169="","",IF(VLOOKUP(D169,'0.1_Dades generals organització'!$E$44:$M$293,4)="","",VLOOKUP(D169,'0.1_Dades generals organització'!$E$44:$M$293,4)))</f>
        <v/>
      </c>
      <c r="G169" s="564" t="str">
        <f>IF(D169="","",IF(VLOOKUP(D169,'0.1_Dades generals organització'!$E$44:$M$293,5)="","",VLOOKUP(D169,'0.1_Dades generals organització'!$E$44:$M$293,5)))</f>
        <v/>
      </c>
      <c r="H169" s="564" t="str">
        <f>IF(D169="","",IF(VLOOKUP(D169,'0.1_Dades generals organització'!$E$44:$M$293,6)="","",VLOOKUP(D169,'0.1_Dades generals organització'!$E$44:$M$293,6)))</f>
        <v/>
      </c>
      <c r="I169" s="466" t="str">
        <f>IF(D169="","",IF(VLOOKUP(D169,'0.1_Dades generals organització'!$E$44:$M$293,7)="","",VLOOKUP(D169,'0.1_Dades generals organització'!$E$44:$M$293,7)))</f>
        <v/>
      </c>
      <c r="J169" s="466" t="str">
        <f>IF(D169="","",IF(VLOOKUP(D169,'0.1_Dades generals organització'!$E$44:$M$293,8)="","",VLOOKUP(D169,'0.1_Dades generals organització'!$E$44:$M$293,8)))</f>
        <v/>
      </c>
      <c r="K169" s="564" t="str">
        <f>IF(D169="","",IF(VLOOKUP(D169,'0.1_Dades generals organització'!$E$44:$M$293,9)="","",VLOOKUP(D169,'0.1_Dades generals organització'!$E$44:$M$293,9)))</f>
        <v/>
      </c>
      <c r="L169" s="463" t="str">
        <f>IF('4.1_Resultats Balears'!F170=0,"",'4.1_Resultats Balears'!F170)</f>
        <v/>
      </c>
      <c r="M169" s="463" t="str">
        <f>IF('4.1_Resultats Balears'!G170=0,"",'4.1_Resultats Balears'!G170)</f>
        <v/>
      </c>
      <c r="N169" s="463" t="str">
        <f>IF('4.1_Resultats Balears'!H170=0,"",'4.1_Resultats Balears'!H170)</f>
        <v/>
      </c>
      <c r="O169" s="463" t="str">
        <f>IF('4.1_Resultats Balears'!I170=0,"",'4.1_Resultats Balears'!I170)</f>
        <v/>
      </c>
      <c r="P169" s="463" t="str">
        <f>IF('4.1_Resultats Balears'!K170=0,"",'4.1_Resultats Balears'!K170)</f>
        <v/>
      </c>
      <c r="Q169" s="463" t="str">
        <f>IF('4.1_Resultats Balears'!M170=0,"",'4.1_Resultats Balears'!M170)</f>
        <v/>
      </c>
      <c r="R169" s="463" t="str">
        <f>IF('4.1_Resultats Balears'!O170=0,"",'4.1_Resultats Balears'!O170)</f>
        <v/>
      </c>
      <c r="S169" s="463" t="str">
        <f>IF('4.1_Resultats Balears'!P170=0,"",'4.1_Resultats Balears'!P170)</f>
        <v/>
      </c>
      <c r="T169" s="463" t="str">
        <f>IF('4.1_Resultats Balears'!Q170=0,"",'4.1_Resultats Balears'!Q170)</f>
        <v/>
      </c>
      <c r="U169" s="463" t="str">
        <f>IF('4.1_Resultats Balears'!S170=0,"",'4.1_Resultats Balears'!S170)</f>
        <v/>
      </c>
      <c r="V169" s="462" t="str">
        <f>_xlfn.IFNA(IF(VLOOKUP($D169,'3_Categories 3-6'!$E$26:$X$275,8,FALSE)="","",VLOOKUP($D169,'3_Categories 3-6'!$E$26:$X$275,8,FALSE)),"")</f>
        <v/>
      </c>
      <c r="W169" s="462" t="str">
        <f>_xlfn.IFNA(IF(VLOOKUP($D169,'3_Categories 3-6'!$E$26:$X$275,14,FALSE)="","",VLOOKUP($D169,'3_Categories 3-6'!$E$26:$X$275,14,FALSE)),"")</f>
        <v/>
      </c>
      <c r="X169" s="462" t="str">
        <f>_xlfn.IFNA(IF(VLOOKUP($D169,'3_Categories 3-6'!$E$26:$X$275,19,FALSE)="","",VLOOKUP($D169,'3_Categories 3-6'!$E$26:$X$275,19,FALSE)),"")</f>
        <v/>
      </c>
      <c r="Y169" s="462" t="str">
        <f>_xlfn.IFNA(IF(VLOOKUP($D169,'3_Categories 3-6'!$E$26:$X$275,20,FALSE)="","",VLOOKUP($D169,'3_Categories 3-6'!$E$26:$X$275,20,FALSE)),"")</f>
        <v/>
      </c>
    </row>
    <row r="170" spans="3:25" s="10" customFormat="1" x14ac:dyDescent="0.25">
      <c r="C170" s="478">
        <v>118</v>
      </c>
      <c r="D170" s="723" t="str">
        <f>IF(Dades!E908="","",Dades!E908)</f>
        <v/>
      </c>
      <c r="E170" s="723"/>
      <c r="F170" s="564" t="str">
        <f>IF(D170="","",IF(VLOOKUP(D170,'0.1_Dades generals organització'!$E$44:$M$293,4)="","",VLOOKUP(D170,'0.1_Dades generals organització'!$E$44:$M$293,4)))</f>
        <v/>
      </c>
      <c r="G170" s="564" t="str">
        <f>IF(D170="","",IF(VLOOKUP(D170,'0.1_Dades generals organització'!$E$44:$M$293,5)="","",VLOOKUP(D170,'0.1_Dades generals organització'!$E$44:$M$293,5)))</f>
        <v/>
      </c>
      <c r="H170" s="564" t="str">
        <f>IF(D170="","",IF(VLOOKUP(D170,'0.1_Dades generals organització'!$E$44:$M$293,6)="","",VLOOKUP(D170,'0.1_Dades generals organització'!$E$44:$M$293,6)))</f>
        <v/>
      </c>
      <c r="I170" s="466" t="str">
        <f>IF(D170="","",IF(VLOOKUP(D170,'0.1_Dades generals organització'!$E$44:$M$293,7)="","",VLOOKUP(D170,'0.1_Dades generals organització'!$E$44:$M$293,7)))</f>
        <v/>
      </c>
      <c r="J170" s="466" t="str">
        <f>IF(D170="","",IF(VLOOKUP(D170,'0.1_Dades generals organització'!$E$44:$M$293,8)="","",VLOOKUP(D170,'0.1_Dades generals organització'!$E$44:$M$293,8)))</f>
        <v/>
      </c>
      <c r="K170" s="564" t="str">
        <f>IF(D170="","",IF(VLOOKUP(D170,'0.1_Dades generals organització'!$E$44:$M$293,9)="","",VLOOKUP(D170,'0.1_Dades generals organització'!$E$44:$M$293,9)))</f>
        <v/>
      </c>
      <c r="L170" s="463" t="str">
        <f>IF('4.1_Resultats Balears'!F171=0,"",'4.1_Resultats Balears'!F171)</f>
        <v/>
      </c>
      <c r="M170" s="463" t="str">
        <f>IF('4.1_Resultats Balears'!G171=0,"",'4.1_Resultats Balears'!G171)</f>
        <v/>
      </c>
      <c r="N170" s="463" t="str">
        <f>IF('4.1_Resultats Balears'!H171=0,"",'4.1_Resultats Balears'!H171)</f>
        <v/>
      </c>
      <c r="O170" s="463" t="str">
        <f>IF('4.1_Resultats Balears'!I171=0,"",'4.1_Resultats Balears'!I171)</f>
        <v/>
      </c>
      <c r="P170" s="463" t="str">
        <f>IF('4.1_Resultats Balears'!K171=0,"",'4.1_Resultats Balears'!K171)</f>
        <v/>
      </c>
      <c r="Q170" s="463" t="str">
        <f>IF('4.1_Resultats Balears'!M171=0,"",'4.1_Resultats Balears'!M171)</f>
        <v/>
      </c>
      <c r="R170" s="463" t="str">
        <f>IF('4.1_Resultats Balears'!O171=0,"",'4.1_Resultats Balears'!O171)</f>
        <v/>
      </c>
      <c r="S170" s="463" t="str">
        <f>IF('4.1_Resultats Balears'!P171=0,"",'4.1_Resultats Balears'!P171)</f>
        <v/>
      </c>
      <c r="T170" s="463" t="str">
        <f>IF('4.1_Resultats Balears'!Q171=0,"",'4.1_Resultats Balears'!Q171)</f>
        <v/>
      </c>
      <c r="U170" s="463" t="str">
        <f>IF('4.1_Resultats Balears'!S171=0,"",'4.1_Resultats Balears'!S171)</f>
        <v/>
      </c>
      <c r="V170" s="462" t="str">
        <f>_xlfn.IFNA(IF(VLOOKUP($D170,'3_Categories 3-6'!$E$26:$X$275,8,FALSE)="","",VLOOKUP($D170,'3_Categories 3-6'!$E$26:$X$275,8,FALSE)),"")</f>
        <v/>
      </c>
      <c r="W170" s="462" t="str">
        <f>_xlfn.IFNA(IF(VLOOKUP($D170,'3_Categories 3-6'!$E$26:$X$275,14,FALSE)="","",VLOOKUP($D170,'3_Categories 3-6'!$E$26:$X$275,14,FALSE)),"")</f>
        <v/>
      </c>
      <c r="X170" s="462" t="str">
        <f>_xlfn.IFNA(IF(VLOOKUP($D170,'3_Categories 3-6'!$E$26:$X$275,19,FALSE)="","",VLOOKUP($D170,'3_Categories 3-6'!$E$26:$X$275,19,FALSE)),"")</f>
        <v/>
      </c>
      <c r="Y170" s="462" t="str">
        <f>_xlfn.IFNA(IF(VLOOKUP($D170,'3_Categories 3-6'!$E$26:$X$275,20,FALSE)="","",VLOOKUP($D170,'3_Categories 3-6'!$E$26:$X$275,20,FALSE)),"")</f>
        <v/>
      </c>
    </row>
    <row r="171" spans="3:25" s="10" customFormat="1" x14ac:dyDescent="0.25">
      <c r="C171" s="478">
        <v>119</v>
      </c>
      <c r="D171" s="723" t="str">
        <f>IF(Dades!E909="","",Dades!E909)</f>
        <v/>
      </c>
      <c r="E171" s="723"/>
      <c r="F171" s="564" t="str">
        <f>IF(D171="","",IF(VLOOKUP(D171,'0.1_Dades generals organització'!$E$44:$M$293,4)="","",VLOOKUP(D171,'0.1_Dades generals organització'!$E$44:$M$293,4)))</f>
        <v/>
      </c>
      <c r="G171" s="564" t="str">
        <f>IF(D171="","",IF(VLOOKUP(D171,'0.1_Dades generals organització'!$E$44:$M$293,5)="","",VLOOKUP(D171,'0.1_Dades generals organització'!$E$44:$M$293,5)))</f>
        <v/>
      </c>
      <c r="H171" s="564" t="str">
        <f>IF(D171="","",IF(VLOOKUP(D171,'0.1_Dades generals organització'!$E$44:$M$293,6)="","",VLOOKUP(D171,'0.1_Dades generals organització'!$E$44:$M$293,6)))</f>
        <v/>
      </c>
      <c r="I171" s="466" t="str">
        <f>IF(D171="","",IF(VLOOKUP(D171,'0.1_Dades generals organització'!$E$44:$M$293,7)="","",VLOOKUP(D171,'0.1_Dades generals organització'!$E$44:$M$293,7)))</f>
        <v/>
      </c>
      <c r="J171" s="466" t="str">
        <f>IF(D171="","",IF(VLOOKUP(D171,'0.1_Dades generals organització'!$E$44:$M$293,8)="","",VLOOKUP(D171,'0.1_Dades generals organització'!$E$44:$M$293,8)))</f>
        <v/>
      </c>
      <c r="K171" s="564" t="str">
        <f>IF(D171="","",IF(VLOOKUP(D171,'0.1_Dades generals organització'!$E$44:$M$293,9)="","",VLOOKUP(D171,'0.1_Dades generals organització'!$E$44:$M$293,9)))</f>
        <v/>
      </c>
      <c r="L171" s="463" t="str">
        <f>IF('4.1_Resultats Balears'!F172=0,"",'4.1_Resultats Balears'!F172)</f>
        <v/>
      </c>
      <c r="M171" s="463" t="str">
        <f>IF('4.1_Resultats Balears'!G172=0,"",'4.1_Resultats Balears'!G172)</f>
        <v/>
      </c>
      <c r="N171" s="463" t="str">
        <f>IF('4.1_Resultats Balears'!H172=0,"",'4.1_Resultats Balears'!H172)</f>
        <v/>
      </c>
      <c r="O171" s="463" t="str">
        <f>IF('4.1_Resultats Balears'!I172=0,"",'4.1_Resultats Balears'!I172)</f>
        <v/>
      </c>
      <c r="P171" s="463" t="str">
        <f>IF('4.1_Resultats Balears'!K172=0,"",'4.1_Resultats Balears'!K172)</f>
        <v/>
      </c>
      <c r="Q171" s="463" t="str">
        <f>IF('4.1_Resultats Balears'!M172=0,"",'4.1_Resultats Balears'!M172)</f>
        <v/>
      </c>
      <c r="R171" s="463" t="str">
        <f>IF('4.1_Resultats Balears'!O172=0,"",'4.1_Resultats Balears'!O172)</f>
        <v/>
      </c>
      <c r="S171" s="463" t="str">
        <f>IF('4.1_Resultats Balears'!P172=0,"",'4.1_Resultats Balears'!P172)</f>
        <v/>
      </c>
      <c r="T171" s="463" t="str">
        <f>IF('4.1_Resultats Balears'!Q172=0,"",'4.1_Resultats Balears'!Q172)</f>
        <v/>
      </c>
      <c r="U171" s="463" t="str">
        <f>IF('4.1_Resultats Balears'!S172=0,"",'4.1_Resultats Balears'!S172)</f>
        <v/>
      </c>
      <c r="V171" s="462" t="str">
        <f>_xlfn.IFNA(IF(VLOOKUP($D171,'3_Categories 3-6'!$E$26:$X$275,8,FALSE)="","",VLOOKUP($D171,'3_Categories 3-6'!$E$26:$X$275,8,FALSE)),"")</f>
        <v/>
      </c>
      <c r="W171" s="462" t="str">
        <f>_xlfn.IFNA(IF(VLOOKUP($D171,'3_Categories 3-6'!$E$26:$X$275,14,FALSE)="","",VLOOKUP($D171,'3_Categories 3-6'!$E$26:$X$275,14,FALSE)),"")</f>
        <v/>
      </c>
      <c r="X171" s="462" t="str">
        <f>_xlfn.IFNA(IF(VLOOKUP($D171,'3_Categories 3-6'!$E$26:$X$275,19,FALSE)="","",VLOOKUP($D171,'3_Categories 3-6'!$E$26:$X$275,19,FALSE)),"")</f>
        <v/>
      </c>
      <c r="Y171" s="462" t="str">
        <f>_xlfn.IFNA(IF(VLOOKUP($D171,'3_Categories 3-6'!$E$26:$X$275,20,FALSE)="","",VLOOKUP($D171,'3_Categories 3-6'!$E$26:$X$275,20,FALSE)),"")</f>
        <v/>
      </c>
    </row>
    <row r="172" spans="3:25" s="10" customFormat="1" x14ac:dyDescent="0.25">
      <c r="C172" s="478">
        <v>120</v>
      </c>
      <c r="D172" s="723" t="str">
        <f>IF(Dades!E910="","",Dades!E910)</f>
        <v/>
      </c>
      <c r="E172" s="723"/>
      <c r="F172" s="564" t="str">
        <f>IF(D172="","",IF(VLOOKUP(D172,'0.1_Dades generals organització'!$E$44:$M$293,4)="","",VLOOKUP(D172,'0.1_Dades generals organització'!$E$44:$M$293,4)))</f>
        <v/>
      </c>
      <c r="G172" s="564" t="str">
        <f>IF(D172="","",IF(VLOOKUP(D172,'0.1_Dades generals organització'!$E$44:$M$293,5)="","",VLOOKUP(D172,'0.1_Dades generals organització'!$E$44:$M$293,5)))</f>
        <v/>
      </c>
      <c r="H172" s="564" t="str">
        <f>IF(D172="","",IF(VLOOKUP(D172,'0.1_Dades generals organització'!$E$44:$M$293,6)="","",VLOOKUP(D172,'0.1_Dades generals organització'!$E$44:$M$293,6)))</f>
        <v/>
      </c>
      <c r="I172" s="466" t="str">
        <f>IF(D172="","",IF(VLOOKUP(D172,'0.1_Dades generals organització'!$E$44:$M$293,7)="","",VLOOKUP(D172,'0.1_Dades generals organització'!$E$44:$M$293,7)))</f>
        <v/>
      </c>
      <c r="J172" s="466" t="str">
        <f>IF(D172="","",IF(VLOOKUP(D172,'0.1_Dades generals organització'!$E$44:$M$293,8)="","",VLOOKUP(D172,'0.1_Dades generals organització'!$E$44:$M$293,8)))</f>
        <v/>
      </c>
      <c r="K172" s="564" t="str">
        <f>IF(D172="","",IF(VLOOKUP(D172,'0.1_Dades generals organització'!$E$44:$M$293,9)="","",VLOOKUP(D172,'0.1_Dades generals organització'!$E$44:$M$293,9)))</f>
        <v/>
      </c>
      <c r="L172" s="463" t="str">
        <f>IF('4.1_Resultats Balears'!F173=0,"",'4.1_Resultats Balears'!F173)</f>
        <v/>
      </c>
      <c r="M172" s="463" t="str">
        <f>IF('4.1_Resultats Balears'!G173=0,"",'4.1_Resultats Balears'!G173)</f>
        <v/>
      </c>
      <c r="N172" s="463" t="str">
        <f>IF('4.1_Resultats Balears'!H173=0,"",'4.1_Resultats Balears'!H173)</f>
        <v/>
      </c>
      <c r="O172" s="463" t="str">
        <f>IF('4.1_Resultats Balears'!I173=0,"",'4.1_Resultats Balears'!I173)</f>
        <v/>
      </c>
      <c r="P172" s="463" t="str">
        <f>IF('4.1_Resultats Balears'!K173=0,"",'4.1_Resultats Balears'!K173)</f>
        <v/>
      </c>
      <c r="Q172" s="463" t="str">
        <f>IF('4.1_Resultats Balears'!M173=0,"",'4.1_Resultats Balears'!M173)</f>
        <v/>
      </c>
      <c r="R172" s="463" t="str">
        <f>IF('4.1_Resultats Balears'!O173=0,"",'4.1_Resultats Balears'!O173)</f>
        <v/>
      </c>
      <c r="S172" s="463" t="str">
        <f>IF('4.1_Resultats Balears'!P173=0,"",'4.1_Resultats Balears'!P173)</f>
        <v/>
      </c>
      <c r="T172" s="463" t="str">
        <f>IF('4.1_Resultats Balears'!Q173=0,"",'4.1_Resultats Balears'!Q173)</f>
        <v/>
      </c>
      <c r="U172" s="463" t="str">
        <f>IF('4.1_Resultats Balears'!S173=0,"",'4.1_Resultats Balears'!S173)</f>
        <v/>
      </c>
      <c r="V172" s="462" t="str">
        <f>_xlfn.IFNA(IF(VLOOKUP($D172,'3_Categories 3-6'!$E$26:$X$275,8,FALSE)="","",VLOOKUP($D172,'3_Categories 3-6'!$E$26:$X$275,8,FALSE)),"")</f>
        <v/>
      </c>
      <c r="W172" s="462" t="str">
        <f>_xlfn.IFNA(IF(VLOOKUP($D172,'3_Categories 3-6'!$E$26:$X$275,14,FALSE)="","",VLOOKUP($D172,'3_Categories 3-6'!$E$26:$X$275,14,FALSE)),"")</f>
        <v/>
      </c>
      <c r="X172" s="462" t="str">
        <f>_xlfn.IFNA(IF(VLOOKUP($D172,'3_Categories 3-6'!$E$26:$X$275,19,FALSE)="","",VLOOKUP($D172,'3_Categories 3-6'!$E$26:$X$275,19,FALSE)),"")</f>
        <v/>
      </c>
      <c r="Y172" s="462" t="str">
        <f>_xlfn.IFNA(IF(VLOOKUP($D172,'3_Categories 3-6'!$E$26:$X$275,20,FALSE)="","",VLOOKUP($D172,'3_Categories 3-6'!$E$26:$X$275,20,FALSE)),"")</f>
        <v/>
      </c>
    </row>
    <row r="173" spans="3:25" s="10" customFormat="1" x14ac:dyDescent="0.25">
      <c r="C173" s="478">
        <v>121</v>
      </c>
      <c r="D173" s="723" t="str">
        <f>IF(Dades!E911="","",Dades!E911)</f>
        <v/>
      </c>
      <c r="E173" s="723"/>
      <c r="F173" s="564" t="str">
        <f>IF(D173="","",IF(VLOOKUP(D173,'0.1_Dades generals organització'!$E$44:$M$293,4)="","",VLOOKUP(D173,'0.1_Dades generals organització'!$E$44:$M$293,4)))</f>
        <v/>
      </c>
      <c r="G173" s="564" t="str">
        <f>IF(D173="","",IF(VLOOKUP(D173,'0.1_Dades generals organització'!$E$44:$M$293,5)="","",VLOOKUP(D173,'0.1_Dades generals organització'!$E$44:$M$293,5)))</f>
        <v/>
      </c>
      <c r="H173" s="564" t="str">
        <f>IF(D173="","",IF(VLOOKUP(D173,'0.1_Dades generals organització'!$E$44:$M$293,6)="","",VLOOKUP(D173,'0.1_Dades generals organització'!$E$44:$M$293,6)))</f>
        <v/>
      </c>
      <c r="I173" s="466" t="str">
        <f>IF(D173="","",IF(VLOOKUP(D173,'0.1_Dades generals organització'!$E$44:$M$293,7)="","",VLOOKUP(D173,'0.1_Dades generals organització'!$E$44:$M$293,7)))</f>
        <v/>
      </c>
      <c r="J173" s="466" t="str">
        <f>IF(D173="","",IF(VLOOKUP(D173,'0.1_Dades generals organització'!$E$44:$M$293,8)="","",VLOOKUP(D173,'0.1_Dades generals organització'!$E$44:$M$293,8)))</f>
        <v/>
      </c>
      <c r="K173" s="564" t="str">
        <f>IF(D173="","",IF(VLOOKUP(D173,'0.1_Dades generals organització'!$E$44:$M$293,9)="","",VLOOKUP(D173,'0.1_Dades generals organització'!$E$44:$M$293,9)))</f>
        <v/>
      </c>
      <c r="L173" s="463" t="str">
        <f>IF('4.1_Resultats Balears'!F174=0,"",'4.1_Resultats Balears'!F174)</f>
        <v/>
      </c>
      <c r="M173" s="463" t="str">
        <f>IF('4.1_Resultats Balears'!G174=0,"",'4.1_Resultats Balears'!G174)</f>
        <v/>
      </c>
      <c r="N173" s="463" t="str">
        <f>IF('4.1_Resultats Balears'!H174=0,"",'4.1_Resultats Balears'!H174)</f>
        <v/>
      </c>
      <c r="O173" s="463" t="str">
        <f>IF('4.1_Resultats Balears'!I174=0,"",'4.1_Resultats Balears'!I174)</f>
        <v/>
      </c>
      <c r="P173" s="463" t="str">
        <f>IF('4.1_Resultats Balears'!K174=0,"",'4.1_Resultats Balears'!K174)</f>
        <v/>
      </c>
      <c r="Q173" s="463" t="str">
        <f>IF('4.1_Resultats Balears'!M174=0,"",'4.1_Resultats Balears'!M174)</f>
        <v/>
      </c>
      <c r="R173" s="463" t="str">
        <f>IF('4.1_Resultats Balears'!O174=0,"",'4.1_Resultats Balears'!O174)</f>
        <v/>
      </c>
      <c r="S173" s="463" t="str">
        <f>IF('4.1_Resultats Balears'!P174=0,"",'4.1_Resultats Balears'!P174)</f>
        <v/>
      </c>
      <c r="T173" s="463" t="str">
        <f>IF('4.1_Resultats Balears'!Q174=0,"",'4.1_Resultats Balears'!Q174)</f>
        <v/>
      </c>
      <c r="U173" s="463" t="str">
        <f>IF('4.1_Resultats Balears'!S174=0,"",'4.1_Resultats Balears'!S174)</f>
        <v/>
      </c>
      <c r="V173" s="462" t="str">
        <f>_xlfn.IFNA(IF(VLOOKUP($D173,'3_Categories 3-6'!$E$26:$X$275,8,FALSE)="","",VLOOKUP($D173,'3_Categories 3-6'!$E$26:$X$275,8,FALSE)),"")</f>
        <v/>
      </c>
      <c r="W173" s="462" t="str">
        <f>_xlfn.IFNA(IF(VLOOKUP($D173,'3_Categories 3-6'!$E$26:$X$275,14,FALSE)="","",VLOOKUP($D173,'3_Categories 3-6'!$E$26:$X$275,14,FALSE)),"")</f>
        <v/>
      </c>
      <c r="X173" s="462" t="str">
        <f>_xlfn.IFNA(IF(VLOOKUP($D173,'3_Categories 3-6'!$E$26:$X$275,19,FALSE)="","",VLOOKUP($D173,'3_Categories 3-6'!$E$26:$X$275,19,FALSE)),"")</f>
        <v/>
      </c>
      <c r="Y173" s="462" t="str">
        <f>_xlfn.IFNA(IF(VLOOKUP($D173,'3_Categories 3-6'!$E$26:$X$275,20,FALSE)="","",VLOOKUP($D173,'3_Categories 3-6'!$E$26:$X$275,20,FALSE)),"")</f>
        <v/>
      </c>
    </row>
    <row r="174" spans="3:25" s="10" customFormat="1" x14ac:dyDescent="0.25">
      <c r="C174" s="478">
        <v>122</v>
      </c>
      <c r="D174" s="723" t="str">
        <f>IF(Dades!E912="","",Dades!E912)</f>
        <v/>
      </c>
      <c r="E174" s="723"/>
      <c r="F174" s="564" t="str">
        <f>IF(D174="","",IF(VLOOKUP(D174,'0.1_Dades generals organització'!$E$44:$M$293,4)="","",VLOOKUP(D174,'0.1_Dades generals organització'!$E$44:$M$293,4)))</f>
        <v/>
      </c>
      <c r="G174" s="564" t="str">
        <f>IF(D174="","",IF(VLOOKUP(D174,'0.1_Dades generals organització'!$E$44:$M$293,5)="","",VLOOKUP(D174,'0.1_Dades generals organització'!$E$44:$M$293,5)))</f>
        <v/>
      </c>
      <c r="H174" s="564" t="str">
        <f>IF(D174="","",IF(VLOOKUP(D174,'0.1_Dades generals organització'!$E$44:$M$293,6)="","",VLOOKUP(D174,'0.1_Dades generals organització'!$E$44:$M$293,6)))</f>
        <v/>
      </c>
      <c r="I174" s="466" t="str">
        <f>IF(D174="","",IF(VLOOKUP(D174,'0.1_Dades generals organització'!$E$44:$M$293,7)="","",VLOOKUP(D174,'0.1_Dades generals organització'!$E$44:$M$293,7)))</f>
        <v/>
      </c>
      <c r="J174" s="466" t="str">
        <f>IF(D174="","",IF(VLOOKUP(D174,'0.1_Dades generals organització'!$E$44:$M$293,8)="","",VLOOKUP(D174,'0.1_Dades generals organització'!$E$44:$M$293,8)))</f>
        <v/>
      </c>
      <c r="K174" s="564" t="str">
        <f>IF(D174="","",IF(VLOOKUP(D174,'0.1_Dades generals organització'!$E$44:$M$293,9)="","",VLOOKUP(D174,'0.1_Dades generals organització'!$E$44:$M$293,9)))</f>
        <v/>
      </c>
      <c r="L174" s="463" t="str">
        <f>IF('4.1_Resultats Balears'!F175=0,"",'4.1_Resultats Balears'!F175)</f>
        <v/>
      </c>
      <c r="M174" s="463" t="str">
        <f>IF('4.1_Resultats Balears'!G175=0,"",'4.1_Resultats Balears'!G175)</f>
        <v/>
      </c>
      <c r="N174" s="463" t="str">
        <f>IF('4.1_Resultats Balears'!H175=0,"",'4.1_Resultats Balears'!H175)</f>
        <v/>
      </c>
      <c r="O174" s="463" t="str">
        <f>IF('4.1_Resultats Balears'!I175=0,"",'4.1_Resultats Balears'!I175)</f>
        <v/>
      </c>
      <c r="P174" s="463" t="str">
        <f>IF('4.1_Resultats Balears'!K175=0,"",'4.1_Resultats Balears'!K175)</f>
        <v/>
      </c>
      <c r="Q174" s="463" t="str">
        <f>IF('4.1_Resultats Balears'!M175=0,"",'4.1_Resultats Balears'!M175)</f>
        <v/>
      </c>
      <c r="R174" s="463" t="str">
        <f>IF('4.1_Resultats Balears'!O175=0,"",'4.1_Resultats Balears'!O175)</f>
        <v/>
      </c>
      <c r="S174" s="463" t="str">
        <f>IF('4.1_Resultats Balears'!P175=0,"",'4.1_Resultats Balears'!P175)</f>
        <v/>
      </c>
      <c r="T174" s="463" t="str">
        <f>IF('4.1_Resultats Balears'!Q175=0,"",'4.1_Resultats Balears'!Q175)</f>
        <v/>
      </c>
      <c r="U174" s="463" t="str">
        <f>IF('4.1_Resultats Balears'!S175=0,"",'4.1_Resultats Balears'!S175)</f>
        <v/>
      </c>
      <c r="V174" s="462" t="str">
        <f>_xlfn.IFNA(IF(VLOOKUP($D174,'3_Categories 3-6'!$E$26:$X$275,8,FALSE)="","",VLOOKUP($D174,'3_Categories 3-6'!$E$26:$X$275,8,FALSE)),"")</f>
        <v/>
      </c>
      <c r="W174" s="462" t="str">
        <f>_xlfn.IFNA(IF(VLOOKUP($D174,'3_Categories 3-6'!$E$26:$X$275,14,FALSE)="","",VLOOKUP($D174,'3_Categories 3-6'!$E$26:$X$275,14,FALSE)),"")</f>
        <v/>
      </c>
      <c r="X174" s="462" t="str">
        <f>_xlfn.IFNA(IF(VLOOKUP($D174,'3_Categories 3-6'!$E$26:$X$275,19,FALSE)="","",VLOOKUP($D174,'3_Categories 3-6'!$E$26:$X$275,19,FALSE)),"")</f>
        <v/>
      </c>
      <c r="Y174" s="462" t="str">
        <f>_xlfn.IFNA(IF(VLOOKUP($D174,'3_Categories 3-6'!$E$26:$X$275,20,FALSE)="","",VLOOKUP($D174,'3_Categories 3-6'!$E$26:$X$275,20,FALSE)),"")</f>
        <v/>
      </c>
    </row>
    <row r="175" spans="3:25" s="10" customFormat="1" x14ac:dyDescent="0.25">
      <c r="C175" s="478">
        <v>123</v>
      </c>
      <c r="D175" s="723" t="str">
        <f>IF(Dades!E913="","",Dades!E913)</f>
        <v/>
      </c>
      <c r="E175" s="723"/>
      <c r="F175" s="564" t="str">
        <f>IF(D175="","",IF(VLOOKUP(D175,'0.1_Dades generals organització'!$E$44:$M$293,4)="","",VLOOKUP(D175,'0.1_Dades generals organització'!$E$44:$M$293,4)))</f>
        <v/>
      </c>
      <c r="G175" s="564" t="str">
        <f>IF(D175="","",IF(VLOOKUP(D175,'0.1_Dades generals organització'!$E$44:$M$293,5)="","",VLOOKUP(D175,'0.1_Dades generals organització'!$E$44:$M$293,5)))</f>
        <v/>
      </c>
      <c r="H175" s="564" t="str">
        <f>IF(D175="","",IF(VLOOKUP(D175,'0.1_Dades generals organització'!$E$44:$M$293,6)="","",VLOOKUP(D175,'0.1_Dades generals organització'!$E$44:$M$293,6)))</f>
        <v/>
      </c>
      <c r="I175" s="466" t="str">
        <f>IF(D175="","",IF(VLOOKUP(D175,'0.1_Dades generals organització'!$E$44:$M$293,7)="","",VLOOKUP(D175,'0.1_Dades generals organització'!$E$44:$M$293,7)))</f>
        <v/>
      </c>
      <c r="J175" s="466" t="str">
        <f>IF(D175="","",IF(VLOOKUP(D175,'0.1_Dades generals organització'!$E$44:$M$293,8)="","",VLOOKUP(D175,'0.1_Dades generals organització'!$E$44:$M$293,8)))</f>
        <v/>
      </c>
      <c r="K175" s="564" t="str">
        <f>IF(D175="","",IF(VLOOKUP(D175,'0.1_Dades generals organització'!$E$44:$M$293,9)="","",VLOOKUP(D175,'0.1_Dades generals organització'!$E$44:$M$293,9)))</f>
        <v/>
      </c>
      <c r="L175" s="463" t="str">
        <f>IF('4.1_Resultats Balears'!F176=0,"",'4.1_Resultats Balears'!F176)</f>
        <v/>
      </c>
      <c r="M175" s="463" t="str">
        <f>IF('4.1_Resultats Balears'!G176=0,"",'4.1_Resultats Balears'!G176)</f>
        <v/>
      </c>
      <c r="N175" s="463" t="str">
        <f>IF('4.1_Resultats Balears'!H176=0,"",'4.1_Resultats Balears'!H176)</f>
        <v/>
      </c>
      <c r="O175" s="463" t="str">
        <f>IF('4.1_Resultats Balears'!I176=0,"",'4.1_Resultats Balears'!I176)</f>
        <v/>
      </c>
      <c r="P175" s="463" t="str">
        <f>IF('4.1_Resultats Balears'!K176=0,"",'4.1_Resultats Balears'!K176)</f>
        <v/>
      </c>
      <c r="Q175" s="463" t="str">
        <f>IF('4.1_Resultats Balears'!M176=0,"",'4.1_Resultats Balears'!M176)</f>
        <v/>
      </c>
      <c r="R175" s="463" t="str">
        <f>IF('4.1_Resultats Balears'!O176=0,"",'4.1_Resultats Balears'!O176)</f>
        <v/>
      </c>
      <c r="S175" s="463" t="str">
        <f>IF('4.1_Resultats Balears'!P176=0,"",'4.1_Resultats Balears'!P176)</f>
        <v/>
      </c>
      <c r="T175" s="463" t="str">
        <f>IF('4.1_Resultats Balears'!Q176=0,"",'4.1_Resultats Balears'!Q176)</f>
        <v/>
      </c>
      <c r="U175" s="463" t="str">
        <f>IF('4.1_Resultats Balears'!S176=0,"",'4.1_Resultats Balears'!S176)</f>
        <v/>
      </c>
      <c r="V175" s="462" t="str">
        <f>_xlfn.IFNA(IF(VLOOKUP($D175,'3_Categories 3-6'!$E$26:$X$275,8,FALSE)="","",VLOOKUP($D175,'3_Categories 3-6'!$E$26:$X$275,8,FALSE)),"")</f>
        <v/>
      </c>
      <c r="W175" s="462" t="str">
        <f>_xlfn.IFNA(IF(VLOOKUP($D175,'3_Categories 3-6'!$E$26:$X$275,14,FALSE)="","",VLOOKUP($D175,'3_Categories 3-6'!$E$26:$X$275,14,FALSE)),"")</f>
        <v/>
      </c>
      <c r="X175" s="462" t="str">
        <f>_xlfn.IFNA(IF(VLOOKUP($D175,'3_Categories 3-6'!$E$26:$X$275,19,FALSE)="","",VLOOKUP($D175,'3_Categories 3-6'!$E$26:$X$275,19,FALSE)),"")</f>
        <v/>
      </c>
      <c r="Y175" s="462" t="str">
        <f>_xlfn.IFNA(IF(VLOOKUP($D175,'3_Categories 3-6'!$E$26:$X$275,20,FALSE)="","",VLOOKUP($D175,'3_Categories 3-6'!$E$26:$X$275,20,FALSE)),"")</f>
        <v/>
      </c>
    </row>
    <row r="176" spans="3:25" s="10" customFormat="1" x14ac:dyDescent="0.25">
      <c r="C176" s="478">
        <v>124</v>
      </c>
      <c r="D176" s="723" t="str">
        <f>IF(Dades!E914="","",Dades!E914)</f>
        <v/>
      </c>
      <c r="E176" s="723"/>
      <c r="F176" s="564" t="str">
        <f>IF(D176="","",IF(VLOOKUP(D176,'0.1_Dades generals organització'!$E$44:$M$293,4)="","",VLOOKUP(D176,'0.1_Dades generals organització'!$E$44:$M$293,4)))</f>
        <v/>
      </c>
      <c r="G176" s="564" t="str">
        <f>IF(D176="","",IF(VLOOKUP(D176,'0.1_Dades generals organització'!$E$44:$M$293,5)="","",VLOOKUP(D176,'0.1_Dades generals organització'!$E$44:$M$293,5)))</f>
        <v/>
      </c>
      <c r="H176" s="564" t="str">
        <f>IF(D176="","",IF(VLOOKUP(D176,'0.1_Dades generals organització'!$E$44:$M$293,6)="","",VLOOKUP(D176,'0.1_Dades generals organització'!$E$44:$M$293,6)))</f>
        <v/>
      </c>
      <c r="I176" s="466" t="str">
        <f>IF(D176="","",IF(VLOOKUP(D176,'0.1_Dades generals organització'!$E$44:$M$293,7)="","",VLOOKUP(D176,'0.1_Dades generals organització'!$E$44:$M$293,7)))</f>
        <v/>
      </c>
      <c r="J176" s="466" t="str">
        <f>IF(D176="","",IF(VLOOKUP(D176,'0.1_Dades generals organització'!$E$44:$M$293,8)="","",VLOOKUP(D176,'0.1_Dades generals organització'!$E$44:$M$293,8)))</f>
        <v/>
      </c>
      <c r="K176" s="564" t="str">
        <f>IF(D176="","",IF(VLOOKUP(D176,'0.1_Dades generals organització'!$E$44:$M$293,9)="","",VLOOKUP(D176,'0.1_Dades generals organització'!$E$44:$M$293,9)))</f>
        <v/>
      </c>
      <c r="L176" s="463" t="str">
        <f>IF('4.1_Resultats Balears'!F177=0,"",'4.1_Resultats Balears'!F177)</f>
        <v/>
      </c>
      <c r="M176" s="463" t="str">
        <f>IF('4.1_Resultats Balears'!G177=0,"",'4.1_Resultats Balears'!G177)</f>
        <v/>
      </c>
      <c r="N176" s="463" t="str">
        <f>IF('4.1_Resultats Balears'!H177=0,"",'4.1_Resultats Balears'!H177)</f>
        <v/>
      </c>
      <c r="O176" s="463" t="str">
        <f>IF('4.1_Resultats Balears'!I177=0,"",'4.1_Resultats Balears'!I177)</f>
        <v/>
      </c>
      <c r="P176" s="463" t="str">
        <f>IF('4.1_Resultats Balears'!K177=0,"",'4.1_Resultats Balears'!K177)</f>
        <v/>
      </c>
      <c r="Q176" s="463" t="str">
        <f>IF('4.1_Resultats Balears'!M177=0,"",'4.1_Resultats Balears'!M177)</f>
        <v/>
      </c>
      <c r="R176" s="463" t="str">
        <f>IF('4.1_Resultats Balears'!O177=0,"",'4.1_Resultats Balears'!O177)</f>
        <v/>
      </c>
      <c r="S176" s="463" t="str">
        <f>IF('4.1_Resultats Balears'!P177=0,"",'4.1_Resultats Balears'!P177)</f>
        <v/>
      </c>
      <c r="T176" s="463" t="str">
        <f>IF('4.1_Resultats Balears'!Q177=0,"",'4.1_Resultats Balears'!Q177)</f>
        <v/>
      </c>
      <c r="U176" s="463" t="str">
        <f>IF('4.1_Resultats Balears'!S177=0,"",'4.1_Resultats Balears'!S177)</f>
        <v/>
      </c>
      <c r="V176" s="462" t="str">
        <f>_xlfn.IFNA(IF(VLOOKUP($D176,'3_Categories 3-6'!$E$26:$X$275,8,FALSE)="","",VLOOKUP($D176,'3_Categories 3-6'!$E$26:$X$275,8,FALSE)),"")</f>
        <v/>
      </c>
      <c r="W176" s="462" t="str">
        <f>_xlfn.IFNA(IF(VLOOKUP($D176,'3_Categories 3-6'!$E$26:$X$275,14,FALSE)="","",VLOOKUP($D176,'3_Categories 3-6'!$E$26:$X$275,14,FALSE)),"")</f>
        <v/>
      </c>
      <c r="X176" s="462" t="str">
        <f>_xlfn.IFNA(IF(VLOOKUP($D176,'3_Categories 3-6'!$E$26:$X$275,19,FALSE)="","",VLOOKUP($D176,'3_Categories 3-6'!$E$26:$X$275,19,FALSE)),"")</f>
        <v/>
      </c>
      <c r="Y176" s="462" t="str">
        <f>_xlfn.IFNA(IF(VLOOKUP($D176,'3_Categories 3-6'!$E$26:$X$275,20,FALSE)="","",VLOOKUP($D176,'3_Categories 3-6'!$E$26:$X$275,20,FALSE)),"")</f>
        <v/>
      </c>
    </row>
    <row r="177" spans="3:25" s="10" customFormat="1" x14ac:dyDescent="0.25">
      <c r="C177" s="478">
        <v>125</v>
      </c>
      <c r="D177" s="723" t="str">
        <f>IF(Dades!E915="","",Dades!E915)</f>
        <v/>
      </c>
      <c r="E177" s="723"/>
      <c r="F177" s="564" t="str">
        <f>IF(D177="","",IF(VLOOKUP(D177,'0.1_Dades generals organització'!$E$44:$M$293,4)="","",VLOOKUP(D177,'0.1_Dades generals organització'!$E$44:$M$293,4)))</f>
        <v/>
      </c>
      <c r="G177" s="564" t="str">
        <f>IF(D177="","",IF(VLOOKUP(D177,'0.1_Dades generals organització'!$E$44:$M$293,5)="","",VLOOKUP(D177,'0.1_Dades generals organització'!$E$44:$M$293,5)))</f>
        <v/>
      </c>
      <c r="H177" s="564" t="str">
        <f>IF(D177="","",IF(VLOOKUP(D177,'0.1_Dades generals organització'!$E$44:$M$293,6)="","",VLOOKUP(D177,'0.1_Dades generals organització'!$E$44:$M$293,6)))</f>
        <v/>
      </c>
      <c r="I177" s="466" t="str">
        <f>IF(D177="","",IF(VLOOKUP(D177,'0.1_Dades generals organització'!$E$44:$M$293,7)="","",VLOOKUP(D177,'0.1_Dades generals organització'!$E$44:$M$293,7)))</f>
        <v/>
      </c>
      <c r="J177" s="466" t="str">
        <f>IF(D177="","",IF(VLOOKUP(D177,'0.1_Dades generals organització'!$E$44:$M$293,8)="","",VLOOKUP(D177,'0.1_Dades generals organització'!$E$44:$M$293,8)))</f>
        <v/>
      </c>
      <c r="K177" s="564" t="str">
        <f>IF(D177="","",IF(VLOOKUP(D177,'0.1_Dades generals organització'!$E$44:$M$293,9)="","",VLOOKUP(D177,'0.1_Dades generals organització'!$E$44:$M$293,9)))</f>
        <v/>
      </c>
      <c r="L177" s="463" t="str">
        <f>IF('4.1_Resultats Balears'!F178=0,"",'4.1_Resultats Balears'!F178)</f>
        <v/>
      </c>
      <c r="M177" s="463" t="str">
        <f>IF('4.1_Resultats Balears'!G178=0,"",'4.1_Resultats Balears'!G178)</f>
        <v/>
      </c>
      <c r="N177" s="463" t="str">
        <f>IF('4.1_Resultats Balears'!H178=0,"",'4.1_Resultats Balears'!H178)</f>
        <v/>
      </c>
      <c r="O177" s="463" t="str">
        <f>IF('4.1_Resultats Balears'!I178=0,"",'4.1_Resultats Balears'!I178)</f>
        <v/>
      </c>
      <c r="P177" s="463" t="str">
        <f>IF('4.1_Resultats Balears'!K178=0,"",'4.1_Resultats Balears'!K178)</f>
        <v/>
      </c>
      <c r="Q177" s="463" t="str">
        <f>IF('4.1_Resultats Balears'!M178=0,"",'4.1_Resultats Balears'!M178)</f>
        <v/>
      </c>
      <c r="R177" s="463" t="str">
        <f>IF('4.1_Resultats Balears'!O178=0,"",'4.1_Resultats Balears'!O178)</f>
        <v/>
      </c>
      <c r="S177" s="463" t="str">
        <f>IF('4.1_Resultats Balears'!P178=0,"",'4.1_Resultats Balears'!P178)</f>
        <v/>
      </c>
      <c r="T177" s="463" t="str">
        <f>IF('4.1_Resultats Balears'!Q178=0,"",'4.1_Resultats Balears'!Q178)</f>
        <v/>
      </c>
      <c r="U177" s="463" t="str">
        <f>IF('4.1_Resultats Balears'!S178=0,"",'4.1_Resultats Balears'!S178)</f>
        <v/>
      </c>
      <c r="V177" s="462" t="str">
        <f>_xlfn.IFNA(IF(VLOOKUP($D177,'3_Categories 3-6'!$E$26:$X$275,8,FALSE)="","",VLOOKUP($D177,'3_Categories 3-6'!$E$26:$X$275,8,FALSE)),"")</f>
        <v/>
      </c>
      <c r="W177" s="462" t="str">
        <f>_xlfn.IFNA(IF(VLOOKUP($D177,'3_Categories 3-6'!$E$26:$X$275,14,FALSE)="","",VLOOKUP($D177,'3_Categories 3-6'!$E$26:$X$275,14,FALSE)),"")</f>
        <v/>
      </c>
      <c r="X177" s="462" t="str">
        <f>_xlfn.IFNA(IF(VLOOKUP($D177,'3_Categories 3-6'!$E$26:$X$275,19,FALSE)="","",VLOOKUP($D177,'3_Categories 3-6'!$E$26:$X$275,19,FALSE)),"")</f>
        <v/>
      </c>
      <c r="Y177" s="462" t="str">
        <f>_xlfn.IFNA(IF(VLOOKUP($D177,'3_Categories 3-6'!$E$26:$X$275,20,FALSE)="","",VLOOKUP($D177,'3_Categories 3-6'!$E$26:$X$275,20,FALSE)),"")</f>
        <v/>
      </c>
    </row>
    <row r="178" spans="3:25" s="10" customFormat="1" x14ac:dyDescent="0.25">
      <c r="C178" s="478">
        <v>126</v>
      </c>
      <c r="D178" s="723" t="str">
        <f>IF(Dades!E916="","",Dades!E916)</f>
        <v/>
      </c>
      <c r="E178" s="723"/>
      <c r="F178" s="564" t="str">
        <f>IF(D178="","",IF(VLOOKUP(D178,'0.1_Dades generals organització'!$E$44:$M$293,4)="","",VLOOKUP(D178,'0.1_Dades generals organització'!$E$44:$M$293,4)))</f>
        <v/>
      </c>
      <c r="G178" s="564" t="str">
        <f>IF(D178="","",IF(VLOOKUP(D178,'0.1_Dades generals organització'!$E$44:$M$293,5)="","",VLOOKUP(D178,'0.1_Dades generals organització'!$E$44:$M$293,5)))</f>
        <v/>
      </c>
      <c r="H178" s="564" t="str">
        <f>IF(D178="","",IF(VLOOKUP(D178,'0.1_Dades generals organització'!$E$44:$M$293,6)="","",VLOOKUP(D178,'0.1_Dades generals organització'!$E$44:$M$293,6)))</f>
        <v/>
      </c>
      <c r="I178" s="466" t="str">
        <f>IF(D178="","",IF(VLOOKUP(D178,'0.1_Dades generals organització'!$E$44:$M$293,7)="","",VLOOKUP(D178,'0.1_Dades generals organització'!$E$44:$M$293,7)))</f>
        <v/>
      </c>
      <c r="J178" s="466" t="str">
        <f>IF(D178="","",IF(VLOOKUP(D178,'0.1_Dades generals organització'!$E$44:$M$293,8)="","",VLOOKUP(D178,'0.1_Dades generals organització'!$E$44:$M$293,8)))</f>
        <v/>
      </c>
      <c r="K178" s="564" t="str">
        <f>IF(D178="","",IF(VLOOKUP(D178,'0.1_Dades generals organització'!$E$44:$M$293,9)="","",VLOOKUP(D178,'0.1_Dades generals organització'!$E$44:$M$293,9)))</f>
        <v/>
      </c>
      <c r="L178" s="463" t="str">
        <f>IF('4.1_Resultats Balears'!F179=0,"",'4.1_Resultats Balears'!F179)</f>
        <v/>
      </c>
      <c r="M178" s="463" t="str">
        <f>IF('4.1_Resultats Balears'!G179=0,"",'4.1_Resultats Balears'!G179)</f>
        <v/>
      </c>
      <c r="N178" s="463" t="str">
        <f>IF('4.1_Resultats Balears'!H179=0,"",'4.1_Resultats Balears'!H179)</f>
        <v/>
      </c>
      <c r="O178" s="463" t="str">
        <f>IF('4.1_Resultats Balears'!I179=0,"",'4.1_Resultats Balears'!I179)</f>
        <v/>
      </c>
      <c r="P178" s="463" t="str">
        <f>IF('4.1_Resultats Balears'!K179=0,"",'4.1_Resultats Balears'!K179)</f>
        <v/>
      </c>
      <c r="Q178" s="463" t="str">
        <f>IF('4.1_Resultats Balears'!M179=0,"",'4.1_Resultats Balears'!M179)</f>
        <v/>
      </c>
      <c r="R178" s="463" t="str">
        <f>IF('4.1_Resultats Balears'!O179=0,"",'4.1_Resultats Balears'!O179)</f>
        <v/>
      </c>
      <c r="S178" s="463" t="str">
        <f>IF('4.1_Resultats Balears'!P179=0,"",'4.1_Resultats Balears'!P179)</f>
        <v/>
      </c>
      <c r="T178" s="463" t="str">
        <f>IF('4.1_Resultats Balears'!Q179=0,"",'4.1_Resultats Balears'!Q179)</f>
        <v/>
      </c>
      <c r="U178" s="463" t="str">
        <f>IF('4.1_Resultats Balears'!S179=0,"",'4.1_Resultats Balears'!S179)</f>
        <v/>
      </c>
      <c r="V178" s="462" t="str">
        <f>_xlfn.IFNA(IF(VLOOKUP($D178,'3_Categories 3-6'!$E$26:$X$275,8,FALSE)="","",VLOOKUP($D178,'3_Categories 3-6'!$E$26:$X$275,8,FALSE)),"")</f>
        <v/>
      </c>
      <c r="W178" s="462" t="str">
        <f>_xlfn.IFNA(IF(VLOOKUP($D178,'3_Categories 3-6'!$E$26:$X$275,14,FALSE)="","",VLOOKUP($D178,'3_Categories 3-6'!$E$26:$X$275,14,FALSE)),"")</f>
        <v/>
      </c>
      <c r="X178" s="462" t="str">
        <f>_xlfn.IFNA(IF(VLOOKUP($D178,'3_Categories 3-6'!$E$26:$X$275,19,FALSE)="","",VLOOKUP($D178,'3_Categories 3-6'!$E$26:$X$275,19,FALSE)),"")</f>
        <v/>
      </c>
      <c r="Y178" s="462" t="str">
        <f>_xlfn.IFNA(IF(VLOOKUP($D178,'3_Categories 3-6'!$E$26:$X$275,20,FALSE)="","",VLOOKUP($D178,'3_Categories 3-6'!$E$26:$X$275,20,FALSE)),"")</f>
        <v/>
      </c>
    </row>
    <row r="179" spans="3:25" s="10" customFormat="1" x14ac:dyDescent="0.25">
      <c r="C179" s="478">
        <v>127</v>
      </c>
      <c r="D179" s="723" t="str">
        <f>IF(Dades!E917="","",Dades!E917)</f>
        <v/>
      </c>
      <c r="E179" s="723"/>
      <c r="F179" s="564" t="str">
        <f>IF(D179="","",IF(VLOOKUP(D179,'0.1_Dades generals organització'!$E$44:$M$293,4)="","",VLOOKUP(D179,'0.1_Dades generals organització'!$E$44:$M$293,4)))</f>
        <v/>
      </c>
      <c r="G179" s="564" t="str">
        <f>IF(D179="","",IF(VLOOKUP(D179,'0.1_Dades generals organització'!$E$44:$M$293,5)="","",VLOOKUP(D179,'0.1_Dades generals organització'!$E$44:$M$293,5)))</f>
        <v/>
      </c>
      <c r="H179" s="564" t="str">
        <f>IF(D179="","",IF(VLOOKUP(D179,'0.1_Dades generals organització'!$E$44:$M$293,6)="","",VLOOKUP(D179,'0.1_Dades generals organització'!$E$44:$M$293,6)))</f>
        <v/>
      </c>
      <c r="I179" s="466" t="str">
        <f>IF(D179="","",IF(VLOOKUP(D179,'0.1_Dades generals organització'!$E$44:$M$293,7)="","",VLOOKUP(D179,'0.1_Dades generals organització'!$E$44:$M$293,7)))</f>
        <v/>
      </c>
      <c r="J179" s="466" t="str">
        <f>IF(D179="","",IF(VLOOKUP(D179,'0.1_Dades generals organització'!$E$44:$M$293,8)="","",VLOOKUP(D179,'0.1_Dades generals organització'!$E$44:$M$293,8)))</f>
        <v/>
      </c>
      <c r="K179" s="564" t="str">
        <f>IF(D179="","",IF(VLOOKUP(D179,'0.1_Dades generals organització'!$E$44:$M$293,9)="","",VLOOKUP(D179,'0.1_Dades generals organització'!$E$44:$M$293,9)))</f>
        <v/>
      </c>
      <c r="L179" s="463" t="str">
        <f>IF('4.1_Resultats Balears'!F180=0,"",'4.1_Resultats Balears'!F180)</f>
        <v/>
      </c>
      <c r="M179" s="463" t="str">
        <f>IF('4.1_Resultats Balears'!G180=0,"",'4.1_Resultats Balears'!G180)</f>
        <v/>
      </c>
      <c r="N179" s="463" t="str">
        <f>IF('4.1_Resultats Balears'!H180=0,"",'4.1_Resultats Balears'!H180)</f>
        <v/>
      </c>
      <c r="O179" s="463" t="str">
        <f>IF('4.1_Resultats Balears'!I180=0,"",'4.1_Resultats Balears'!I180)</f>
        <v/>
      </c>
      <c r="P179" s="463" t="str">
        <f>IF('4.1_Resultats Balears'!K180=0,"",'4.1_Resultats Balears'!K180)</f>
        <v/>
      </c>
      <c r="Q179" s="463" t="str">
        <f>IF('4.1_Resultats Balears'!M180=0,"",'4.1_Resultats Balears'!M180)</f>
        <v/>
      </c>
      <c r="R179" s="463" t="str">
        <f>IF('4.1_Resultats Balears'!O180=0,"",'4.1_Resultats Balears'!O180)</f>
        <v/>
      </c>
      <c r="S179" s="463" t="str">
        <f>IF('4.1_Resultats Balears'!P180=0,"",'4.1_Resultats Balears'!P180)</f>
        <v/>
      </c>
      <c r="T179" s="463" t="str">
        <f>IF('4.1_Resultats Balears'!Q180=0,"",'4.1_Resultats Balears'!Q180)</f>
        <v/>
      </c>
      <c r="U179" s="463" t="str">
        <f>IF('4.1_Resultats Balears'!S180=0,"",'4.1_Resultats Balears'!S180)</f>
        <v/>
      </c>
      <c r="V179" s="462" t="str">
        <f>_xlfn.IFNA(IF(VLOOKUP($D179,'3_Categories 3-6'!$E$26:$X$275,8,FALSE)="","",VLOOKUP($D179,'3_Categories 3-6'!$E$26:$X$275,8,FALSE)),"")</f>
        <v/>
      </c>
      <c r="W179" s="462" t="str">
        <f>_xlfn.IFNA(IF(VLOOKUP($D179,'3_Categories 3-6'!$E$26:$X$275,14,FALSE)="","",VLOOKUP($D179,'3_Categories 3-6'!$E$26:$X$275,14,FALSE)),"")</f>
        <v/>
      </c>
      <c r="X179" s="462" t="str">
        <f>_xlfn.IFNA(IF(VLOOKUP($D179,'3_Categories 3-6'!$E$26:$X$275,19,FALSE)="","",VLOOKUP($D179,'3_Categories 3-6'!$E$26:$X$275,19,FALSE)),"")</f>
        <v/>
      </c>
      <c r="Y179" s="462" t="str">
        <f>_xlfn.IFNA(IF(VLOOKUP($D179,'3_Categories 3-6'!$E$26:$X$275,20,FALSE)="","",VLOOKUP($D179,'3_Categories 3-6'!$E$26:$X$275,20,FALSE)),"")</f>
        <v/>
      </c>
    </row>
    <row r="180" spans="3:25" s="10" customFormat="1" x14ac:dyDescent="0.25">
      <c r="C180" s="478">
        <v>128</v>
      </c>
      <c r="D180" s="723" t="str">
        <f>IF(Dades!E918="","",Dades!E918)</f>
        <v/>
      </c>
      <c r="E180" s="723"/>
      <c r="F180" s="564" t="str">
        <f>IF(D180="","",IF(VLOOKUP(D180,'0.1_Dades generals organització'!$E$44:$M$293,4)="","",VLOOKUP(D180,'0.1_Dades generals organització'!$E$44:$M$293,4)))</f>
        <v/>
      </c>
      <c r="G180" s="564" t="str">
        <f>IF(D180="","",IF(VLOOKUP(D180,'0.1_Dades generals organització'!$E$44:$M$293,5)="","",VLOOKUP(D180,'0.1_Dades generals organització'!$E$44:$M$293,5)))</f>
        <v/>
      </c>
      <c r="H180" s="564" t="str">
        <f>IF(D180="","",IF(VLOOKUP(D180,'0.1_Dades generals organització'!$E$44:$M$293,6)="","",VLOOKUP(D180,'0.1_Dades generals organització'!$E$44:$M$293,6)))</f>
        <v/>
      </c>
      <c r="I180" s="466" t="str">
        <f>IF(D180="","",IF(VLOOKUP(D180,'0.1_Dades generals organització'!$E$44:$M$293,7)="","",VLOOKUP(D180,'0.1_Dades generals organització'!$E$44:$M$293,7)))</f>
        <v/>
      </c>
      <c r="J180" s="466" t="str">
        <f>IF(D180="","",IF(VLOOKUP(D180,'0.1_Dades generals organització'!$E$44:$M$293,8)="","",VLOOKUP(D180,'0.1_Dades generals organització'!$E$44:$M$293,8)))</f>
        <v/>
      </c>
      <c r="K180" s="564" t="str">
        <f>IF(D180="","",IF(VLOOKUP(D180,'0.1_Dades generals organització'!$E$44:$M$293,9)="","",VLOOKUP(D180,'0.1_Dades generals organització'!$E$44:$M$293,9)))</f>
        <v/>
      </c>
      <c r="L180" s="463" t="str">
        <f>IF('4.1_Resultats Balears'!F181=0,"",'4.1_Resultats Balears'!F181)</f>
        <v/>
      </c>
      <c r="M180" s="463" t="str">
        <f>IF('4.1_Resultats Balears'!G181=0,"",'4.1_Resultats Balears'!G181)</f>
        <v/>
      </c>
      <c r="N180" s="463" t="str">
        <f>IF('4.1_Resultats Balears'!H181=0,"",'4.1_Resultats Balears'!H181)</f>
        <v/>
      </c>
      <c r="O180" s="463" t="str">
        <f>IF('4.1_Resultats Balears'!I181=0,"",'4.1_Resultats Balears'!I181)</f>
        <v/>
      </c>
      <c r="P180" s="463" t="str">
        <f>IF('4.1_Resultats Balears'!K181=0,"",'4.1_Resultats Balears'!K181)</f>
        <v/>
      </c>
      <c r="Q180" s="463" t="str">
        <f>IF('4.1_Resultats Balears'!M181=0,"",'4.1_Resultats Balears'!M181)</f>
        <v/>
      </c>
      <c r="R180" s="463" t="str">
        <f>IF('4.1_Resultats Balears'!O181=0,"",'4.1_Resultats Balears'!O181)</f>
        <v/>
      </c>
      <c r="S180" s="463" t="str">
        <f>IF('4.1_Resultats Balears'!P181=0,"",'4.1_Resultats Balears'!P181)</f>
        <v/>
      </c>
      <c r="T180" s="463" t="str">
        <f>IF('4.1_Resultats Balears'!Q181=0,"",'4.1_Resultats Balears'!Q181)</f>
        <v/>
      </c>
      <c r="U180" s="463" t="str">
        <f>IF('4.1_Resultats Balears'!S181=0,"",'4.1_Resultats Balears'!S181)</f>
        <v/>
      </c>
      <c r="V180" s="462" t="str">
        <f>_xlfn.IFNA(IF(VLOOKUP($D180,'3_Categories 3-6'!$E$26:$X$275,8,FALSE)="","",VLOOKUP($D180,'3_Categories 3-6'!$E$26:$X$275,8,FALSE)),"")</f>
        <v/>
      </c>
      <c r="W180" s="462" t="str">
        <f>_xlfn.IFNA(IF(VLOOKUP($D180,'3_Categories 3-6'!$E$26:$X$275,14,FALSE)="","",VLOOKUP($D180,'3_Categories 3-6'!$E$26:$X$275,14,FALSE)),"")</f>
        <v/>
      </c>
      <c r="X180" s="462" t="str">
        <f>_xlfn.IFNA(IF(VLOOKUP($D180,'3_Categories 3-6'!$E$26:$X$275,19,FALSE)="","",VLOOKUP($D180,'3_Categories 3-6'!$E$26:$X$275,19,FALSE)),"")</f>
        <v/>
      </c>
      <c r="Y180" s="462" t="str">
        <f>_xlfn.IFNA(IF(VLOOKUP($D180,'3_Categories 3-6'!$E$26:$X$275,20,FALSE)="","",VLOOKUP($D180,'3_Categories 3-6'!$E$26:$X$275,20,FALSE)),"")</f>
        <v/>
      </c>
    </row>
    <row r="181" spans="3:25" s="10" customFormat="1" x14ac:dyDescent="0.25">
      <c r="C181" s="478">
        <v>129</v>
      </c>
      <c r="D181" s="723" t="str">
        <f>IF(Dades!E919="","",Dades!E919)</f>
        <v/>
      </c>
      <c r="E181" s="723"/>
      <c r="F181" s="564" t="str">
        <f>IF(D181="","",IF(VLOOKUP(D181,'0.1_Dades generals organització'!$E$44:$M$293,4)="","",VLOOKUP(D181,'0.1_Dades generals organització'!$E$44:$M$293,4)))</f>
        <v/>
      </c>
      <c r="G181" s="564" t="str">
        <f>IF(D181="","",IF(VLOOKUP(D181,'0.1_Dades generals organització'!$E$44:$M$293,5)="","",VLOOKUP(D181,'0.1_Dades generals organització'!$E$44:$M$293,5)))</f>
        <v/>
      </c>
      <c r="H181" s="564" t="str">
        <f>IF(D181="","",IF(VLOOKUP(D181,'0.1_Dades generals organització'!$E$44:$M$293,6)="","",VLOOKUP(D181,'0.1_Dades generals organització'!$E$44:$M$293,6)))</f>
        <v/>
      </c>
      <c r="I181" s="466" t="str">
        <f>IF(D181="","",IF(VLOOKUP(D181,'0.1_Dades generals organització'!$E$44:$M$293,7)="","",VLOOKUP(D181,'0.1_Dades generals organització'!$E$44:$M$293,7)))</f>
        <v/>
      </c>
      <c r="J181" s="466" t="str">
        <f>IF(D181="","",IF(VLOOKUP(D181,'0.1_Dades generals organització'!$E$44:$M$293,8)="","",VLOOKUP(D181,'0.1_Dades generals organització'!$E$44:$M$293,8)))</f>
        <v/>
      </c>
      <c r="K181" s="564" t="str">
        <f>IF(D181="","",IF(VLOOKUP(D181,'0.1_Dades generals organització'!$E$44:$M$293,9)="","",VLOOKUP(D181,'0.1_Dades generals organització'!$E$44:$M$293,9)))</f>
        <v/>
      </c>
      <c r="L181" s="463" t="str">
        <f>IF('4.1_Resultats Balears'!F182=0,"",'4.1_Resultats Balears'!F182)</f>
        <v/>
      </c>
      <c r="M181" s="463" t="str">
        <f>IF('4.1_Resultats Balears'!G182=0,"",'4.1_Resultats Balears'!G182)</f>
        <v/>
      </c>
      <c r="N181" s="463" t="str">
        <f>IF('4.1_Resultats Balears'!H182=0,"",'4.1_Resultats Balears'!H182)</f>
        <v/>
      </c>
      <c r="O181" s="463" t="str">
        <f>IF('4.1_Resultats Balears'!I182=0,"",'4.1_Resultats Balears'!I182)</f>
        <v/>
      </c>
      <c r="P181" s="463" t="str">
        <f>IF('4.1_Resultats Balears'!K182=0,"",'4.1_Resultats Balears'!K182)</f>
        <v/>
      </c>
      <c r="Q181" s="463" t="str">
        <f>IF('4.1_Resultats Balears'!M182=0,"",'4.1_Resultats Balears'!M182)</f>
        <v/>
      </c>
      <c r="R181" s="463" t="str">
        <f>IF('4.1_Resultats Balears'!O182=0,"",'4.1_Resultats Balears'!O182)</f>
        <v/>
      </c>
      <c r="S181" s="463" t="str">
        <f>IF('4.1_Resultats Balears'!P182=0,"",'4.1_Resultats Balears'!P182)</f>
        <v/>
      </c>
      <c r="T181" s="463" t="str">
        <f>IF('4.1_Resultats Balears'!Q182=0,"",'4.1_Resultats Balears'!Q182)</f>
        <v/>
      </c>
      <c r="U181" s="463" t="str">
        <f>IF('4.1_Resultats Balears'!S182=0,"",'4.1_Resultats Balears'!S182)</f>
        <v/>
      </c>
      <c r="V181" s="462" t="str">
        <f>_xlfn.IFNA(IF(VLOOKUP($D181,'3_Categories 3-6'!$E$26:$X$275,8,FALSE)="","",VLOOKUP($D181,'3_Categories 3-6'!$E$26:$X$275,8,FALSE)),"")</f>
        <v/>
      </c>
      <c r="W181" s="462" t="str">
        <f>_xlfn.IFNA(IF(VLOOKUP($D181,'3_Categories 3-6'!$E$26:$X$275,14,FALSE)="","",VLOOKUP($D181,'3_Categories 3-6'!$E$26:$X$275,14,FALSE)),"")</f>
        <v/>
      </c>
      <c r="X181" s="462" t="str">
        <f>_xlfn.IFNA(IF(VLOOKUP($D181,'3_Categories 3-6'!$E$26:$X$275,19,FALSE)="","",VLOOKUP($D181,'3_Categories 3-6'!$E$26:$X$275,19,FALSE)),"")</f>
        <v/>
      </c>
      <c r="Y181" s="462" t="str">
        <f>_xlfn.IFNA(IF(VLOOKUP($D181,'3_Categories 3-6'!$E$26:$X$275,20,FALSE)="","",VLOOKUP($D181,'3_Categories 3-6'!$E$26:$X$275,20,FALSE)),"")</f>
        <v/>
      </c>
    </row>
    <row r="182" spans="3:25" s="10" customFormat="1" x14ac:dyDescent="0.25">
      <c r="C182" s="478">
        <v>130</v>
      </c>
      <c r="D182" s="723" t="str">
        <f>IF(Dades!E920="","",Dades!E920)</f>
        <v/>
      </c>
      <c r="E182" s="723"/>
      <c r="F182" s="564" t="str">
        <f>IF(D182="","",IF(VLOOKUP(D182,'0.1_Dades generals organització'!$E$44:$M$293,4)="","",VLOOKUP(D182,'0.1_Dades generals organització'!$E$44:$M$293,4)))</f>
        <v/>
      </c>
      <c r="G182" s="564" t="str">
        <f>IF(D182="","",IF(VLOOKUP(D182,'0.1_Dades generals organització'!$E$44:$M$293,5)="","",VLOOKUP(D182,'0.1_Dades generals organització'!$E$44:$M$293,5)))</f>
        <v/>
      </c>
      <c r="H182" s="564" t="str">
        <f>IF(D182="","",IF(VLOOKUP(D182,'0.1_Dades generals organització'!$E$44:$M$293,6)="","",VLOOKUP(D182,'0.1_Dades generals organització'!$E$44:$M$293,6)))</f>
        <v/>
      </c>
      <c r="I182" s="466" t="str">
        <f>IF(D182="","",IF(VLOOKUP(D182,'0.1_Dades generals organització'!$E$44:$M$293,7)="","",VLOOKUP(D182,'0.1_Dades generals organització'!$E$44:$M$293,7)))</f>
        <v/>
      </c>
      <c r="J182" s="466" t="str">
        <f>IF(D182="","",IF(VLOOKUP(D182,'0.1_Dades generals organització'!$E$44:$M$293,8)="","",VLOOKUP(D182,'0.1_Dades generals organització'!$E$44:$M$293,8)))</f>
        <v/>
      </c>
      <c r="K182" s="564" t="str">
        <f>IF(D182="","",IF(VLOOKUP(D182,'0.1_Dades generals organització'!$E$44:$M$293,9)="","",VLOOKUP(D182,'0.1_Dades generals organització'!$E$44:$M$293,9)))</f>
        <v/>
      </c>
      <c r="L182" s="463" t="str">
        <f>IF('4.1_Resultats Balears'!F183=0,"",'4.1_Resultats Balears'!F183)</f>
        <v/>
      </c>
      <c r="M182" s="463" t="str">
        <f>IF('4.1_Resultats Balears'!G183=0,"",'4.1_Resultats Balears'!G183)</f>
        <v/>
      </c>
      <c r="N182" s="463" t="str">
        <f>IF('4.1_Resultats Balears'!H183=0,"",'4.1_Resultats Balears'!H183)</f>
        <v/>
      </c>
      <c r="O182" s="463" t="str">
        <f>IF('4.1_Resultats Balears'!I183=0,"",'4.1_Resultats Balears'!I183)</f>
        <v/>
      </c>
      <c r="P182" s="463" t="str">
        <f>IF('4.1_Resultats Balears'!K183=0,"",'4.1_Resultats Balears'!K183)</f>
        <v/>
      </c>
      <c r="Q182" s="463" t="str">
        <f>IF('4.1_Resultats Balears'!M183=0,"",'4.1_Resultats Balears'!M183)</f>
        <v/>
      </c>
      <c r="R182" s="463" t="str">
        <f>IF('4.1_Resultats Balears'!O183=0,"",'4.1_Resultats Balears'!O183)</f>
        <v/>
      </c>
      <c r="S182" s="463" t="str">
        <f>IF('4.1_Resultats Balears'!P183=0,"",'4.1_Resultats Balears'!P183)</f>
        <v/>
      </c>
      <c r="T182" s="463" t="str">
        <f>IF('4.1_Resultats Balears'!Q183=0,"",'4.1_Resultats Balears'!Q183)</f>
        <v/>
      </c>
      <c r="U182" s="463" t="str">
        <f>IF('4.1_Resultats Balears'!S183=0,"",'4.1_Resultats Balears'!S183)</f>
        <v/>
      </c>
      <c r="V182" s="462" t="str">
        <f>_xlfn.IFNA(IF(VLOOKUP($D182,'3_Categories 3-6'!$E$26:$X$275,8,FALSE)="","",VLOOKUP($D182,'3_Categories 3-6'!$E$26:$X$275,8,FALSE)),"")</f>
        <v/>
      </c>
      <c r="W182" s="462" t="str">
        <f>_xlfn.IFNA(IF(VLOOKUP($D182,'3_Categories 3-6'!$E$26:$X$275,14,FALSE)="","",VLOOKUP($D182,'3_Categories 3-6'!$E$26:$X$275,14,FALSE)),"")</f>
        <v/>
      </c>
      <c r="X182" s="462" t="str">
        <f>_xlfn.IFNA(IF(VLOOKUP($D182,'3_Categories 3-6'!$E$26:$X$275,19,FALSE)="","",VLOOKUP($D182,'3_Categories 3-6'!$E$26:$X$275,19,FALSE)),"")</f>
        <v/>
      </c>
      <c r="Y182" s="462" t="str">
        <f>_xlfn.IFNA(IF(VLOOKUP($D182,'3_Categories 3-6'!$E$26:$X$275,20,FALSE)="","",VLOOKUP($D182,'3_Categories 3-6'!$E$26:$X$275,20,FALSE)),"")</f>
        <v/>
      </c>
    </row>
    <row r="183" spans="3:25" s="10" customFormat="1" x14ac:dyDescent="0.25">
      <c r="C183" s="478">
        <v>131</v>
      </c>
      <c r="D183" s="723" t="str">
        <f>IF(Dades!E921="","",Dades!E921)</f>
        <v/>
      </c>
      <c r="E183" s="723"/>
      <c r="F183" s="564" t="str">
        <f>IF(D183="","",IF(VLOOKUP(D183,'0.1_Dades generals organització'!$E$44:$M$293,4)="","",VLOOKUP(D183,'0.1_Dades generals organització'!$E$44:$M$293,4)))</f>
        <v/>
      </c>
      <c r="G183" s="564" t="str">
        <f>IF(D183="","",IF(VLOOKUP(D183,'0.1_Dades generals organització'!$E$44:$M$293,5)="","",VLOOKUP(D183,'0.1_Dades generals organització'!$E$44:$M$293,5)))</f>
        <v/>
      </c>
      <c r="H183" s="564" t="str">
        <f>IF(D183="","",IF(VLOOKUP(D183,'0.1_Dades generals organització'!$E$44:$M$293,6)="","",VLOOKUP(D183,'0.1_Dades generals organització'!$E$44:$M$293,6)))</f>
        <v/>
      </c>
      <c r="I183" s="466" t="str">
        <f>IF(D183="","",IF(VLOOKUP(D183,'0.1_Dades generals organització'!$E$44:$M$293,7)="","",VLOOKUP(D183,'0.1_Dades generals organització'!$E$44:$M$293,7)))</f>
        <v/>
      </c>
      <c r="J183" s="466" t="str">
        <f>IF(D183="","",IF(VLOOKUP(D183,'0.1_Dades generals organització'!$E$44:$M$293,8)="","",VLOOKUP(D183,'0.1_Dades generals organització'!$E$44:$M$293,8)))</f>
        <v/>
      </c>
      <c r="K183" s="564" t="str">
        <f>IF(D183="","",IF(VLOOKUP(D183,'0.1_Dades generals organització'!$E$44:$M$293,9)="","",VLOOKUP(D183,'0.1_Dades generals organització'!$E$44:$M$293,9)))</f>
        <v/>
      </c>
      <c r="L183" s="463" t="str">
        <f>IF('4.1_Resultats Balears'!F184=0,"",'4.1_Resultats Balears'!F184)</f>
        <v/>
      </c>
      <c r="M183" s="463" t="str">
        <f>IF('4.1_Resultats Balears'!G184=0,"",'4.1_Resultats Balears'!G184)</f>
        <v/>
      </c>
      <c r="N183" s="463" t="str">
        <f>IF('4.1_Resultats Balears'!H184=0,"",'4.1_Resultats Balears'!H184)</f>
        <v/>
      </c>
      <c r="O183" s="463" t="str">
        <f>IF('4.1_Resultats Balears'!I184=0,"",'4.1_Resultats Balears'!I184)</f>
        <v/>
      </c>
      <c r="P183" s="463" t="str">
        <f>IF('4.1_Resultats Balears'!K184=0,"",'4.1_Resultats Balears'!K184)</f>
        <v/>
      </c>
      <c r="Q183" s="463" t="str">
        <f>IF('4.1_Resultats Balears'!M184=0,"",'4.1_Resultats Balears'!M184)</f>
        <v/>
      </c>
      <c r="R183" s="463" t="str">
        <f>IF('4.1_Resultats Balears'!O184=0,"",'4.1_Resultats Balears'!O184)</f>
        <v/>
      </c>
      <c r="S183" s="463" t="str">
        <f>IF('4.1_Resultats Balears'!P184=0,"",'4.1_Resultats Balears'!P184)</f>
        <v/>
      </c>
      <c r="T183" s="463" t="str">
        <f>IF('4.1_Resultats Balears'!Q184=0,"",'4.1_Resultats Balears'!Q184)</f>
        <v/>
      </c>
      <c r="U183" s="463" t="str">
        <f>IF('4.1_Resultats Balears'!S184=0,"",'4.1_Resultats Balears'!S184)</f>
        <v/>
      </c>
      <c r="V183" s="462" t="str">
        <f>_xlfn.IFNA(IF(VLOOKUP($D183,'3_Categories 3-6'!$E$26:$X$275,8,FALSE)="","",VLOOKUP($D183,'3_Categories 3-6'!$E$26:$X$275,8,FALSE)),"")</f>
        <v/>
      </c>
      <c r="W183" s="462" t="str">
        <f>_xlfn.IFNA(IF(VLOOKUP($D183,'3_Categories 3-6'!$E$26:$X$275,14,FALSE)="","",VLOOKUP($D183,'3_Categories 3-6'!$E$26:$X$275,14,FALSE)),"")</f>
        <v/>
      </c>
      <c r="X183" s="462" t="str">
        <f>_xlfn.IFNA(IF(VLOOKUP($D183,'3_Categories 3-6'!$E$26:$X$275,19,FALSE)="","",VLOOKUP($D183,'3_Categories 3-6'!$E$26:$X$275,19,FALSE)),"")</f>
        <v/>
      </c>
      <c r="Y183" s="462" t="str">
        <f>_xlfn.IFNA(IF(VLOOKUP($D183,'3_Categories 3-6'!$E$26:$X$275,20,FALSE)="","",VLOOKUP($D183,'3_Categories 3-6'!$E$26:$X$275,20,FALSE)),"")</f>
        <v/>
      </c>
    </row>
    <row r="184" spans="3:25" s="10" customFormat="1" x14ac:dyDescent="0.25">
      <c r="C184" s="478">
        <v>132</v>
      </c>
      <c r="D184" s="723" t="str">
        <f>IF(Dades!E922="","",Dades!E922)</f>
        <v/>
      </c>
      <c r="E184" s="723"/>
      <c r="F184" s="564" t="str">
        <f>IF(D184="","",IF(VLOOKUP(D184,'0.1_Dades generals organització'!$E$44:$M$293,4)="","",VLOOKUP(D184,'0.1_Dades generals organització'!$E$44:$M$293,4)))</f>
        <v/>
      </c>
      <c r="G184" s="564" t="str">
        <f>IF(D184="","",IF(VLOOKUP(D184,'0.1_Dades generals organització'!$E$44:$M$293,5)="","",VLOOKUP(D184,'0.1_Dades generals organització'!$E$44:$M$293,5)))</f>
        <v/>
      </c>
      <c r="H184" s="564" t="str">
        <f>IF(D184="","",IF(VLOOKUP(D184,'0.1_Dades generals organització'!$E$44:$M$293,6)="","",VLOOKUP(D184,'0.1_Dades generals organització'!$E$44:$M$293,6)))</f>
        <v/>
      </c>
      <c r="I184" s="466" t="str">
        <f>IF(D184="","",IF(VLOOKUP(D184,'0.1_Dades generals organització'!$E$44:$M$293,7)="","",VLOOKUP(D184,'0.1_Dades generals organització'!$E$44:$M$293,7)))</f>
        <v/>
      </c>
      <c r="J184" s="466" t="str">
        <f>IF(D184="","",IF(VLOOKUP(D184,'0.1_Dades generals organització'!$E$44:$M$293,8)="","",VLOOKUP(D184,'0.1_Dades generals organització'!$E$44:$M$293,8)))</f>
        <v/>
      </c>
      <c r="K184" s="564" t="str">
        <f>IF(D184="","",IF(VLOOKUP(D184,'0.1_Dades generals organització'!$E$44:$M$293,9)="","",VLOOKUP(D184,'0.1_Dades generals organització'!$E$44:$M$293,9)))</f>
        <v/>
      </c>
      <c r="L184" s="463" t="str">
        <f>IF('4.1_Resultats Balears'!F185=0,"",'4.1_Resultats Balears'!F185)</f>
        <v/>
      </c>
      <c r="M184" s="463" t="str">
        <f>IF('4.1_Resultats Balears'!G185=0,"",'4.1_Resultats Balears'!G185)</f>
        <v/>
      </c>
      <c r="N184" s="463" t="str">
        <f>IF('4.1_Resultats Balears'!H185=0,"",'4.1_Resultats Balears'!H185)</f>
        <v/>
      </c>
      <c r="O184" s="463" t="str">
        <f>IF('4.1_Resultats Balears'!I185=0,"",'4.1_Resultats Balears'!I185)</f>
        <v/>
      </c>
      <c r="P184" s="463" t="str">
        <f>IF('4.1_Resultats Balears'!K185=0,"",'4.1_Resultats Balears'!K185)</f>
        <v/>
      </c>
      <c r="Q184" s="463" t="str">
        <f>IF('4.1_Resultats Balears'!M185=0,"",'4.1_Resultats Balears'!M185)</f>
        <v/>
      </c>
      <c r="R184" s="463" t="str">
        <f>IF('4.1_Resultats Balears'!O185=0,"",'4.1_Resultats Balears'!O185)</f>
        <v/>
      </c>
      <c r="S184" s="463" t="str">
        <f>IF('4.1_Resultats Balears'!P185=0,"",'4.1_Resultats Balears'!P185)</f>
        <v/>
      </c>
      <c r="T184" s="463" t="str">
        <f>IF('4.1_Resultats Balears'!Q185=0,"",'4.1_Resultats Balears'!Q185)</f>
        <v/>
      </c>
      <c r="U184" s="463" t="str">
        <f>IF('4.1_Resultats Balears'!S185=0,"",'4.1_Resultats Balears'!S185)</f>
        <v/>
      </c>
      <c r="V184" s="462" t="str">
        <f>_xlfn.IFNA(IF(VLOOKUP($D184,'3_Categories 3-6'!$E$26:$X$275,8,FALSE)="","",VLOOKUP($D184,'3_Categories 3-6'!$E$26:$X$275,8,FALSE)),"")</f>
        <v/>
      </c>
      <c r="W184" s="462" t="str">
        <f>_xlfn.IFNA(IF(VLOOKUP($D184,'3_Categories 3-6'!$E$26:$X$275,14,FALSE)="","",VLOOKUP($D184,'3_Categories 3-6'!$E$26:$X$275,14,FALSE)),"")</f>
        <v/>
      </c>
      <c r="X184" s="462" t="str">
        <f>_xlfn.IFNA(IF(VLOOKUP($D184,'3_Categories 3-6'!$E$26:$X$275,19,FALSE)="","",VLOOKUP($D184,'3_Categories 3-6'!$E$26:$X$275,19,FALSE)),"")</f>
        <v/>
      </c>
      <c r="Y184" s="462" t="str">
        <f>_xlfn.IFNA(IF(VLOOKUP($D184,'3_Categories 3-6'!$E$26:$X$275,20,FALSE)="","",VLOOKUP($D184,'3_Categories 3-6'!$E$26:$X$275,20,FALSE)),"")</f>
        <v/>
      </c>
    </row>
    <row r="185" spans="3:25" s="10" customFormat="1" x14ac:dyDescent="0.25">
      <c r="C185" s="478">
        <v>133</v>
      </c>
      <c r="D185" s="723" t="str">
        <f>IF(Dades!E923="","",Dades!E923)</f>
        <v/>
      </c>
      <c r="E185" s="723"/>
      <c r="F185" s="564" t="str">
        <f>IF(D185="","",IF(VLOOKUP(D185,'0.1_Dades generals organització'!$E$44:$M$293,4)="","",VLOOKUP(D185,'0.1_Dades generals organització'!$E$44:$M$293,4)))</f>
        <v/>
      </c>
      <c r="G185" s="564" t="str">
        <f>IF(D185="","",IF(VLOOKUP(D185,'0.1_Dades generals organització'!$E$44:$M$293,5)="","",VLOOKUP(D185,'0.1_Dades generals organització'!$E$44:$M$293,5)))</f>
        <v/>
      </c>
      <c r="H185" s="564" t="str">
        <f>IF(D185="","",IF(VLOOKUP(D185,'0.1_Dades generals organització'!$E$44:$M$293,6)="","",VLOOKUP(D185,'0.1_Dades generals organització'!$E$44:$M$293,6)))</f>
        <v/>
      </c>
      <c r="I185" s="466" t="str">
        <f>IF(D185="","",IF(VLOOKUP(D185,'0.1_Dades generals organització'!$E$44:$M$293,7)="","",VLOOKUP(D185,'0.1_Dades generals organització'!$E$44:$M$293,7)))</f>
        <v/>
      </c>
      <c r="J185" s="466" t="str">
        <f>IF(D185="","",IF(VLOOKUP(D185,'0.1_Dades generals organització'!$E$44:$M$293,8)="","",VLOOKUP(D185,'0.1_Dades generals organització'!$E$44:$M$293,8)))</f>
        <v/>
      </c>
      <c r="K185" s="564" t="str">
        <f>IF(D185="","",IF(VLOOKUP(D185,'0.1_Dades generals organització'!$E$44:$M$293,9)="","",VLOOKUP(D185,'0.1_Dades generals organització'!$E$44:$M$293,9)))</f>
        <v/>
      </c>
      <c r="L185" s="463" t="str">
        <f>IF('4.1_Resultats Balears'!F186=0,"",'4.1_Resultats Balears'!F186)</f>
        <v/>
      </c>
      <c r="M185" s="463" t="str">
        <f>IF('4.1_Resultats Balears'!G186=0,"",'4.1_Resultats Balears'!G186)</f>
        <v/>
      </c>
      <c r="N185" s="463" t="str">
        <f>IF('4.1_Resultats Balears'!H186=0,"",'4.1_Resultats Balears'!H186)</f>
        <v/>
      </c>
      <c r="O185" s="463" t="str">
        <f>IF('4.1_Resultats Balears'!I186=0,"",'4.1_Resultats Balears'!I186)</f>
        <v/>
      </c>
      <c r="P185" s="463" t="str">
        <f>IF('4.1_Resultats Balears'!K186=0,"",'4.1_Resultats Balears'!K186)</f>
        <v/>
      </c>
      <c r="Q185" s="463" t="str">
        <f>IF('4.1_Resultats Balears'!M186=0,"",'4.1_Resultats Balears'!M186)</f>
        <v/>
      </c>
      <c r="R185" s="463" t="str">
        <f>IF('4.1_Resultats Balears'!O186=0,"",'4.1_Resultats Balears'!O186)</f>
        <v/>
      </c>
      <c r="S185" s="463" t="str">
        <f>IF('4.1_Resultats Balears'!P186=0,"",'4.1_Resultats Balears'!P186)</f>
        <v/>
      </c>
      <c r="T185" s="463" t="str">
        <f>IF('4.1_Resultats Balears'!Q186=0,"",'4.1_Resultats Balears'!Q186)</f>
        <v/>
      </c>
      <c r="U185" s="463" t="str">
        <f>IF('4.1_Resultats Balears'!S186=0,"",'4.1_Resultats Balears'!S186)</f>
        <v/>
      </c>
      <c r="V185" s="462" t="str">
        <f>_xlfn.IFNA(IF(VLOOKUP($D185,'3_Categories 3-6'!$E$26:$X$275,8,FALSE)="","",VLOOKUP($D185,'3_Categories 3-6'!$E$26:$X$275,8,FALSE)),"")</f>
        <v/>
      </c>
      <c r="W185" s="462" t="str">
        <f>_xlfn.IFNA(IF(VLOOKUP($D185,'3_Categories 3-6'!$E$26:$X$275,14,FALSE)="","",VLOOKUP($D185,'3_Categories 3-6'!$E$26:$X$275,14,FALSE)),"")</f>
        <v/>
      </c>
      <c r="X185" s="462" t="str">
        <f>_xlfn.IFNA(IF(VLOOKUP($D185,'3_Categories 3-6'!$E$26:$X$275,19,FALSE)="","",VLOOKUP($D185,'3_Categories 3-6'!$E$26:$X$275,19,FALSE)),"")</f>
        <v/>
      </c>
      <c r="Y185" s="462" t="str">
        <f>_xlfn.IFNA(IF(VLOOKUP($D185,'3_Categories 3-6'!$E$26:$X$275,20,FALSE)="","",VLOOKUP($D185,'3_Categories 3-6'!$E$26:$X$275,20,FALSE)),"")</f>
        <v/>
      </c>
    </row>
    <row r="186" spans="3:25" s="10" customFormat="1" x14ac:dyDescent="0.25">
      <c r="C186" s="478">
        <v>134</v>
      </c>
      <c r="D186" s="723" t="str">
        <f>IF(Dades!E924="","",Dades!E924)</f>
        <v/>
      </c>
      <c r="E186" s="723"/>
      <c r="F186" s="564" t="str">
        <f>IF(D186="","",IF(VLOOKUP(D186,'0.1_Dades generals organització'!$E$44:$M$293,4)="","",VLOOKUP(D186,'0.1_Dades generals organització'!$E$44:$M$293,4)))</f>
        <v/>
      </c>
      <c r="G186" s="564" t="str">
        <f>IF(D186="","",IF(VLOOKUP(D186,'0.1_Dades generals organització'!$E$44:$M$293,5)="","",VLOOKUP(D186,'0.1_Dades generals organització'!$E$44:$M$293,5)))</f>
        <v/>
      </c>
      <c r="H186" s="564" t="str">
        <f>IF(D186="","",IF(VLOOKUP(D186,'0.1_Dades generals organització'!$E$44:$M$293,6)="","",VLOOKUP(D186,'0.1_Dades generals organització'!$E$44:$M$293,6)))</f>
        <v/>
      </c>
      <c r="I186" s="466" t="str">
        <f>IF(D186="","",IF(VLOOKUP(D186,'0.1_Dades generals organització'!$E$44:$M$293,7)="","",VLOOKUP(D186,'0.1_Dades generals organització'!$E$44:$M$293,7)))</f>
        <v/>
      </c>
      <c r="J186" s="466" t="str">
        <f>IF(D186="","",IF(VLOOKUP(D186,'0.1_Dades generals organització'!$E$44:$M$293,8)="","",VLOOKUP(D186,'0.1_Dades generals organització'!$E$44:$M$293,8)))</f>
        <v/>
      </c>
      <c r="K186" s="564" t="str">
        <f>IF(D186="","",IF(VLOOKUP(D186,'0.1_Dades generals organització'!$E$44:$M$293,9)="","",VLOOKUP(D186,'0.1_Dades generals organització'!$E$44:$M$293,9)))</f>
        <v/>
      </c>
      <c r="L186" s="463" t="str">
        <f>IF('4.1_Resultats Balears'!F187=0,"",'4.1_Resultats Balears'!F187)</f>
        <v/>
      </c>
      <c r="M186" s="463" t="str">
        <f>IF('4.1_Resultats Balears'!G187=0,"",'4.1_Resultats Balears'!G187)</f>
        <v/>
      </c>
      <c r="N186" s="463" t="str">
        <f>IF('4.1_Resultats Balears'!H187=0,"",'4.1_Resultats Balears'!H187)</f>
        <v/>
      </c>
      <c r="O186" s="463" t="str">
        <f>IF('4.1_Resultats Balears'!I187=0,"",'4.1_Resultats Balears'!I187)</f>
        <v/>
      </c>
      <c r="P186" s="463" t="str">
        <f>IF('4.1_Resultats Balears'!K187=0,"",'4.1_Resultats Balears'!K187)</f>
        <v/>
      </c>
      <c r="Q186" s="463" t="str">
        <f>IF('4.1_Resultats Balears'!M187=0,"",'4.1_Resultats Balears'!M187)</f>
        <v/>
      </c>
      <c r="R186" s="463" t="str">
        <f>IF('4.1_Resultats Balears'!O187=0,"",'4.1_Resultats Balears'!O187)</f>
        <v/>
      </c>
      <c r="S186" s="463" t="str">
        <f>IF('4.1_Resultats Balears'!P187=0,"",'4.1_Resultats Balears'!P187)</f>
        <v/>
      </c>
      <c r="T186" s="463" t="str">
        <f>IF('4.1_Resultats Balears'!Q187=0,"",'4.1_Resultats Balears'!Q187)</f>
        <v/>
      </c>
      <c r="U186" s="463" t="str">
        <f>IF('4.1_Resultats Balears'!S187=0,"",'4.1_Resultats Balears'!S187)</f>
        <v/>
      </c>
      <c r="V186" s="462" t="str">
        <f>_xlfn.IFNA(IF(VLOOKUP($D186,'3_Categories 3-6'!$E$26:$X$275,8,FALSE)="","",VLOOKUP($D186,'3_Categories 3-6'!$E$26:$X$275,8,FALSE)),"")</f>
        <v/>
      </c>
      <c r="W186" s="462" t="str">
        <f>_xlfn.IFNA(IF(VLOOKUP($D186,'3_Categories 3-6'!$E$26:$X$275,14,FALSE)="","",VLOOKUP($D186,'3_Categories 3-6'!$E$26:$X$275,14,FALSE)),"")</f>
        <v/>
      </c>
      <c r="X186" s="462" t="str">
        <f>_xlfn.IFNA(IF(VLOOKUP($D186,'3_Categories 3-6'!$E$26:$X$275,19,FALSE)="","",VLOOKUP($D186,'3_Categories 3-6'!$E$26:$X$275,19,FALSE)),"")</f>
        <v/>
      </c>
      <c r="Y186" s="462" t="str">
        <f>_xlfn.IFNA(IF(VLOOKUP($D186,'3_Categories 3-6'!$E$26:$X$275,20,FALSE)="","",VLOOKUP($D186,'3_Categories 3-6'!$E$26:$X$275,20,FALSE)),"")</f>
        <v/>
      </c>
    </row>
    <row r="187" spans="3:25" s="10" customFormat="1" x14ac:dyDescent="0.25">
      <c r="C187" s="478">
        <v>135</v>
      </c>
      <c r="D187" s="723" t="str">
        <f>IF(Dades!E925="","",Dades!E925)</f>
        <v/>
      </c>
      <c r="E187" s="723"/>
      <c r="F187" s="564" t="str">
        <f>IF(D187="","",IF(VLOOKUP(D187,'0.1_Dades generals organització'!$E$44:$M$293,4)="","",VLOOKUP(D187,'0.1_Dades generals organització'!$E$44:$M$293,4)))</f>
        <v/>
      </c>
      <c r="G187" s="564" t="str">
        <f>IF(D187="","",IF(VLOOKUP(D187,'0.1_Dades generals organització'!$E$44:$M$293,5)="","",VLOOKUP(D187,'0.1_Dades generals organització'!$E$44:$M$293,5)))</f>
        <v/>
      </c>
      <c r="H187" s="564" t="str">
        <f>IF(D187="","",IF(VLOOKUP(D187,'0.1_Dades generals organització'!$E$44:$M$293,6)="","",VLOOKUP(D187,'0.1_Dades generals organització'!$E$44:$M$293,6)))</f>
        <v/>
      </c>
      <c r="I187" s="466" t="str">
        <f>IF(D187="","",IF(VLOOKUP(D187,'0.1_Dades generals organització'!$E$44:$M$293,7)="","",VLOOKUP(D187,'0.1_Dades generals organització'!$E$44:$M$293,7)))</f>
        <v/>
      </c>
      <c r="J187" s="466" t="str">
        <f>IF(D187="","",IF(VLOOKUP(D187,'0.1_Dades generals organització'!$E$44:$M$293,8)="","",VLOOKUP(D187,'0.1_Dades generals organització'!$E$44:$M$293,8)))</f>
        <v/>
      </c>
      <c r="K187" s="564" t="str">
        <f>IF(D187="","",IF(VLOOKUP(D187,'0.1_Dades generals organització'!$E$44:$M$293,9)="","",VLOOKUP(D187,'0.1_Dades generals organització'!$E$44:$M$293,9)))</f>
        <v/>
      </c>
      <c r="L187" s="463" t="str">
        <f>IF('4.1_Resultats Balears'!F188=0,"",'4.1_Resultats Balears'!F188)</f>
        <v/>
      </c>
      <c r="M187" s="463" t="str">
        <f>IF('4.1_Resultats Balears'!G188=0,"",'4.1_Resultats Balears'!G188)</f>
        <v/>
      </c>
      <c r="N187" s="463" t="str">
        <f>IF('4.1_Resultats Balears'!H188=0,"",'4.1_Resultats Balears'!H188)</f>
        <v/>
      </c>
      <c r="O187" s="463" t="str">
        <f>IF('4.1_Resultats Balears'!I188=0,"",'4.1_Resultats Balears'!I188)</f>
        <v/>
      </c>
      <c r="P187" s="463" t="str">
        <f>IF('4.1_Resultats Balears'!K188=0,"",'4.1_Resultats Balears'!K188)</f>
        <v/>
      </c>
      <c r="Q187" s="463" t="str">
        <f>IF('4.1_Resultats Balears'!M188=0,"",'4.1_Resultats Balears'!M188)</f>
        <v/>
      </c>
      <c r="R187" s="463" t="str">
        <f>IF('4.1_Resultats Balears'!O188=0,"",'4.1_Resultats Balears'!O188)</f>
        <v/>
      </c>
      <c r="S187" s="463" t="str">
        <f>IF('4.1_Resultats Balears'!P188=0,"",'4.1_Resultats Balears'!P188)</f>
        <v/>
      </c>
      <c r="T187" s="463" t="str">
        <f>IF('4.1_Resultats Balears'!Q188=0,"",'4.1_Resultats Balears'!Q188)</f>
        <v/>
      </c>
      <c r="U187" s="463" t="str">
        <f>IF('4.1_Resultats Balears'!S188=0,"",'4.1_Resultats Balears'!S188)</f>
        <v/>
      </c>
      <c r="V187" s="462" t="str">
        <f>_xlfn.IFNA(IF(VLOOKUP($D187,'3_Categories 3-6'!$E$26:$X$275,8,FALSE)="","",VLOOKUP($D187,'3_Categories 3-6'!$E$26:$X$275,8,FALSE)),"")</f>
        <v/>
      </c>
      <c r="W187" s="462" t="str">
        <f>_xlfn.IFNA(IF(VLOOKUP($D187,'3_Categories 3-6'!$E$26:$X$275,14,FALSE)="","",VLOOKUP($D187,'3_Categories 3-6'!$E$26:$X$275,14,FALSE)),"")</f>
        <v/>
      </c>
      <c r="X187" s="462" t="str">
        <f>_xlfn.IFNA(IF(VLOOKUP($D187,'3_Categories 3-6'!$E$26:$X$275,19,FALSE)="","",VLOOKUP($D187,'3_Categories 3-6'!$E$26:$X$275,19,FALSE)),"")</f>
        <v/>
      </c>
      <c r="Y187" s="462" t="str">
        <f>_xlfn.IFNA(IF(VLOOKUP($D187,'3_Categories 3-6'!$E$26:$X$275,20,FALSE)="","",VLOOKUP($D187,'3_Categories 3-6'!$E$26:$X$275,20,FALSE)),"")</f>
        <v/>
      </c>
    </row>
    <row r="188" spans="3:25" s="10" customFormat="1" x14ac:dyDescent="0.25">
      <c r="C188" s="478">
        <v>136</v>
      </c>
      <c r="D188" s="723" t="str">
        <f>IF(Dades!E926="","",Dades!E926)</f>
        <v/>
      </c>
      <c r="E188" s="723"/>
      <c r="F188" s="564" t="str">
        <f>IF(D188="","",IF(VLOOKUP(D188,'0.1_Dades generals organització'!$E$44:$M$293,4)="","",VLOOKUP(D188,'0.1_Dades generals organització'!$E$44:$M$293,4)))</f>
        <v/>
      </c>
      <c r="G188" s="564" t="str">
        <f>IF(D188="","",IF(VLOOKUP(D188,'0.1_Dades generals organització'!$E$44:$M$293,5)="","",VLOOKUP(D188,'0.1_Dades generals organització'!$E$44:$M$293,5)))</f>
        <v/>
      </c>
      <c r="H188" s="564" t="str">
        <f>IF(D188="","",IF(VLOOKUP(D188,'0.1_Dades generals organització'!$E$44:$M$293,6)="","",VLOOKUP(D188,'0.1_Dades generals organització'!$E$44:$M$293,6)))</f>
        <v/>
      </c>
      <c r="I188" s="466" t="str">
        <f>IF(D188="","",IF(VLOOKUP(D188,'0.1_Dades generals organització'!$E$44:$M$293,7)="","",VLOOKUP(D188,'0.1_Dades generals organització'!$E$44:$M$293,7)))</f>
        <v/>
      </c>
      <c r="J188" s="466" t="str">
        <f>IF(D188="","",IF(VLOOKUP(D188,'0.1_Dades generals organització'!$E$44:$M$293,8)="","",VLOOKUP(D188,'0.1_Dades generals organització'!$E$44:$M$293,8)))</f>
        <v/>
      </c>
      <c r="K188" s="564" t="str">
        <f>IF(D188="","",IF(VLOOKUP(D188,'0.1_Dades generals organització'!$E$44:$M$293,9)="","",VLOOKUP(D188,'0.1_Dades generals organització'!$E$44:$M$293,9)))</f>
        <v/>
      </c>
      <c r="L188" s="463" t="str">
        <f>IF('4.1_Resultats Balears'!F189=0,"",'4.1_Resultats Balears'!F189)</f>
        <v/>
      </c>
      <c r="M188" s="463" t="str">
        <f>IF('4.1_Resultats Balears'!G189=0,"",'4.1_Resultats Balears'!G189)</f>
        <v/>
      </c>
      <c r="N188" s="463" t="str">
        <f>IF('4.1_Resultats Balears'!H189=0,"",'4.1_Resultats Balears'!H189)</f>
        <v/>
      </c>
      <c r="O188" s="463" t="str">
        <f>IF('4.1_Resultats Balears'!I189=0,"",'4.1_Resultats Balears'!I189)</f>
        <v/>
      </c>
      <c r="P188" s="463" t="str">
        <f>IF('4.1_Resultats Balears'!K189=0,"",'4.1_Resultats Balears'!K189)</f>
        <v/>
      </c>
      <c r="Q188" s="463" t="str">
        <f>IF('4.1_Resultats Balears'!M189=0,"",'4.1_Resultats Balears'!M189)</f>
        <v/>
      </c>
      <c r="R188" s="463" t="str">
        <f>IF('4.1_Resultats Balears'!O189=0,"",'4.1_Resultats Balears'!O189)</f>
        <v/>
      </c>
      <c r="S188" s="463" t="str">
        <f>IF('4.1_Resultats Balears'!P189=0,"",'4.1_Resultats Balears'!P189)</f>
        <v/>
      </c>
      <c r="T188" s="463" t="str">
        <f>IF('4.1_Resultats Balears'!Q189=0,"",'4.1_Resultats Balears'!Q189)</f>
        <v/>
      </c>
      <c r="U188" s="463" t="str">
        <f>IF('4.1_Resultats Balears'!S189=0,"",'4.1_Resultats Balears'!S189)</f>
        <v/>
      </c>
      <c r="V188" s="462" t="str">
        <f>_xlfn.IFNA(IF(VLOOKUP($D188,'3_Categories 3-6'!$E$26:$X$275,8,FALSE)="","",VLOOKUP($D188,'3_Categories 3-6'!$E$26:$X$275,8,FALSE)),"")</f>
        <v/>
      </c>
      <c r="W188" s="462" t="str">
        <f>_xlfn.IFNA(IF(VLOOKUP($D188,'3_Categories 3-6'!$E$26:$X$275,14,FALSE)="","",VLOOKUP($D188,'3_Categories 3-6'!$E$26:$X$275,14,FALSE)),"")</f>
        <v/>
      </c>
      <c r="X188" s="462" t="str">
        <f>_xlfn.IFNA(IF(VLOOKUP($D188,'3_Categories 3-6'!$E$26:$X$275,19,FALSE)="","",VLOOKUP($D188,'3_Categories 3-6'!$E$26:$X$275,19,FALSE)),"")</f>
        <v/>
      </c>
      <c r="Y188" s="462" t="str">
        <f>_xlfn.IFNA(IF(VLOOKUP($D188,'3_Categories 3-6'!$E$26:$X$275,20,FALSE)="","",VLOOKUP($D188,'3_Categories 3-6'!$E$26:$X$275,20,FALSE)),"")</f>
        <v/>
      </c>
    </row>
    <row r="189" spans="3:25" s="10" customFormat="1" x14ac:dyDescent="0.25">
      <c r="C189" s="478">
        <v>137</v>
      </c>
      <c r="D189" s="723" t="str">
        <f>IF(Dades!E927="","",Dades!E927)</f>
        <v/>
      </c>
      <c r="E189" s="723"/>
      <c r="F189" s="564" t="str">
        <f>IF(D189="","",IF(VLOOKUP(D189,'0.1_Dades generals organització'!$E$44:$M$293,4)="","",VLOOKUP(D189,'0.1_Dades generals organització'!$E$44:$M$293,4)))</f>
        <v/>
      </c>
      <c r="G189" s="564" t="str">
        <f>IF(D189="","",IF(VLOOKUP(D189,'0.1_Dades generals organització'!$E$44:$M$293,5)="","",VLOOKUP(D189,'0.1_Dades generals organització'!$E$44:$M$293,5)))</f>
        <v/>
      </c>
      <c r="H189" s="564" t="str">
        <f>IF(D189="","",IF(VLOOKUP(D189,'0.1_Dades generals organització'!$E$44:$M$293,6)="","",VLOOKUP(D189,'0.1_Dades generals organització'!$E$44:$M$293,6)))</f>
        <v/>
      </c>
      <c r="I189" s="466" t="str">
        <f>IF(D189="","",IF(VLOOKUP(D189,'0.1_Dades generals organització'!$E$44:$M$293,7)="","",VLOOKUP(D189,'0.1_Dades generals organització'!$E$44:$M$293,7)))</f>
        <v/>
      </c>
      <c r="J189" s="466" t="str">
        <f>IF(D189="","",IF(VLOOKUP(D189,'0.1_Dades generals organització'!$E$44:$M$293,8)="","",VLOOKUP(D189,'0.1_Dades generals organització'!$E$44:$M$293,8)))</f>
        <v/>
      </c>
      <c r="K189" s="564" t="str">
        <f>IF(D189="","",IF(VLOOKUP(D189,'0.1_Dades generals organització'!$E$44:$M$293,9)="","",VLOOKUP(D189,'0.1_Dades generals organització'!$E$44:$M$293,9)))</f>
        <v/>
      </c>
      <c r="L189" s="463" t="str">
        <f>IF('4.1_Resultats Balears'!F190=0,"",'4.1_Resultats Balears'!F190)</f>
        <v/>
      </c>
      <c r="M189" s="463" t="str">
        <f>IF('4.1_Resultats Balears'!G190=0,"",'4.1_Resultats Balears'!G190)</f>
        <v/>
      </c>
      <c r="N189" s="463" t="str">
        <f>IF('4.1_Resultats Balears'!H190=0,"",'4.1_Resultats Balears'!H190)</f>
        <v/>
      </c>
      <c r="O189" s="463" t="str">
        <f>IF('4.1_Resultats Balears'!I190=0,"",'4.1_Resultats Balears'!I190)</f>
        <v/>
      </c>
      <c r="P189" s="463" t="str">
        <f>IF('4.1_Resultats Balears'!K190=0,"",'4.1_Resultats Balears'!K190)</f>
        <v/>
      </c>
      <c r="Q189" s="463" t="str">
        <f>IF('4.1_Resultats Balears'!M190=0,"",'4.1_Resultats Balears'!M190)</f>
        <v/>
      </c>
      <c r="R189" s="463" t="str">
        <f>IF('4.1_Resultats Balears'!O190=0,"",'4.1_Resultats Balears'!O190)</f>
        <v/>
      </c>
      <c r="S189" s="463" t="str">
        <f>IF('4.1_Resultats Balears'!P190=0,"",'4.1_Resultats Balears'!P190)</f>
        <v/>
      </c>
      <c r="T189" s="463" t="str">
        <f>IF('4.1_Resultats Balears'!Q190=0,"",'4.1_Resultats Balears'!Q190)</f>
        <v/>
      </c>
      <c r="U189" s="463" t="str">
        <f>IF('4.1_Resultats Balears'!S190=0,"",'4.1_Resultats Balears'!S190)</f>
        <v/>
      </c>
      <c r="V189" s="462" t="str">
        <f>_xlfn.IFNA(IF(VLOOKUP($D189,'3_Categories 3-6'!$E$26:$X$275,8,FALSE)="","",VLOOKUP($D189,'3_Categories 3-6'!$E$26:$X$275,8,FALSE)),"")</f>
        <v/>
      </c>
      <c r="W189" s="462" t="str">
        <f>_xlfn.IFNA(IF(VLOOKUP($D189,'3_Categories 3-6'!$E$26:$X$275,14,FALSE)="","",VLOOKUP($D189,'3_Categories 3-6'!$E$26:$X$275,14,FALSE)),"")</f>
        <v/>
      </c>
      <c r="X189" s="462" t="str">
        <f>_xlfn.IFNA(IF(VLOOKUP($D189,'3_Categories 3-6'!$E$26:$X$275,19,FALSE)="","",VLOOKUP($D189,'3_Categories 3-6'!$E$26:$X$275,19,FALSE)),"")</f>
        <v/>
      </c>
      <c r="Y189" s="462" t="str">
        <f>_xlfn.IFNA(IF(VLOOKUP($D189,'3_Categories 3-6'!$E$26:$X$275,20,FALSE)="","",VLOOKUP($D189,'3_Categories 3-6'!$E$26:$X$275,20,FALSE)),"")</f>
        <v/>
      </c>
    </row>
    <row r="190" spans="3:25" s="10" customFormat="1" x14ac:dyDescent="0.25">
      <c r="C190" s="478">
        <v>138</v>
      </c>
      <c r="D190" s="723" t="str">
        <f>IF(Dades!E928="","",Dades!E928)</f>
        <v/>
      </c>
      <c r="E190" s="723"/>
      <c r="F190" s="564" t="str">
        <f>IF(D190="","",IF(VLOOKUP(D190,'0.1_Dades generals organització'!$E$44:$M$293,4)="","",VLOOKUP(D190,'0.1_Dades generals organització'!$E$44:$M$293,4)))</f>
        <v/>
      </c>
      <c r="G190" s="564" t="str">
        <f>IF(D190="","",IF(VLOOKUP(D190,'0.1_Dades generals organització'!$E$44:$M$293,5)="","",VLOOKUP(D190,'0.1_Dades generals organització'!$E$44:$M$293,5)))</f>
        <v/>
      </c>
      <c r="H190" s="564" t="str">
        <f>IF(D190="","",IF(VLOOKUP(D190,'0.1_Dades generals organització'!$E$44:$M$293,6)="","",VLOOKUP(D190,'0.1_Dades generals organització'!$E$44:$M$293,6)))</f>
        <v/>
      </c>
      <c r="I190" s="466" t="str">
        <f>IF(D190="","",IF(VLOOKUP(D190,'0.1_Dades generals organització'!$E$44:$M$293,7)="","",VLOOKUP(D190,'0.1_Dades generals organització'!$E$44:$M$293,7)))</f>
        <v/>
      </c>
      <c r="J190" s="466" t="str">
        <f>IF(D190="","",IF(VLOOKUP(D190,'0.1_Dades generals organització'!$E$44:$M$293,8)="","",VLOOKUP(D190,'0.1_Dades generals organització'!$E$44:$M$293,8)))</f>
        <v/>
      </c>
      <c r="K190" s="564" t="str">
        <f>IF(D190="","",IF(VLOOKUP(D190,'0.1_Dades generals organització'!$E$44:$M$293,9)="","",VLOOKUP(D190,'0.1_Dades generals organització'!$E$44:$M$293,9)))</f>
        <v/>
      </c>
      <c r="L190" s="463" t="str">
        <f>IF('4.1_Resultats Balears'!F191=0,"",'4.1_Resultats Balears'!F191)</f>
        <v/>
      </c>
      <c r="M190" s="463" t="str">
        <f>IF('4.1_Resultats Balears'!G191=0,"",'4.1_Resultats Balears'!G191)</f>
        <v/>
      </c>
      <c r="N190" s="463" t="str">
        <f>IF('4.1_Resultats Balears'!H191=0,"",'4.1_Resultats Balears'!H191)</f>
        <v/>
      </c>
      <c r="O190" s="463" t="str">
        <f>IF('4.1_Resultats Balears'!I191=0,"",'4.1_Resultats Balears'!I191)</f>
        <v/>
      </c>
      <c r="P190" s="463" t="str">
        <f>IF('4.1_Resultats Balears'!K191=0,"",'4.1_Resultats Balears'!K191)</f>
        <v/>
      </c>
      <c r="Q190" s="463" t="str">
        <f>IF('4.1_Resultats Balears'!M191=0,"",'4.1_Resultats Balears'!M191)</f>
        <v/>
      </c>
      <c r="R190" s="463" t="str">
        <f>IF('4.1_Resultats Balears'!O191=0,"",'4.1_Resultats Balears'!O191)</f>
        <v/>
      </c>
      <c r="S190" s="463" t="str">
        <f>IF('4.1_Resultats Balears'!P191=0,"",'4.1_Resultats Balears'!P191)</f>
        <v/>
      </c>
      <c r="T190" s="463" t="str">
        <f>IF('4.1_Resultats Balears'!Q191=0,"",'4.1_Resultats Balears'!Q191)</f>
        <v/>
      </c>
      <c r="U190" s="463" t="str">
        <f>IF('4.1_Resultats Balears'!S191=0,"",'4.1_Resultats Balears'!S191)</f>
        <v/>
      </c>
      <c r="V190" s="462" t="str">
        <f>_xlfn.IFNA(IF(VLOOKUP($D190,'3_Categories 3-6'!$E$26:$X$275,8,FALSE)="","",VLOOKUP($D190,'3_Categories 3-6'!$E$26:$X$275,8,FALSE)),"")</f>
        <v/>
      </c>
      <c r="W190" s="462" t="str">
        <f>_xlfn.IFNA(IF(VLOOKUP($D190,'3_Categories 3-6'!$E$26:$X$275,14,FALSE)="","",VLOOKUP($D190,'3_Categories 3-6'!$E$26:$X$275,14,FALSE)),"")</f>
        <v/>
      </c>
      <c r="X190" s="462" t="str">
        <f>_xlfn.IFNA(IF(VLOOKUP($D190,'3_Categories 3-6'!$E$26:$X$275,19,FALSE)="","",VLOOKUP($D190,'3_Categories 3-6'!$E$26:$X$275,19,FALSE)),"")</f>
        <v/>
      </c>
      <c r="Y190" s="462" t="str">
        <f>_xlfn.IFNA(IF(VLOOKUP($D190,'3_Categories 3-6'!$E$26:$X$275,20,FALSE)="","",VLOOKUP($D190,'3_Categories 3-6'!$E$26:$X$275,20,FALSE)),"")</f>
        <v/>
      </c>
    </row>
    <row r="191" spans="3:25" s="10" customFormat="1" x14ac:dyDescent="0.25">
      <c r="C191" s="478">
        <v>139</v>
      </c>
      <c r="D191" s="723" t="str">
        <f>IF(Dades!E929="","",Dades!E929)</f>
        <v/>
      </c>
      <c r="E191" s="723"/>
      <c r="F191" s="564" t="str">
        <f>IF(D191="","",IF(VLOOKUP(D191,'0.1_Dades generals organització'!$E$44:$M$293,4)="","",VLOOKUP(D191,'0.1_Dades generals organització'!$E$44:$M$293,4)))</f>
        <v/>
      </c>
      <c r="G191" s="564" t="str">
        <f>IF(D191="","",IF(VLOOKUP(D191,'0.1_Dades generals organització'!$E$44:$M$293,5)="","",VLOOKUP(D191,'0.1_Dades generals organització'!$E$44:$M$293,5)))</f>
        <v/>
      </c>
      <c r="H191" s="564" t="str">
        <f>IF(D191="","",IF(VLOOKUP(D191,'0.1_Dades generals organització'!$E$44:$M$293,6)="","",VLOOKUP(D191,'0.1_Dades generals organització'!$E$44:$M$293,6)))</f>
        <v/>
      </c>
      <c r="I191" s="466" t="str">
        <f>IF(D191="","",IF(VLOOKUP(D191,'0.1_Dades generals organització'!$E$44:$M$293,7)="","",VLOOKUP(D191,'0.1_Dades generals organització'!$E$44:$M$293,7)))</f>
        <v/>
      </c>
      <c r="J191" s="466" t="str">
        <f>IF(D191="","",IF(VLOOKUP(D191,'0.1_Dades generals organització'!$E$44:$M$293,8)="","",VLOOKUP(D191,'0.1_Dades generals organització'!$E$44:$M$293,8)))</f>
        <v/>
      </c>
      <c r="K191" s="564" t="str">
        <f>IF(D191="","",IF(VLOOKUP(D191,'0.1_Dades generals organització'!$E$44:$M$293,9)="","",VLOOKUP(D191,'0.1_Dades generals organització'!$E$44:$M$293,9)))</f>
        <v/>
      </c>
      <c r="L191" s="463" t="str">
        <f>IF('4.1_Resultats Balears'!F192=0,"",'4.1_Resultats Balears'!F192)</f>
        <v/>
      </c>
      <c r="M191" s="463" t="str">
        <f>IF('4.1_Resultats Balears'!G192=0,"",'4.1_Resultats Balears'!G192)</f>
        <v/>
      </c>
      <c r="N191" s="463" t="str">
        <f>IF('4.1_Resultats Balears'!H192=0,"",'4.1_Resultats Balears'!H192)</f>
        <v/>
      </c>
      <c r="O191" s="463" t="str">
        <f>IF('4.1_Resultats Balears'!I192=0,"",'4.1_Resultats Balears'!I192)</f>
        <v/>
      </c>
      <c r="P191" s="463" t="str">
        <f>IF('4.1_Resultats Balears'!K192=0,"",'4.1_Resultats Balears'!K192)</f>
        <v/>
      </c>
      <c r="Q191" s="463" t="str">
        <f>IF('4.1_Resultats Balears'!M192=0,"",'4.1_Resultats Balears'!M192)</f>
        <v/>
      </c>
      <c r="R191" s="463" t="str">
        <f>IF('4.1_Resultats Balears'!O192=0,"",'4.1_Resultats Balears'!O192)</f>
        <v/>
      </c>
      <c r="S191" s="463" t="str">
        <f>IF('4.1_Resultats Balears'!P192=0,"",'4.1_Resultats Balears'!P192)</f>
        <v/>
      </c>
      <c r="T191" s="463" t="str">
        <f>IF('4.1_Resultats Balears'!Q192=0,"",'4.1_Resultats Balears'!Q192)</f>
        <v/>
      </c>
      <c r="U191" s="463" t="str">
        <f>IF('4.1_Resultats Balears'!S192=0,"",'4.1_Resultats Balears'!S192)</f>
        <v/>
      </c>
      <c r="V191" s="462" t="str">
        <f>_xlfn.IFNA(IF(VLOOKUP($D191,'3_Categories 3-6'!$E$26:$X$275,8,FALSE)="","",VLOOKUP($D191,'3_Categories 3-6'!$E$26:$X$275,8,FALSE)),"")</f>
        <v/>
      </c>
      <c r="W191" s="462" t="str">
        <f>_xlfn.IFNA(IF(VLOOKUP($D191,'3_Categories 3-6'!$E$26:$X$275,14,FALSE)="","",VLOOKUP($D191,'3_Categories 3-6'!$E$26:$X$275,14,FALSE)),"")</f>
        <v/>
      </c>
      <c r="X191" s="462" t="str">
        <f>_xlfn.IFNA(IF(VLOOKUP($D191,'3_Categories 3-6'!$E$26:$X$275,19,FALSE)="","",VLOOKUP($D191,'3_Categories 3-6'!$E$26:$X$275,19,FALSE)),"")</f>
        <v/>
      </c>
      <c r="Y191" s="462" t="str">
        <f>_xlfn.IFNA(IF(VLOOKUP($D191,'3_Categories 3-6'!$E$26:$X$275,20,FALSE)="","",VLOOKUP($D191,'3_Categories 3-6'!$E$26:$X$275,20,FALSE)),"")</f>
        <v/>
      </c>
    </row>
    <row r="192" spans="3:25" s="10" customFormat="1" x14ac:dyDescent="0.25">
      <c r="C192" s="478">
        <v>140</v>
      </c>
      <c r="D192" s="723" t="str">
        <f>IF(Dades!E930="","",Dades!E930)</f>
        <v/>
      </c>
      <c r="E192" s="723"/>
      <c r="F192" s="564" t="str">
        <f>IF(D192="","",IF(VLOOKUP(D192,'0.1_Dades generals organització'!$E$44:$M$293,4)="","",VLOOKUP(D192,'0.1_Dades generals organització'!$E$44:$M$293,4)))</f>
        <v/>
      </c>
      <c r="G192" s="564" t="str">
        <f>IF(D192="","",IF(VLOOKUP(D192,'0.1_Dades generals organització'!$E$44:$M$293,5)="","",VLOOKUP(D192,'0.1_Dades generals organització'!$E$44:$M$293,5)))</f>
        <v/>
      </c>
      <c r="H192" s="564" t="str">
        <f>IF(D192="","",IF(VLOOKUP(D192,'0.1_Dades generals organització'!$E$44:$M$293,6)="","",VLOOKUP(D192,'0.1_Dades generals organització'!$E$44:$M$293,6)))</f>
        <v/>
      </c>
      <c r="I192" s="466" t="str">
        <f>IF(D192="","",IF(VLOOKUP(D192,'0.1_Dades generals organització'!$E$44:$M$293,7)="","",VLOOKUP(D192,'0.1_Dades generals organització'!$E$44:$M$293,7)))</f>
        <v/>
      </c>
      <c r="J192" s="466" t="str">
        <f>IF(D192="","",IF(VLOOKUP(D192,'0.1_Dades generals organització'!$E$44:$M$293,8)="","",VLOOKUP(D192,'0.1_Dades generals organització'!$E$44:$M$293,8)))</f>
        <v/>
      </c>
      <c r="K192" s="564" t="str">
        <f>IF(D192="","",IF(VLOOKUP(D192,'0.1_Dades generals organització'!$E$44:$M$293,9)="","",VLOOKUP(D192,'0.1_Dades generals organització'!$E$44:$M$293,9)))</f>
        <v/>
      </c>
      <c r="L192" s="463" t="str">
        <f>IF('4.1_Resultats Balears'!F193=0,"",'4.1_Resultats Balears'!F193)</f>
        <v/>
      </c>
      <c r="M192" s="463" t="str">
        <f>IF('4.1_Resultats Balears'!G193=0,"",'4.1_Resultats Balears'!G193)</f>
        <v/>
      </c>
      <c r="N192" s="463" t="str">
        <f>IF('4.1_Resultats Balears'!H193=0,"",'4.1_Resultats Balears'!H193)</f>
        <v/>
      </c>
      <c r="O192" s="463" t="str">
        <f>IF('4.1_Resultats Balears'!I193=0,"",'4.1_Resultats Balears'!I193)</f>
        <v/>
      </c>
      <c r="P192" s="463" t="str">
        <f>IF('4.1_Resultats Balears'!K193=0,"",'4.1_Resultats Balears'!K193)</f>
        <v/>
      </c>
      <c r="Q192" s="463" t="str">
        <f>IF('4.1_Resultats Balears'!M193=0,"",'4.1_Resultats Balears'!M193)</f>
        <v/>
      </c>
      <c r="R192" s="463" t="str">
        <f>IF('4.1_Resultats Balears'!O193=0,"",'4.1_Resultats Balears'!O193)</f>
        <v/>
      </c>
      <c r="S192" s="463" t="str">
        <f>IF('4.1_Resultats Balears'!P193=0,"",'4.1_Resultats Balears'!P193)</f>
        <v/>
      </c>
      <c r="T192" s="463" t="str">
        <f>IF('4.1_Resultats Balears'!Q193=0,"",'4.1_Resultats Balears'!Q193)</f>
        <v/>
      </c>
      <c r="U192" s="463" t="str">
        <f>IF('4.1_Resultats Balears'!S193=0,"",'4.1_Resultats Balears'!S193)</f>
        <v/>
      </c>
      <c r="V192" s="462" t="str">
        <f>_xlfn.IFNA(IF(VLOOKUP($D192,'3_Categories 3-6'!$E$26:$X$275,8,FALSE)="","",VLOOKUP($D192,'3_Categories 3-6'!$E$26:$X$275,8,FALSE)),"")</f>
        <v/>
      </c>
      <c r="W192" s="462" t="str">
        <f>_xlfn.IFNA(IF(VLOOKUP($D192,'3_Categories 3-6'!$E$26:$X$275,14,FALSE)="","",VLOOKUP($D192,'3_Categories 3-6'!$E$26:$X$275,14,FALSE)),"")</f>
        <v/>
      </c>
      <c r="X192" s="462" t="str">
        <f>_xlfn.IFNA(IF(VLOOKUP($D192,'3_Categories 3-6'!$E$26:$X$275,19,FALSE)="","",VLOOKUP($D192,'3_Categories 3-6'!$E$26:$X$275,19,FALSE)),"")</f>
        <v/>
      </c>
      <c r="Y192" s="462" t="str">
        <f>_xlfn.IFNA(IF(VLOOKUP($D192,'3_Categories 3-6'!$E$26:$X$275,20,FALSE)="","",VLOOKUP($D192,'3_Categories 3-6'!$E$26:$X$275,20,FALSE)),"")</f>
        <v/>
      </c>
    </row>
    <row r="193" spans="3:25" s="10" customFormat="1" x14ac:dyDescent="0.25">
      <c r="C193" s="478">
        <v>141</v>
      </c>
      <c r="D193" s="723" t="str">
        <f>IF(Dades!E931="","",Dades!E931)</f>
        <v/>
      </c>
      <c r="E193" s="723"/>
      <c r="F193" s="564" t="str">
        <f>IF(D193="","",IF(VLOOKUP(D193,'0.1_Dades generals organització'!$E$44:$M$293,4)="","",VLOOKUP(D193,'0.1_Dades generals organització'!$E$44:$M$293,4)))</f>
        <v/>
      </c>
      <c r="G193" s="564" t="str">
        <f>IF(D193="","",IF(VLOOKUP(D193,'0.1_Dades generals organització'!$E$44:$M$293,5)="","",VLOOKUP(D193,'0.1_Dades generals organització'!$E$44:$M$293,5)))</f>
        <v/>
      </c>
      <c r="H193" s="564" t="str">
        <f>IF(D193="","",IF(VLOOKUP(D193,'0.1_Dades generals organització'!$E$44:$M$293,6)="","",VLOOKUP(D193,'0.1_Dades generals organització'!$E$44:$M$293,6)))</f>
        <v/>
      </c>
      <c r="I193" s="466" t="str">
        <f>IF(D193="","",IF(VLOOKUP(D193,'0.1_Dades generals organització'!$E$44:$M$293,7)="","",VLOOKUP(D193,'0.1_Dades generals organització'!$E$44:$M$293,7)))</f>
        <v/>
      </c>
      <c r="J193" s="466" t="str">
        <f>IF(D193="","",IF(VLOOKUP(D193,'0.1_Dades generals organització'!$E$44:$M$293,8)="","",VLOOKUP(D193,'0.1_Dades generals organització'!$E$44:$M$293,8)))</f>
        <v/>
      </c>
      <c r="K193" s="564" t="str">
        <f>IF(D193="","",IF(VLOOKUP(D193,'0.1_Dades generals organització'!$E$44:$M$293,9)="","",VLOOKUP(D193,'0.1_Dades generals organització'!$E$44:$M$293,9)))</f>
        <v/>
      </c>
      <c r="L193" s="463" t="str">
        <f>IF('4.1_Resultats Balears'!F194=0,"",'4.1_Resultats Balears'!F194)</f>
        <v/>
      </c>
      <c r="M193" s="463" t="str">
        <f>IF('4.1_Resultats Balears'!G194=0,"",'4.1_Resultats Balears'!G194)</f>
        <v/>
      </c>
      <c r="N193" s="463" t="str">
        <f>IF('4.1_Resultats Balears'!H194=0,"",'4.1_Resultats Balears'!H194)</f>
        <v/>
      </c>
      <c r="O193" s="463" t="str">
        <f>IF('4.1_Resultats Balears'!I194=0,"",'4.1_Resultats Balears'!I194)</f>
        <v/>
      </c>
      <c r="P193" s="463" t="str">
        <f>IF('4.1_Resultats Balears'!K194=0,"",'4.1_Resultats Balears'!K194)</f>
        <v/>
      </c>
      <c r="Q193" s="463" t="str">
        <f>IF('4.1_Resultats Balears'!M194=0,"",'4.1_Resultats Balears'!M194)</f>
        <v/>
      </c>
      <c r="R193" s="463" t="str">
        <f>IF('4.1_Resultats Balears'!O194=0,"",'4.1_Resultats Balears'!O194)</f>
        <v/>
      </c>
      <c r="S193" s="463" t="str">
        <f>IF('4.1_Resultats Balears'!P194=0,"",'4.1_Resultats Balears'!P194)</f>
        <v/>
      </c>
      <c r="T193" s="463" t="str">
        <f>IF('4.1_Resultats Balears'!Q194=0,"",'4.1_Resultats Balears'!Q194)</f>
        <v/>
      </c>
      <c r="U193" s="463" t="str">
        <f>IF('4.1_Resultats Balears'!S194=0,"",'4.1_Resultats Balears'!S194)</f>
        <v/>
      </c>
      <c r="V193" s="462" t="str">
        <f>_xlfn.IFNA(IF(VLOOKUP($D193,'3_Categories 3-6'!$E$26:$X$275,8,FALSE)="","",VLOOKUP($D193,'3_Categories 3-6'!$E$26:$X$275,8,FALSE)),"")</f>
        <v/>
      </c>
      <c r="W193" s="462" t="str">
        <f>_xlfn.IFNA(IF(VLOOKUP($D193,'3_Categories 3-6'!$E$26:$X$275,14,FALSE)="","",VLOOKUP($D193,'3_Categories 3-6'!$E$26:$X$275,14,FALSE)),"")</f>
        <v/>
      </c>
      <c r="X193" s="462" t="str">
        <f>_xlfn.IFNA(IF(VLOOKUP($D193,'3_Categories 3-6'!$E$26:$X$275,19,FALSE)="","",VLOOKUP($D193,'3_Categories 3-6'!$E$26:$X$275,19,FALSE)),"")</f>
        <v/>
      </c>
      <c r="Y193" s="462" t="str">
        <f>_xlfn.IFNA(IF(VLOOKUP($D193,'3_Categories 3-6'!$E$26:$X$275,20,FALSE)="","",VLOOKUP($D193,'3_Categories 3-6'!$E$26:$X$275,20,FALSE)),"")</f>
        <v/>
      </c>
    </row>
    <row r="194" spans="3:25" s="10" customFormat="1" x14ac:dyDescent="0.25">
      <c r="C194" s="478">
        <v>142</v>
      </c>
      <c r="D194" s="723" t="str">
        <f>IF(Dades!E932="","",Dades!E932)</f>
        <v/>
      </c>
      <c r="E194" s="723"/>
      <c r="F194" s="564" t="str">
        <f>IF(D194="","",IF(VLOOKUP(D194,'0.1_Dades generals organització'!$E$44:$M$293,4)="","",VLOOKUP(D194,'0.1_Dades generals organització'!$E$44:$M$293,4)))</f>
        <v/>
      </c>
      <c r="G194" s="564" t="str">
        <f>IF(D194="","",IF(VLOOKUP(D194,'0.1_Dades generals organització'!$E$44:$M$293,5)="","",VLOOKUP(D194,'0.1_Dades generals organització'!$E$44:$M$293,5)))</f>
        <v/>
      </c>
      <c r="H194" s="564" t="str">
        <f>IF(D194="","",IF(VLOOKUP(D194,'0.1_Dades generals organització'!$E$44:$M$293,6)="","",VLOOKUP(D194,'0.1_Dades generals organització'!$E$44:$M$293,6)))</f>
        <v/>
      </c>
      <c r="I194" s="466" t="str">
        <f>IF(D194="","",IF(VLOOKUP(D194,'0.1_Dades generals organització'!$E$44:$M$293,7)="","",VLOOKUP(D194,'0.1_Dades generals organització'!$E$44:$M$293,7)))</f>
        <v/>
      </c>
      <c r="J194" s="466" t="str">
        <f>IF(D194="","",IF(VLOOKUP(D194,'0.1_Dades generals organització'!$E$44:$M$293,8)="","",VLOOKUP(D194,'0.1_Dades generals organització'!$E$44:$M$293,8)))</f>
        <v/>
      </c>
      <c r="K194" s="564" t="str">
        <f>IF(D194="","",IF(VLOOKUP(D194,'0.1_Dades generals organització'!$E$44:$M$293,9)="","",VLOOKUP(D194,'0.1_Dades generals organització'!$E$44:$M$293,9)))</f>
        <v/>
      </c>
      <c r="L194" s="463" t="str">
        <f>IF('4.1_Resultats Balears'!F195=0,"",'4.1_Resultats Balears'!F195)</f>
        <v/>
      </c>
      <c r="M194" s="463" t="str">
        <f>IF('4.1_Resultats Balears'!G195=0,"",'4.1_Resultats Balears'!G195)</f>
        <v/>
      </c>
      <c r="N194" s="463" t="str">
        <f>IF('4.1_Resultats Balears'!H195=0,"",'4.1_Resultats Balears'!H195)</f>
        <v/>
      </c>
      <c r="O194" s="463" t="str">
        <f>IF('4.1_Resultats Balears'!I195=0,"",'4.1_Resultats Balears'!I195)</f>
        <v/>
      </c>
      <c r="P194" s="463" t="str">
        <f>IF('4.1_Resultats Balears'!K195=0,"",'4.1_Resultats Balears'!K195)</f>
        <v/>
      </c>
      <c r="Q194" s="463" t="str">
        <f>IF('4.1_Resultats Balears'!M195=0,"",'4.1_Resultats Balears'!M195)</f>
        <v/>
      </c>
      <c r="R194" s="463" t="str">
        <f>IF('4.1_Resultats Balears'!O195=0,"",'4.1_Resultats Balears'!O195)</f>
        <v/>
      </c>
      <c r="S194" s="463" t="str">
        <f>IF('4.1_Resultats Balears'!P195=0,"",'4.1_Resultats Balears'!P195)</f>
        <v/>
      </c>
      <c r="T194" s="463" t="str">
        <f>IF('4.1_Resultats Balears'!Q195=0,"",'4.1_Resultats Balears'!Q195)</f>
        <v/>
      </c>
      <c r="U194" s="463" t="str">
        <f>IF('4.1_Resultats Balears'!S195=0,"",'4.1_Resultats Balears'!S195)</f>
        <v/>
      </c>
      <c r="V194" s="462" t="str">
        <f>_xlfn.IFNA(IF(VLOOKUP($D194,'3_Categories 3-6'!$E$26:$X$275,8,FALSE)="","",VLOOKUP($D194,'3_Categories 3-6'!$E$26:$X$275,8,FALSE)),"")</f>
        <v/>
      </c>
      <c r="W194" s="462" t="str">
        <f>_xlfn.IFNA(IF(VLOOKUP($D194,'3_Categories 3-6'!$E$26:$X$275,14,FALSE)="","",VLOOKUP($D194,'3_Categories 3-6'!$E$26:$X$275,14,FALSE)),"")</f>
        <v/>
      </c>
      <c r="X194" s="462" t="str">
        <f>_xlfn.IFNA(IF(VLOOKUP($D194,'3_Categories 3-6'!$E$26:$X$275,19,FALSE)="","",VLOOKUP($D194,'3_Categories 3-6'!$E$26:$X$275,19,FALSE)),"")</f>
        <v/>
      </c>
      <c r="Y194" s="462" t="str">
        <f>_xlfn.IFNA(IF(VLOOKUP($D194,'3_Categories 3-6'!$E$26:$X$275,20,FALSE)="","",VLOOKUP($D194,'3_Categories 3-6'!$E$26:$X$275,20,FALSE)),"")</f>
        <v/>
      </c>
    </row>
    <row r="195" spans="3:25" s="10" customFormat="1" x14ac:dyDescent="0.25">
      <c r="C195" s="478">
        <v>143</v>
      </c>
      <c r="D195" s="723" t="str">
        <f>IF(Dades!E933="","",Dades!E933)</f>
        <v/>
      </c>
      <c r="E195" s="723"/>
      <c r="F195" s="564" t="str">
        <f>IF(D195="","",IF(VLOOKUP(D195,'0.1_Dades generals organització'!$E$44:$M$293,4)="","",VLOOKUP(D195,'0.1_Dades generals organització'!$E$44:$M$293,4)))</f>
        <v/>
      </c>
      <c r="G195" s="564" t="str">
        <f>IF(D195="","",IF(VLOOKUP(D195,'0.1_Dades generals organització'!$E$44:$M$293,5)="","",VLOOKUP(D195,'0.1_Dades generals organització'!$E$44:$M$293,5)))</f>
        <v/>
      </c>
      <c r="H195" s="564" t="str">
        <f>IF(D195="","",IF(VLOOKUP(D195,'0.1_Dades generals organització'!$E$44:$M$293,6)="","",VLOOKUP(D195,'0.1_Dades generals organització'!$E$44:$M$293,6)))</f>
        <v/>
      </c>
      <c r="I195" s="466" t="str">
        <f>IF(D195="","",IF(VLOOKUP(D195,'0.1_Dades generals organització'!$E$44:$M$293,7)="","",VLOOKUP(D195,'0.1_Dades generals organització'!$E$44:$M$293,7)))</f>
        <v/>
      </c>
      <c r="J195" s="466" t="str">
        <f>IF(D195="","",IF(VLOOKUP(D195,'0.1_Dades generals organització'!$E$44:$M$293,8)="","",VLOOKUP(D195,'0.1_Dades generals organització'!$E$44:$M$293,8)))</f>
        <v/>
      </c>
      <c r="K195" s="564" t="str">
        <f>IF(D195="","",IF(VLOOKUP(D195,'0.1_Dades generals organització'!$E$44:$M$293,9)="","",VLOOKUP(D195,'0.1_Dades generals organització'!$E$44:$M$293,9)))</f>
        <v/>
      </c>
      <c r="L195" s="463" t="str">
        <f>IF('4.1_Resultats Balears'!F196=0,"",'4.1_Resultats Balears'!F196)</f>
        <v/>
      </c>
      <c r="M195" s="463" t="str">
        <f>IF('4.1_Resultats Balears'!G196=0,"",'4.1_Resultats Balears'!G196)</f>
        <v/>
      </c>
      <c r="N195" s="463" t="str">
        <f>IF('4.1_Resultats Balears'!H196=0,"",'4.1_Resultats Balears'!H196)</f>
        <v/>
      </c>
      <c r="O195" s="463" t="str">
        <f>IF('4.1_Resultats Balears'!I196=0,"",'4.1_Resultats Balears'!I196)</f>
        <v/>
      </c>
      <c r="P195" s="463" t="str">
        <f>IF('4.1_Resultats Balears'!K196=0,"",'4.1_Resultats Balears'!K196)</f>
        <v/>
      </c>
      <c r="Q195" s="463" t="str">
        <f>IF('4.1_Resultats Balears'!M196=0,"",'4.1_Resultats Balears'!M196)</f>
        <v/>
      </c>
      <c r="R195" s="463" t="str">
        <f>IF('4.1_Resultats Balears'!O196=0,"",'4.1_Resultats Balears'!O196)</f>
        <v/>
      </c>
      <c r="S195" s="463" t="str">
        <f>IF('4.1_Resultats Balears'!P196=0,"",'4.1_Resultats Balears'!P196)</f>
        <v/>
      </c>
      <c r="T195" s="463" t="str">
        <f>IF('4.1_Resultats Balears'!Q196=0,"",'4.1_Resultats Balears'!Q196)</f>
        <v/>
      </c>
      <c r="U195" s="463" t="str">
        <f>IF('4.1_Resultats Balears'!S196=0,"",'4.1_Resultats Balears'!S196)</f>
        <v/>
      </c>
      <c r="V195" s="462" t="str">
        <f>_xlfn.IFNA(IF(VLOOKUP($D195,'3_Categories 3-6'!$E$26:$X$275,8,FALSE)="","",VLOOKUP($D195,'3_Categories 3-6'!$E$26:$X$275,8,FALSE)),"")</f>
        <v/>
      </c>
      <c r="W195" s="462" t="str">
        <f>_xlfn.IFNA(IF(VLOOKUP($D195,'3_Categories 3-6'!$E$26:$X$275,14,FALSE)="","",VLOOKUP($D195,'3_Categories 3-6'!$E$26:$X$275,14,FALSE)),"")</f>
        <v/>
      </c>
      <c r="X195" s="462" t="str">
        <f>_xlfn.IFNA(IF(VLOOKUP($D195,'3_Categories 3-6'!$E$26:$X$275,19,FALSE)="","",VLOOKUP($D195,'3_Categories 3-6'!$E$26:$X$275,19,FALSE)),"")</f>
        <v/>
      </c>
      <c r="Y195" s="462" t="str">
        <f>_xlfn.IFNA(IF(VLOOKUP($D195,'3_Categories 3-6'!$E$26:$X$275,20,FALSE)="","",VLOOKUP($D195,'3_Categories 3-6'!$E$26:$X$275,20,FALSE)),"")</f>
        <v/>
      </c>
    </row>
    <row r="196" spans="3:25" s="10" customFormat="1" x14ac:dyDescent="0.25">
      <c r="C196" s="478">
        <v>144</v>
      </c>
      <c r="D196" s="723" t="str">
        <f>IF(Dades!E934="","",Dades!E934)</f>
        <v/>
      </c>
      <c r="E196" s="723"/>
      <c r="F196" s="564" t="str">
        <f>IF(D196="","",IF(VLOOKUP(D196,'0.1_Dades generals organització'!$E$44:$M$293,4)="","",VLOOKUP(D196,'0.1_Dades generals organització'!$E$44:$M$293,4)))</f>
        <v/>
      </c>
      <c r="G196" s="564" t="str">
        <f>IF(D196="","",IF(VLOOKUP(D196,'0.1_Dades generals organització'!$E$44:$M$293,5)="","",VLOOKUP(D196,'0.1_Dades generals organització'!$E$44:$M$293,5)))</f>
        <v/>
      </c>
      <c r="H196" s="564" t="str">
        <f>IF(D196="","",IF(VLOOKUP(D196,'0.1_Dades generals organització'!$E$44:$M$293,6)="","",VLOOKUP(D196,'0.1_Dades generals organització'!$E$44:$M$293,6)))</f>
        <v/>
      </c>
      <c r="I196" s="466" t="str">
        <f>IF(D196="","",IF(VLOOKUP(D196,'0.1_Dades generals organització'!$E$44:$M$293,7)="","",VLOOKUP(D196,'0.1_Dades generals organització'!$E$44:$M$293,7)))</f>
        <v/>
      </c>
      <c r="J196" s="466" t="str">
        <f>IF(D196="","",IF(VLOOKUP(D196,'0.1_Dades generals organització'!$E$44:$M$293,8)="","",VLOOKUP(D196,'0.1_Dades generals organització'!$E$44:$M$293,8)))</f>
        <v/>
      </c>
      <c r="K196" s="564" t="str">
        <f>IF(D196="","",IF(VLOOKUP(D196,'0.1_Dades generals organització'!$E$44:$M$293,9)="","",VLOOKUP(D196,'0.1_Dades generals organització'!$E$44:$M$293,9)))</f>
        <v/>
      </c>
      <c r="L196" s="463" t="str">
        <f>IF('4.1_Resultats Balears'!F197=0,"",'4.1_Resultats Balears'!F197)</f>
        <v/>
      </c>
      <c r="M196" s="463" t="str">
        <f>IF('4.1_Resultats Balears'!G197=0,"",'4.1_Resultats Balears'!G197)</f>
        <v/>
      </c>
      <c r="N196" s="463" t="str">
        <f>IF('4.1_Resultats Balears'!H197=0,"",'4.1_Resultats Balears'!H197)</f>
        <v/>
      </c>
      <c r="O196" s="463" t="str">
        <f>IF('4.1_Resultats Balears'!I197=0,"",'4.1_Resultats Balears'!I197)</f>
        <v/>
      </c>
      <c r="P196" s="463" t="str">
        <f>IF('4.1_Resultats Balears'!K197=0,"",'4.1_Resultats Balears'!K197)</f>
        <v/>
      </c>
      <c r="Q196" s="463" t="str">
        <f>IF('4.1_Resultats Balears'!M197=0,"",'4.1_Resultats Balears'!M197)</f>
        <v/>
      </c>
      <c r="R196" s="463" t="str">
        <f>IF('4.1_Resultats Balears'!O197=0,"",'4.1_Resultats Balears'!O197)</f>
        <v/>
      </c>
      <c r="S196" s="463" t="str">
        <f>IF('4.1_Resultats Balears'!P197=0,"",'4.1_Resultats Balears'!P197)</f>
        <v/>
      </c>
      <c r="T196" s="463" t="str">
        <f>IF('4.1_Resultats Balears'!Q197=0,"",'4.1_Resultats Balears'!Q197)</f>
        <v/>
      </c>
      <c r="U196" s="463" t="str">
        <f>IF('4.1_Resultats Balears'!S197=0,"",'4.1_Resultats Balears'!S197)</f>
        <v/>
      </c>
      <c r="V196" s="462" t="str">
        <f>_xlfn.IFNA(IF(VLOOKUP($D196,'3_Categories 3-6'!$E$26:$X$275,8,FALSE)="","",VLOOKUP($D196,'3_Categories 3-6'!$E$26:$X$275,8,FALSE)),"")</f>
        <v/>
      </c>
      <c r="W196" s="462" t="str">
        <f>_xlfn.IFNA(IF(VLOOKUP($D196,'3_Categories 3-6'!$E$26:$X$275,14,FALSE)="","",VLOOKUP($D196,'3_Categories 3-6'!$E$26:$X$275,14,FALSE)),"")</f>
        <v/>
      </c>
      <c r="X196" s="462" t="str">
        <f>_xlfn.IFNA(IF(VLOOKUP($D196,'3_Categories 3-6'!$E$26:$X$275,19,FALSE)="","",VLOOKUP($D196,'3_Categories 3-6'!$E$26:$X$275,19,FALSE)),"")</f>
        <v/>
      </c>
      <c r="Y196" s="462" t="str">
        <f>_xlfn.IFNA(IF(VLOOKUP($D196,'3_Categories 3-6'!$E$26:$X$275,20,FALSE)="","",VLOOKUP($D196,'3_Categories 3-6'!$E$26:$X$275,20,FALSE)),"")</f>
        <v/>
      </c>
    </row>
    <row r="197" spans="3:25" s="10" customFormat="1" x14ac:dyDescent="0.25">
      <c r="C197" s="478">
        <v>145</v>
      </c>
      <c r="D197" s="723" t="str">
        <f>IF(Dades!E935="","",Dades!E935)</f>
        <v/>
      </c>
      <c r="E197" s="723"/>
      <c r="F197" s="564" t="str">
        <f>IF(D197="","",IF(VLOOKUP(D197,'0.1_Dades generals organització'!$E$44:$M$293,4)="","",VLOOKUP(D197,'0.1_Dades generals organització'!$E$44:$M$293,4)))</f>
        <v/>
      </c>
      <c r="G197" s="564" t="str">
        <f>IF(D197="","",IF(VLOOKUP(D197,'0.1_Dades generals organització'!$E$44:$M$293,5)="","",VLOOKUP(D197,'0.1_Dades generals organització'!$E$44:$M$293,5)))</f>
        <v/>
      </c>
      <c r="H197" s="564" t="str">
        <f>IF(D197="","",IF(VLOOKUP(D197,'0.1_Dades generals organització'!$E$44:$M$293,6)="","",VLOOKUP(D197,'0.1_Dades generals organització'!$E$44:$M$293,6)))</f>
        <v/>
      </c>
      <c r="I197" s="466" t="str">
        <f>IF(D197="","",IF(VLOOKUP(D197,'0.1_Dades generals organització'!$E$44:$M$293,7)="","",VLOOKUP(D197,'0.1_Dades generals organització'!$E$44:$M$293,7)))</f>
        <v/>
      </c>
      <c r="J197" s="466" t="str">
        <f>IF(D197="","",IF(VLOOKUP(D197,'0.1_Dades generals organització'!$E$44:$M$293,8)="","",VLOOKUP(D197,'0.1_Dades generals organització'!$E$44:$M$293,8)))</f>
        <v/>
      </c>
      <c r="K197" s="564" t="str">
        <f>IF(D197="","",IF(VLOOKUP(D197,'0.1_Dades generals organització'!$E$44:$M$293,9)="","",VLOOKUP(D197,'0.1_Dades generals organització'!$E$44:$M$293,9)))</f>
        <v/>
      </c>
      <c r="L197" s="463" t="str">
        <f>IF('4.1_Resultats Balears'!F198=0,"",'4.1_Resultats Balears'!F198)</f>
        <v/>
      </c>
      <c r="M197" s="463" t="str">
        <f>IF('4.1_Resultats Balears'!G198=0,"",'4.1_Resultats Balears'!G198)</f>
        <v/>
      </c>
      <c r="N197" s="463" t="str">
        <f>IF('4.1_Resultats Balears'!H198=0,"",'4.1_Resultats Balears'!H198)</f>
        <v/>
      </c>
      <c r="O197" s="463" t="str">
        <f>IF('4.1_Resultats Balears'!I198=0,"",'4.1_Resultats Balears'!I198)</f>
        <v/>
      </c>
      <c r="P197" s="463" t="str">
        <f>IF('4.1_Resultats Balears'!K198=0,"",'4.1_Resultats Balears'!K198)</f>
        <v/>
      </c>
      <c r="Q197" s="463" t="str">
        <f>IF('4.1_Resultats Balears'!M198=0,"",'4.1_Resultats Balears'!M198)</f>
        <v/>
      </c>
      <c r="R197" s="463" t="str">
        <f>IF('4.1_Resultats Balears'!O198=0,"",'4.1_Resultats Balears'!O198)</f>
        <v/>
      </c>
      <c r="S197" s="463" t="str">
        <f>IF('4.1_Resultats Balears'!P198=0,"",'4.1_Resultats Balears'!P198)</f>
        <v/>
      </c>
      <c r="T197" s="463" t="str">
        <f>IF('4.1_Resultats Balears'!Q198=0,"",'4.1_Resultats Balears'!Q198)</f>
        <v/>
      </c>
      <c r="U197" s="463" t="str">
        <f>IF('4.1_Resultats Balears'!S198=0,"",'4.1_Resultats Balears'!S198)</f>
        <v/>
      </c>
      <c r="V197" s="462" t="str">
        <f>_xlfn.IFNA(IF(VLOOKUP($D197,'3_Categories 3-6'!$E$26:$X$275,8,FALSE)="","",VLOOKUP($D197,'3_Categories 3-6'!$E$26:$X$275,8,FALSE)),"")</f>
        <v/>
      </c>
      <c r="W197" s="462" t="str">
        <f>_xlfn.IFNA(IF(VLOOKUP($D197,'3_Categories 3-6'!$E$26:$X$275,14,FALSE)="","",VLOOKUP($D197,'3_Categories 3-6'!$E$26:$X$275,14,FALSE)),"")</f>
        <v/>
      </c>
      <c r="X197" s="462" t="str">
        <f>_xlfn.IFNA(IF(VLOOKUP($D197,'3_Categories 3-6'!$E$26:$X$275,19,FALSE)="","",VLOOKUP($D197,'3_Categories 3-6'!$E$26:$X$275,19,FALSE)),"")</f>
        <v/>
      </c>
      <c r="Y197" s="462" t="str">
        <f>_xlfn.IFNA(IF(VLOOKUP($D197,'3_Categories 3-6'!$E$26:$X$275,20,FALSE)="","",VLOOKUP($D197,'3_Categories 3-6'!$E$26:$X$275,20,FALSE)),"")</f>
        <v/>
      </c>
    </row>
    <row r="198" spans="3:25" s="10" customFormat="1" x14ac:dyDescent="0.25">
      <c r="C198" s="478">
        <v>146</v>
      </c>
      <c r="D198" s="723" t="str">
        <f>IF(Dades!E936="","",Dades!E936)</f>
        <v/>
      </c>
      <c r="E198" s="723"/>
      <c r="F198" s="564" t="str">
        <f>IF(D198="","",IF(VLOOKUP(D198,'0.1_Dades generals organització'!$E$44:$M$293,4)="","",VLOOKUP(D198,'0.1_Dades generals organització'!$E$44:$M$293,4)))</f>
        <v/>
      </c>
      <c r="G198" s="564" t="str">
        <f>IF(D198="","",IF(VLOOKUP(D198,'0.1_Dades generals organització'!$E$44:$M$293,5)="","",VLOOKUP(D198,'0.1_Dades generals organització'!$E$44:$M$293,5)))</f>
        <v/>
      </c>
      <c r="H198" s="564" t="str">
        <f>IF(D198="","",IF(VLOOKUP(D198,'0.1_Dades generals organització'!$E$44:$M$293,6)="","",VLOOKUP(D198,'0.1_Dades generals organització'!$E$44:$M$293,6)))</f>
        <v/>
      </c>
      <c r="I198" s="466" t="str">
        <f>IF(D198="","",IF(VLOOKUP(D198,'0.1_Dades generals organització'!$E$44:$M$293,7)="","",VLOOKUP(D198,'0.1_Dades generals organització'!$E$44:$M$293,7)))</f>
        <v/>
      </c>
      <c r="J198" s="466" t="str">
        <f>IF(D198="","",IF(VLOOKUP(D198,'0.1_Dades generals organització'!$E$44:$M$293,8)="","",VLOOKUP(D198,'0.1_Dades generals organització'!$E$44:$M$293,8)))</f>
        <v/>
      </c>
      <c r="K198" s="564" t="str">
        <f>IF(D198="","",IF(VLOOKUP(D198,'0.1_Dades generals organització'!$E$44:$M$293,9)="","",VLOOKUP(D198,'0.1_Dades generals organització'!$E$44:$M$293,9)))</f>
        <v/>
      </c>
      <c r="L198" s="463" t="str">
        <f>IF('4.1_Resultats Balears'!F199=0,"",'4.1_Resultats Balears'!F199)</f>
        <v/>
      </c>
      <c r="M198" s="463" t="str">
        <f>IF('4.1_Resultats Balears'!G199=0,"",'4.1_Resultats Balears'!G199)</f>
        <v/>
      </c>
      <c r="N198" s="463" t="str">
        <f>IF('4.1_Resultats Balears'!H199=0,"",'4.1_Resultats Balears'!H199)</f>
        <v/>
      </c>
      <c r="O198" s="463" t="str">
        <f>IF('4.1_Resultats Balears'!I199=0,"",'4.1_Resultats Balears'!I199)</f>
        <v/>
      </c>
      <c r="P198" s="463" t="str">
        <f>IF('4.1_Resultats Balears'!K199=0,"",'4.1_Resultats Balears'!K199)</f>
        <v/>
      </c>
      <c r="Q198" s="463" t="str">
        <f>IF('4.1_Resultats Balears'!M199=0,"",'4.1_Resultats Balears'!M199)</f>
        <v/>
      </c>
      <c r="R198" s="463" t="str">
        <f>IF('4.1_Resultats Balears'!O199=0,"",'4.1_Resultats Balears'!O199)</f>
        <v/>
      </c>
      <c r="S198" s="463" t="str">
        <f>IF('4.1_Resultats Balears'!P199=0,"",'4.1_Resultats Balears'!P199)</f>
        <v/>
      </c>
      <c r="T198" s="463" t="str">
        <f>IF('4.1_Resultats Balears'!Q199=0,"",'4.1_Resultats Balears'!Q199)</f>
        <v/>
      </c>
      <c r="U198" s="463" t="str">
        <f>IF('4.1_Resultats Balears'!S199=0,"",'4.1_Resultats Balears'!S199)</f>
        <v/>
      </c>
      <c r="V198" s="462" t="str">
        <f>_xlfn.IFNA(IF(VLOOKUP($D198,'3_Categories 3-6'!$E$26:$X$275,8,FALSE)="","",VLOOKUP($D198,'3_Categories 3-6'!$E$26:$X$275,8,FALSE)),"")</f>
        <v/>
      </c>
      <c r="W198" s="462" t="str">
        <f>_xlfn.IFNA(IF(VLOOKUP($D198,'3_Categories 3-6'!$E$26:$X$275,14,FALSE)="","",VLOOKUP($D198,'3_Categories 3-6'!$E$26:$X$275,14,FALSE)),"")</f>
        <v/>
      </c>
      <c r="X198" s="462" t="str">
        <f>_xlfn.IFNA(IF(VLOOKUP($D198,'3_Categories 3-6'!$E$26:$X$275,19,FALSE)="","",VLOOKUP($D198,'3_Categories 3-6'!$E$26:$X$275,19,FALSE)),"")</f>
        <v/>
      </c>
      <c r="Y198" s="462" t="str">
        <f>_xlfn.IFNA(IF(VLOOKUP($D198,'3_Categories 3-6'!$E$26:$X$275,20,FALSE)="","",VLOOKUP($D198,'3_Categories 3-6'!$E$26:$X$275,20,FALSE)),"")</f>
        <v/>
      </c>
    </row>
    <row r="199" spans="3:25" s="10" customFormat="1" x14ac:dyDescent="0.25">
      <c r="C199" s="478">
        <v>147</v>
      </c>
      <c r="D199" s="723" t="str">
        <f>IF(Dades!E937="","",Dades!E937)</f>
        <v/>
      </c>
      <c r="E199" s="723"/>
      <c r="F199" s="564" t="str">
        <f>IF(D199="","",IF(VLOOKUP(D199,'0.1_Dades generals organització'!$E$44:$M$293,4)="","",VLOOKUP(D199,'0.1_Dades generals organització'!$E$44:$M$293,4)))</f>
        <v/>
      </c>
      <c r="G199" s="564" t="str">
        <f>IF(D199="","",IF(VLOOKUP(D199,'0.1_Dades generals organització'!$E$44:$M$293,5)="","",VLOOKUP(D199,'0.1_Dades generals organització'!$E$44:$M$293,5)))</f>
        <v/>
      </c>
      <c r="H199" s="564" t="str">
        <f>IF(D199="","",IF(VLOOKUP(D199,'0.1_Dades generals organització'!$E$44:$M$293,6)="","",VLOOKUP(D199,'0.1_Dades generals organització'!$E$44:$M$293,6)))</f>
        <v/>
      </c>
      <c r="I199" s="466" t="str">
        <f>IF(D199="","",IF(VLOOKUP(D199,'0.1_Dades generals organització'!$E$44:$M$293,7)="","",VLOOKUP(D199,'0.1_Dades generals organització'!$E$44:$M$293,7)))</f>
        <v/>
      </c>
      <c r="J199" s="466" t="str">
        <f>IF(D199="","",IF(VLOOKUP(D199,'0.1_Dades generals organització'!$E$44:$M$293,8)="","",VLOOKUP(D199,'0.1_Dades generals organització'!$E$44:$M$293,8)))</f>
        <v/>
      </c>
      <c r="K199" s="564" t="str">
        <f>IF(D199="","",IF(VLOOKUP(D199,'0.1_Dades generals organització'!$E$44:$M$293,9)="","",VLOOKUP(D199,'0.1_Dades generals organització'!$E$44:$M$293,9)))</f>
        <v/>
      </c>
      <c r="L199" s="463" t="str">
        <f>IF('4.1_Resultats Balears'!F200=0,"",'4.1_Resultats Balears'!F200)</f>
        <v/>
      </c>
      <c r="M199" s="463" t="str">
        <f>IF('4.1_Resultats Balears'!G200=0,"",'4.1_Resultats Balears'!G200)</f>
        <v/>
      </c>
      <c r="N199" s="463" t="str">
        <f>IF('4.1_Resultats Balears'!H200=0,"",'4.1_Resultats Balears'!H200)</f>
        <v/>
      </c>
      <c r="O199" s="463" t="str">
        <f>IF('4.1_Resultats Balears'!I200=0,"",'4.1_Resultats Balears'!I200)</f>
        <v/>
      </c>
      <c r="P199" s="463" t="str">
        <f>IF('4.1_Resultats Balears'!K200=0,"",'4.1_Resultats Balears'!K200)</f>
        <v/>
      </c>
      <c r="Q199" s="463" t="str">
        <f>IF('4.1_Resultats Balears'!M200=0,"",'4.1_Resultats Balears'!M200)</f>
        <v/>
      </c>
      <c r="R199" s="463" t="str">
        <f>IF('4.1_Resultats Balears'!O200=0,"",'4.1_Resultats Balears'!O200)</f>
        <v/>
      </c>
      <c r="S199" s="463" t="str">
        <f>IF('4.1_Resultats Balears'!P200=0,"",'4.1_Resultats Balears'!P200)</f>
        <v/>
      </c>
      <c r="T199" s="463" t="str">
        <f>IF('4.1_Resultats Balears'!Q200=0,"",'4.1_Resultats Balears'!Q200)</f>
        <v/>
      </c>
      <c r="U199" s="463" t="str">
        <f>IF('4.1_Resultats Balears'!S200=0,"",'4.1_Resultats Balears'!S200)</f>
        <v/>
      </c>
      <c r="V199" s="462" t="str">
        <f>_xlfn.IFNA(IF(VLOOKUP($D199,'3_Categories 3-6'!$E$26:$X$275,8,FALSE)="","",VLOOKUP($D199,'3_Categories 3-6'!$E$26:$X$275,8,FALSE)),"")</f>
        <v/>
      </c>
      <c r="W199" s="462" t="str">
        <f>_xlfn.IFNA(IF(VLOOKUP($D199,'3_Categories 3-6'!$E$26:$X$275,14,FALSE)="","",VLOOKUP($D199,'3_Categories 3-6'!$E$26:$X$275,14,FALSE)),"")</f>
        <v/>
      </c>
      <c r="X199" s="462" t="str">
        <f>_xlfn.IFNA(IF(VLOOKUP($D199,'3_Categories 3-6'!$E$26:$X$275,19,FALSE)="","",VLOOKUP($D199,'3_Categories 3-6'!$E$26:$X$275,19,FALSE)),"")</f>
        <v/>
      </c>
      <c r="Y199" s="462" t="str">
        <f>_xlfn.IFNA(IF(VLOOKUP($D199,'3_Categories 3-6'!$E$26:$X$275,20,FALSE)="","",VLOOKUP($D199,'3_Categories 3-6'!$E$26:$X$275,20,FALSE)),"")</f>
        <v/>
      </c>
    </row>
    <row r="200" spans="3:25" s="10" customFormat="1" x14ac:dyDescent="0.25">
      <c r="C200" s="478">
        <v>148</v>
      </c>
      <c r="D200" s="723" t="str">
        <f>IF(Dades!E938="","",Dades!E938)</f>
        <v/>
      </c>
      <c r="E200" s="723"/>
      <c r="F200" s="564" t="str">
        <f>IF(D200="","",IF(VLOOKUP(D200,'0.1_Dades generals organització'!$E$44:$M$293,4)="","",VLOOKUP(D200,'0.1_Dades generals organització'!$E$44:$M$293,4)))</f>
        <v/>
      </c>
      <c r="G200" s="564" t="str">
        <f>IF(D200="","",IF(VLOOKUP(D200,'0.1_Dades generals organització'!$E$44:$M$293,5)="","",VLOOKUP(D200,'0.1_Dades generals organització'!$E$44:$M$293,5)))</f>
        <v/>
      </c>
      <c r="H200" s="564" t="str">
        <f>IF(D200="","",IF(VLOOKUP(D200,'0.1_Dades generals organització'!$E$44:$M$293,6)="","",VLOOKUP(D200,'0.1_Dades generals organització'!$E$44:$M$293,6)))</f>
        <v/>
      </c>
      <c r="I200" s="466" t="str">
        <f>IF(D200="","",IF(VLOOKUP(D200,'0.1_Dades generals organització'!$E$44:$M$293,7)="","",VLOOKUP(D200,'0.1_Dades generals organització'!$E$44:$M$293,7)))</f>
        <v/>
      </c>
      <c r="J200" s="466" t="str">
        <f>IF(D200="","",IF(VLOOKUP(D200,'0.1_Dades generals organització'!$E$44:$M$293,8)="","",VLOOKUP(D200,'0.1_Dades generals organització'!$E$44:$M$293,8)))</f>
        <v/>
      </c>
      <c r="K200" s="564" t="str">
        <f>IF(D200="","",IF(VLOOKUP(D200,'0.1_Dades generals organització'!$E$44:$M$293,9)="","",VLOOKUP(D200,'0.1_Dades generals organització'!$E$44:$M$293,9)))</f>
        <v/>
      </c>
      <c r="L200" s="463" t="str">
        <f>IF('4.1_Resultats Balears'!F201=0,"",'4.1_Resultats Balears'!F201)</f>
        <v/>
      </c>
      <c r="M200" s="463" t="str">
        <f>IF('4.1_Resultats Balears'!G201=0,"",'4.1_Resultats Balears'!G201)</f>
        <v/>
      </c>
      <c r="N200" s="463" t="str">
        <f>IF('4.1_Resultats Balears'!H201=0,"",'4.1_Resultats Balears'!H201)</f>
        <v/>
      </c>
      <c r="O200" s="463" t="str">
        <f>IF('4.1_Resultats Balears'!I201=0,"",'4.1_Resultats Balears'!I201)</f>
        <v/>
      </c>
      <c r="P200" s="463" t="str">
        <f>IF('4.1_Resultats Balears'!K201=0,"",'4.1_Resultats Balears'!K201)</f>
        <v/>
      </c>
      <c r="Q200" s="463" t="str">
        <f>IF('4.1_Resultats Balears'!M201=0,"",'4.1_Resultats Balears'!M201)</f>
        <v/>
      </c>
      <c r="R200" s="463" t="str">
        <f>IF('4.1_Resultats Balears'!O201=0,"",'4.1_Resultats Balears'!O201)</f>
        <v/>
      </c>
      <c r="S200" s="463" t="str">
        <f>IF('4.1_Resultats Balears'!P201=0,"",'4.1_Resultats Balears'!P201)</f>
        <v/>
      </c>
      <c r="T200" s="463" t="str">
        <f>IF('4.1_Resultats Balears'!Q201=0,"",'4.1_Resultats Balears'!Q201)</f>
        <v/>
      </c>
      <c r="U200" s="463" t="str">
        <f>IF('4.1_Resultats Balears'!S201=0,"",'4.1_Resultats Balears'!S201)</f>
        <v/>
      </c>
      <c r="V200" s="462" t="str">
        <f>_xlfn.IFNA(IF(VLOOKUP($D200,'3_Categories 3-6'!$E$26:$X$275,8,FALSE)="","",VLOOKUP($D200,'3_Categories 3-6'!$E$26:$X$275,8,FALSE)),"")</f>
        <v/>
      </c>
      <c r="W200" s="462" t="str">
        <f>_xlfn.IFNA(IF(VLOOKUP($D200,'3_Categories 3-6'!$E$26:$X$275,14,FALSE)="","",VLOOKUP($D200,'3_Categories 3-6'!$E$26:$X$275,14,FALSE)),"")</f>
        <v/>
      </c>
      <c r="X200" s="462" t="str">
        <f>_xlfn.IFNA(IF(VLOOKUP($D200,'3_Categories 3-6'!$E$26:$X$275,19,FALSE)="","",VLOOKUP($D200,'3_Categories 3-6'!$E$26:$X$275,19,FALSE)),"")</f>
        <v/>
      </c>
      <c r="Y200" s="462" t="str">
        <f>_xlfn.IFNA(IF(VLOOKUP($D200,'3_Categories 3-6'!$E$26:$X$275,20,FALSE)="","",VLOOKUP($D200,'3_Categories 3-6'!$E$26:$X$275,20,FALSE)),"")</f>
        <v/>
      </c>
    </row>
    <row r="201" spans="3:25" s="10" customFormat="1" x14ac:dyDescent="0.25">
      <c r="C201" s="478">
        <v>149</v>
      </c>
      <c r="D201" s="723" t="str">
        <f>IF(Dades!E939="","",Dades!E939)</f>
        <v/>
      </c>
      <c r="E201" s="723"/>
      <c r="F201" s="564" t="str">
        <f>IF(D201="","",IF(VLOOKUP(D201,'0.1_Dades generals organització'!$E$44:$M$293,4)="","",VLOOKUP(D201,'0.1_Dades generals organització'!$E$44:$M$293,4)))</f>
        <v/>
      </c>
      <c r="G201" s="564" t="str">
        <f>IF(D201="","",IF(VLOOKUP(D201,'0.1_Dades generals organització'!$E$44:$M$293,5)="","",VLOOKUP(D201,'0.1_Dades generals organització'!$E$44:$M$293,5)))</f>
        <v/>
      </c>
      <c r="H201" s="564" t="str">
        <f>IF(D201="","",IF(VLOOKUP(D201,'0.1_Dades generals organització'!$E$44:$M$293,6)="","",VLOOKUP(D201,'0.1_Dades generals organització'!$E$44:$M$293,6)))</f>
        <v/>
      </c>
      <c r="I201" s="466" t="str">
        <f>IF(D201="","",IF(VLOOKUP(D201,'0.1_Dades generals organització'!$E$44:$M$293,7)="","",VLOOKUP(D201,'0.1_Dades generals organització'!$E$44:$M$293,7)))</f>
        <v/>
      </c>
      <c r="J201" s="466" t="str">
        <f>IF(D201="","",IF(VLOOKUP(D201,'0.1_Dades generals organització'!$E$44:$M$293,8)="","",VLOOKUP(D201,'0.1_Dades generals organització'!$E$44:$M$293,8)))</f>
        <v/>
      </c>
      <c r="K201" s="564" t="str">
        <f>IF(D201="","",IF(VLOOKUP(D201,'0.1_Dades generals organització'!$E$44:$M$293,9)="","",VLOOKUP(D201,'0.1_Dades generals organització'!$E$44:$M$293,9)))</f>
        <v/>
      </c>
      <c r="L201" s="463" t="str">
        <f>IF('4.1_Resultats Balears'!F202=0,"",'4.1_Resultats Balears'!F202)</f>
        <v/>
      </c>
      <c r="M201" s="463" t="str">
        <f>IF('4.1_Resultats Balears'!G202=0,"",'4.1_Resultats Balears'!G202)</f>
        <v/>
      </c>
      <c r="N201" s="463" t="str">
        <f>IF('4.1_Resultats Balears'!H202=0,"",'4.1_Resultats Balears'!H202)</f>
        <v/>
      </c>
      <c r="O201" s="463" t="str">
        <f>IF('4.1_Resultats Balears'!I202=0,"",'4.1_Resultats Balears'!I202)</f>
        <v/>
      </c>
      <c r="P201" s="463" t="str">
        <f>IF('4.1_Resultats Balears'!K202=0,"",'4.1_Resultats Balears'!K202)</f>
        <v/>
      </c>
      <c r="Q201" s="463" t="str">
        <f>IF('4.1_Resultats Balears'!M202=0,"",'4.1_Resultats Balears'!M202)</f>
        <v/>
      </c>
      <c r="R201" s="463" t="str">
        <f>IF('4.1_Resultats Balears'!O202=0,"",'4.1_Resultats Balears'!O202)</f>
        <v/>
      </c>
      <c r="S201" s="463" t="str">
        <f>IF('4.1_Resultats Balears'!P202=0,"",'4.1_Resultats Balears'!P202)</f>
        <v/>
      </c>
      <c r="T201" s="463" t="str">
        <f>IF('4.1_Resultats Balears'!Q202=0,"",'4.1_Resultats Balears'!Q202)</f>
        <v/>
      </c>
      <c r="U201" s="463" t="str">
        <f>IF('4.1_Resultats Balears'!S202=0,"",'4.1_Resultats Balears'!S202)</f>
        <v/>
      </c>
      <c r="V201" s="462" t="str">
        <f>_xlfn.IFNA(IF(VLOOKUP($D201,'3_Categories 3-6'!$E$26:$X$275,8,FALSE)="","",VLOOKUP($D201,'3_Categories 3-6'!$E$26:$X$275,8,FALSE)),"")</f>
        <v/>
      </c>
      <c r="W201" s="462" t="str">
        <f>_xlfn.IFNA(IF(VLOOKUP($D201,'3_Categories 3-6'!$E$26:$X$275,14,FALSE)="","",VLOOKUP($D201,'3_Categories 3-6'!$E$26:$X$275,14,FALSE)),"")</f>
        <v/>
      </c>
      <c r="X201" s="462" t="str">
        <f>_xlfn.IFNA(IF(VLOOKUP($D201,'3_Categories 3-6'!$E$26:$X$275,19,FALSE)="","",VLOOKUP($D201,'3_Categories 3-6'!$E$26:$X$275,19,FALSE)),"")</f>
        <v/>
      </c>
      <c r="Y201" s="462" t="str">
        <f>_xlfn.IFNA(IF(VLOOKUP($D201,'3_Categories 3-6'!$E$26:$X$275,20,FALSE)="","",VLOOKUP($D201,'3_Categories 3-6'!$E$26:$X$275,20,FALSE)),"")</f>
        <v/>
      </c>
    </row>
    <row r="202" spans="3:25" s="10" customFormat="1" x14ac:dyDescent="0.25">
      <c r="C202" s="478">
        <v>150</v>
      </c>
      <c r="D202" s="723" t="str">
        <f>IF(Dades!E940="","",Dades!E940)</f>
        <v/>
      </c>
      <c r="E202" s="723"/>
      <c r="F202" s="564" t="str">
        <f>IF(D202="","",IF(VLOOKUP(D202,'0.1_Dades generals organització'!$E$44:$M$293,4)="","",VLOOKUP(D202,'0.1_Dades generals organització'!$E$44:$M$293,4)))</f>
        <v/>
      </c>
      <c r="G202" s="564" t="str">
        <f>IF(D202="","",IF(VLOOKUP(D202,'0.1_Dades generals organització'!$E$44:$M$293,5)="","",VLOOKUP(D202,'0.1_Dades generals organització'!$E$44:$M$293,5)))</f>
        <v/>
      </c>
      <c r="H202" s="564" t="str">
        <f>IF(D202="","",IF(VLOOKUP(D202,'0.1_Dades generals organització'!$E$44:$M$293,6)="","",VLOOKUP(D202,'0.1_Dades generals organització'!$E$44:$M$293,6)))</f>
        <v/>
      </c>
      <c r="I202" s="466" t="str">
        <f>IF(D202="","",IF(VLOOKUP(D202,'0.1_Dades generals organització'!$E$44:$M$293,7)="","",VLOOKUP(D202,'0.1_Dades generals organització'!$E$44:$M$293,7)))</f>
        <v/>
      </c>
      <c r="J202" s="466" t="str">
        <f>IF(D202="","",IF(VLOOKUP(D202,'0.1_Dades generals organització'!$E$44:$M$293,8)="","",VLOOKUP(D202,'0.1_Dades generals organització'!$E$44:$M$293,8)))</f>
        <v/>
      </c>
      <c r="K202" s="564" t="str">
        <f>IF(D202="","",IF(VLOOKUP(D202,'0.1_Dades generals organització'!$E$44:$M$293,9)="","",VLOOKUP(D202,'0.1_Dades generals organització'!$E$44:$M$293,9)))</f>
        <v/>
      </c>
      <c r="L202" s="463" t="str">
        <f>IF('4.1_Resultats Balears'!F203=0,"",'4.1_Resultats Balears'!F203)</f>
        <v/>
      </c>
      <c r="M202" s="463" t="str">
        <f>IF('4.1_Resultats Balears'!G203=0,"",'4.1_Resultats Balears'!G203)</f>
        <v/>
      </c>
      <c r="N202" s="463" t="str">
        <f>IF('4.1_Resultats Balears'!H203=0,"",'4.1_Resultats Balears'!H203)</f>
        <v/>
      </c>
      <c r="O202" s="463" t="str">
        <f>IF('4.1_Resultats Balears'!I203=0,"",'4.1_Resultats Balears'!I203)</f>
        <v/>
      </c>
      <c r="P202" s="463" t="str">
        <f>IF('4.1_Resultats Balears'!K203=0,"",'4.1_Resultats Balears'!K203)</f>
        <v/>
      </c>
      <c r="Q202" s="463" t="str">
        <f>IF('4.1_Resultats Balears'!M203=0,"",'4.1_Resultats Balears'!M203)</f>
        <v/>
      </c>
      <c r="R202" s="463" t="str">
        <f>IF('4.1_Resultats Balears'!O203=0,"",'4.1_Resultats Balears'!O203)</f>
        <v/>
      </c>
      <c r="S202" s="463" t="str">
        <f>IF('4.1_Resultats Balears'!P203=0,"",'4.1_Resultats Balears'!P203)</f>
        <v/>
      </c>
      <c r="T202" s="463" t="str">
        <f>IF('4.1_Resultats Balears'!Q203=0,"",'4.1_Resultats Balears'!Q203)</f>
        <v/>
      </c>
      <c r="U202" s="463" t="str">
        <f>IF('4.1_Resultats Balears'!S203=0,"",'4.1_Resultats Balears'!S203)</f>
        <v/>
      </c>
      <c r="V202" s="462" t="str">
        <f>_xlfn.IFNA(IF(VLOOKUP($D202,'3_Categories 3-6'!$E$26:$X$275,8,FALSE)="","",VLOOKUP($D202,'3_Categories 3-6'!$E$26:$X$275,8,FALSE)),"")</f>
        <v/>
      </c>
      <c r="W202" s="462" t="str">
        <f>_xlfn.IFNA(IF(VLOOKUP($D202,'3_Categories 3-6'!$E$26:$X$275,14,FALSE)="","",VLOOKUP($D202,'3_Categories 3-6'!$E$26:$X$275,14,FALSE)),"")</f>
        <v/>
      </c>
      <c r="X202" s="462" t="str">
        <f>_xlfn.IFNA(IF(VLOOKUP($D202,'3_Categories 3-6'!$E$26:$X$275,19,FALSE)="","",VLOOKUP($D202,'3_Categories 3-6'!$E$26:$X$275,19,FALSE)),"")</f>
        <v/>
      </c>
      <c r="Y202" s="462" t="str">
        <f>_xlfn.IFNA(IF(VLOOKUP($D202,'3_Categories 3-6'!$E$26:$X$275,20,FALSE)="","",VLOOKUP($D202,'3_Categories 3-6'!$E$26:$X$275,20,FALSE)),"")</f>
        <v/>
      </c>
    </row>
    <row r="203" spans="3:25" s="10" customFormat="1" x14ac:dyDescent="0.25">
      <c r="C203" s="478">
        <v>151</v>
      </c>
      <c r="D203" s="723" t="str">
        <f>IF(Dades!E941="","",Dades!E941)</f>
        <v/>
      </c>
      <c r="E203" s="723"/>
      <c r="F203" s="564" t="str">
        <f>IF(D203="","",IF(VLOOKUP(D203,'0.1_Dades generals organització'!$E$44:$M$293,4)="","",VLOOKUP(D203,'0.1_Dades generals organització'!$E$44:$M$293,4)))</f>
        <v/>
      </c>
      <c r="G203" s="564" t="str">
        <f>IF(D203="","",IF(VLOOKUP(D203,'0.1_Dades generals organització'!$E$44:$M$293,5)="","",VLOOKUP(D203,'0.1_Dades generals organització'!$E$44:$M$293,5)))</f>
        <v/>
      </c>
      <c r="H203" s="564" t="str">
        <f>IF(D203="","",IF(VLOOKUP(D203,'0.1_Dades generals organització'!$E$44:$M$293,6)="","",VLOOKUP(D203,'0.1_Dades generals organització'!$E$44:$M$293,6)))</f>
        <v/>
      </c>
      <c r="I203" s="466" t="str">
        <f>IF(D203="","",IF(VLOOKUP(D203,'0.1_Dades generals organització'!$E$44:$M$293,7)="","",VLOOKUP(D203,'0.1_Dades generals organització'!$E$44:$M$293,7)))</f>
        <v/>
      </c>
      <c r="J203" s="466" t="str">
        <f>IF(D203="","",IF(VLOOKUP(D203,'0.1_Dades generals organització'!$E$44:$M$293,8)="","",VLOOKUP(D203,'0.1_Dades generals organització'!$E$44:$M$293,8)))</f>
        <v/>
      </c>
      <c r="K203" s="564" t="str">
        <f>IF(D203="","",IF(VLOOKUP(D203,'0.1_Dades generals organització'!$E$44:$M$293,9)="","",VLOOKUP(D203,'0.1_Dades generals organització'!$E$44:$M$293,9)))</f>
        <v/>
      </c>
      <c r="L203" s="463" t="str">
        <f>IF('4.1_Resultats Balears'!F204=0,"",'4.1_Resultats Balears'!F204)</f>
        <v/>
      </c>
      <c r="M203" s="463" t="str">
        <f>IF('4.1_Resultats Balears'!G204=0,"",'4.1_Resultats Balears'!G204)</f>
        <v/>
      </c>
      <c r="N203" s="463" t="str">
        <f>IF('4.1_Resultats Balears'!H204=0,"",'4.1_Resultats Balears'!H204)</f>
        <v/>
      </c>
      <c r="O203" s="463" t="str">
        <f>IF('4.1_Resultats Balears'!I204=0,"",'4.1_Resultats Balears'!I204)</f>
        <v/>
      </c>
      <c r="P203" s="463" t="str">
        <f>IF('4.1_Resultats Balears'!K204=0,"",'4.1_Resultats Balears'!K204)</f>
        <v/>
      </c>
      <c r="Q203" s="463" t="str">
        <f>IF('4.1_Resultats Balears'!M204=0,"",'4.1_Resultats Balears'!M204)</f>
        <v/>
      </c>
      <c r="R203" s="463" t="str">
        <f>IF('4.1_Resultats Balears'!O204=0,"",'4.1_Resultats Balears'!O204)</f>
        <v/>
      </c>
      <c r="S203" s="463" t="str">
        <f>IF('4.1_Resultats Balears'!P204=0,"",'4.1_Resultats Balears'!P204)</f>
        <v/>
      </c>
      <c r="T203" s="463" t="str">
        <f>IF('4.1_Resultats Balears'!Q204=0,"",'4.1_Resultats Balears'!Q204)</f>
        <v/>
      </c>
      <c r="U203" s="463" t="str">
        <f>IF('4.1_Resultats Balears'!S204=0,"",'4.1_Resultats Balears'!S204)</f>
        <v/>
      </c>
      <c r="V203" s="462" t="str">
        <f>_xlfn.IFNA(IF(VLOOKUP($D203,'3_Categories 3-6'!$E$26:$X$275,8,FALSE)="","",VLOOKUP($D203,'3_Categories 3-6'!$E$26:$X$275,8,FALSE)),"")</f>
        <v/>
      </c>
      <c r="W203" s="462" t="str">
        <f>_xlfn.IFNA(IF(VLOOKUP($D203,'3_Categories 3-6'!$E$26:$X$275,14,FALSE)="","",VLOOKUP($D203,'3_Categories 3-6'!$E$26:$X$275,14,FALSE)),"")</f>
        <v/>
      </c>
      <c r="X203" s="462" t="str">
        <f>_xlfn.IFNA(IF(VLOOKUP($D203,'3_Categories 3-6'!$E$26:$X$275,19,FALSE)="","",VLOOKUP($D203,'3_Categories 3-6'!$E$26:$X$275,19,FALSE)),"")</f>
        <v/>
      </c>
      <c r="Y203" s="462" t="str">
        <f>_xlfn.IFNA(IF(VLOOKUP($D203,'3_Categories 3-6'!$E$26:$X$275,20,FALSE)="","",VLOOKUP($D203,'3_Categories 3-6'!$E$26:$X$275,20,FALSE)),"")</f>
        <v/>
      </c>
    </row>
    <row r="204" spans="3:25" s="10" customFormat="1" x14ac:dyDescent="0.25">
      <c r="C204" s="478">
        <v>152</v>
      </c>
      <c r="D204" s="723" t="str">
        <f>IF(Dades!E942="","",Dades!E942)</f>
        <v/>
      </c>
      <c r="E204" s="723"/>
      <c r="F204" s="564" t="str">
        <f>IF(D204="","",IF(VLOOKUP(D204,'0.1_Dades generals organització'!$E$44:$M$293,4)="","",VLOOKUP(D204,'0.1_Dades generals organització'!$E$44:$M$293,4)))</f>
        <v/>
      </c>
      <c r="G204" s="564" t="str">
        <f>IF(D204="","",IF(VLOOKUP(D204,'0.1_Dades generals organització'!$E$44:$M$293,5)="","",VLOOKUP(D204,'0.1_Dades generals organització'!$E$44:$M$293,5)))</f>
        <v/>
      </c>
      <c r="H204" s="564" t="str">
        <f>IF(D204="","",IF(VLOOKUP(D204,'0.1_Dades generals organització'!$E$44:$M$293,6)="","",VLOOKUP(D204,'0.1_Dades generals organització'!$E$44:$M$293,6)))</f>
        <v/>
      </c>
      <c r="I204" s="466" t="str">
        <f>IF(D204="","",IF(VLOOKUP(D204,'0.1_Dades generals organització'!$E$44:$M$293,7)="","",VLOOKUP(D204,'0.1_Dades generals organització'!$E$44:$M$293,7)))</f>
        <v/>
      </c>
      <c r="J204" s="466" t="str">
        <f>IF(D204="","",IF(VLOOKUP(D204,'0.1_Dades generals organització'!$E$44:$M$293,8)="","",VLOOKUP(D204,'0.1_Dades generals organització'!$E$44:$M$293,8)))</f>
        <v/>
      </c>
      <c r="K204" s="564" t="str">
        <f>IF(D204="","",IF(VLOOKUP(D204,'0.1_Dades generals organització'!$E$44:$M$293,9)="","",VLOOKUP(D204,'0.1_Dades generals organització'!$E$44:$M$293,9)))</f>
        <v/>
      </c>
      <c r="L204" s="463" t="str">
        <f>IF('4.1_Resultats Balears'!F205=0,"",'4.1_Resultats Balears'!F205)</f>
        <v/>
      </c>
      <c r="M204" s="463" t="str">
        <f>IF('4.1_Resultats Balears'!G205=0,"",'4.1_Resultats Balears'!G205)</f>
        <v/>
      </c>
      <c r="N204" s="463" t="str">
        <f>IF('4.1_Resultats Balears'!H205=0,"",'4.1_Resultats Balears'!H205)</f>
        <v/>
      </c>
      <c r="O204" s="463" t="str">
        <f>IF('4.1_Resultats Balears'!I205=0,"",'4.1_Resultats Balears'!I205)</f>
        <v/>
      </c>
      <c r="P204" s="463" t="str">
        <f>IF('4.1_Resultats Balears'!K205=0,"",'4.1_Resultats Balears'!K205)</f>
        <v/>
      </c>
      <c r="Q204" s="463" t="str">
        <f>IF('4.1_Resultats Balears'!M205=0,"",'4.1_Resultats Balears'!M205)</f>
        <v/>
      </c>
      <c r="R204" s="463" t="str">
        <f>IF('4.1_Resultats Balears'!O205=0,"",'4.1_Resultats Balears'!O205)</f>
        <v/>
      </c>
      <c r="S204" s="463" t="str">
        <f>IF('4.1_Resultats Balears'!P205=0,"",'4.1_Resultats Balears'!P205)</f>
        <v/>
      </c>
      <c r="T204" s="463" t="str">
        <f>IF('4.1_Resultats Balears'!Q205=0,"",'4.1_Resultats Balears'!Q205)</f>
        <v/>
      </c>
      <c r="U204" s="463" t="str">
        <f>IF('4.1_Resultats Balears'!S205=0,"",'4.1_Resultats Balears'!S205)</f>
        <v/>
      </c>
      <c r="V204" s="462" t="str">
        <f>_xlfn.IFNA(IF(VLOOKUP($D204,'3_Categories 3-6'!$E$26:$X$275,8,FALSE)="","",VLOOKUP($D204,'3_Categories 3-6'!$E$26:$X$275,8,FALSE)),"")</f>
        <v/>
      </c>
      <c r="W204" s="462" t="str">
        <f>_xlfn.IFNA(IF(VLOOKUP($D204,'3_Categories 3-6'!$E$26:$X$275,14,FALSE)="","",VLOOKUP($D204,'3_Categories 3-6'!$E$26:$X$275,14,FALSE)),"")</f>
        <v/>
      </c>
      <c r="X204" s="462" t="str">
        <f>_xlfn.IFNA(IF(VLOOKUP($D204,'3_Categories 3-6'!$E$26:$X$275,19,FALSE)="","",VLOOKUP($D204,'3_Categories 3-6'!$E$26:$X$275,19,FALSE)),"")</f>
        <v/>
      </c>
      <c r="Y204" s="462" t="str">
        <f>_xlfn.IFNA(IF(VLOOKUP($D204,'3_Categories 3-6'!$E$26:$X$275,20,FALSE)="","",VLOOKUP($D204,'3_Categories 3-6'!$E$26:$X$275,20,FALSE)),"")</f>
        <v/>
      </c>
    </row>
    <row r="205" spans="3:25" s="10" customFormat="1" x14ac:dyDescent="0.25">
      <c r="C205" s="478">
        <v>153</v>
      </c>
      <c r="D205" s="723" t="str">
        <f>IF(Dades!E943="","",Dades!E943)</f>
        <v/>
      </c>
      <c r="E205" s="723"/>
      <c r="F205" s="564" t="str">
        <f>IF(D205="","",IF(VLOOKUP(D205,'0.1_Dades generals organització'!$E$44:$M$293,4)="","",VLOOKUP(D205,'0.1_Dades generals organització'!$E$44:$M$293,4)))</f>
        <v/>
      </c>
      <c r="G205" s="564" t="str">
        <f>IF(D205="","",IF(VLOOKUP(D205,'0.1_Dades generals organització'!$E$44:$M$293,5)="","",VLOOKUP(D205,'0.1_Dades generals organització'!$E$44:$M$293,5)))</f>
        <v/>
      </c>
      <c r="H205" s="564" t="str">
        <f>IF(D205="","",IF(VLOOKUP(D205,'0.1_Dades generals organització'!$E$44:$M$293,6)="","",VLOOKUP(D205,'0.1_Dades generals organització'!$E$44:$M$293,6)))</f>
        <v/>
      </c>
      <c r="I205" s="466" t="str">
        <f>IF(D205="","",IF(VLOOKUP(D205,'0.1_Dades generals organització'!$E$44:$M$293,7)="","",VLOOKUP(D205,'0.1_Dades generals organització'!$E$44:$M$293,7)))</f>
        <v/>
      </c>
      <c r="J205" s="466" t="str">
        <f>IF(D205="","",IF(VLOOKUP(D205,'0.1_Dades generals organització'!$E$44:$M$293,8)="","",VLOOKUP(D205,'0.1_Dades generals organització'!$E$44:$M$293,8)))</f>
        <v/>
      </c>
      <c r="K205" s="564" t="str">
        <f>IF(D205="","",IF(VLOOKUP(D205,'0.1_Dades generals organització'!$E$44:$M$293,9)="","",VLOOKUP(D205,'0.1_Dades generals organització'!$E$44:$M$293,9)))</f>
        <v/>
      </c>
      <c r="L205" s="463" t="str">
        <f>IF('4.1_Resultats Balears'!F206=0,"",'4.1_Resultats Balears'!F206)</f>
        <v/>
      </c>
      <c r="M205" s="463" t="str">
        <f>IF('4.1_Resultats Balears'!G206=0,"",'4.1_Resultats Balears'!G206)</f>
        <v/>
      </c>
      <c r="N205" s="463" t="str">
        <f>IF('4.1_Resultats Balears'!H206=0,"",'4.1_Resultats Balears'!H206)</f>
        <v/>
      </c>
      <c r="O205" s="463" t="str">
        <f>IF('4.1_Resultats Balears'!I206=0,"",'4.1_Resultats Balears'!I206)</f>
        <v/>
      </c>
      <c r="P205" s="463" t="str">
        <f>IF('4.1_Resultats Balears'!K206=0,"",'4.1_Resultats Balears'!K206)</f>
        <v/>
      </c>
      <c r="Q205" s="463" t="str">
        <f>IF('4.1_Resultats Balears'!M206=0,"",'4.1_Resultats Balears'!M206)</f>
        <v/>
      </c>
      <c r="R205" s="463" t="str">
        <f>IF('4.1_Resultats Balears'!O206=0,"",'4.1_Resultats Balears'!O206)</f>
        <v/>
      </c>
      <c r="S205" s="463" t="str">
        <f>IF('4.1_Resultats Balears'!P206=0,"",'4.1_Resultats Balears'!P206)</f>
        <v/>
      </c>
      <c r="T205" s="463" t="str">
        <f>IF('4.1_Resultats Balears'!Q206=0,"",'4.1_Resultats Balears'!Q206)</f>
        <v/>
      </c>
      <c r="U205" s="463" t="str">
        <f>IF('4.1_Resultats Balears'!S206=0,"",'4.1_Resultats Balears'!S206)</f>
        <v/>
      </c>
      <c r="V205" s="462" t="str">
        <f>_xlfn.IFNA(IF(VLOOKUP($D205,'3_Categories 3-6'!$E$26:$X$275,8,FALSE)="","",VLOOKUP($D205,'3_Categories 3-6'!$E$26:$X$275,8,FALSE)),"")</f>
        <v/>
      </c>
      <c r="W205" s="462" t="str">
        <f>_xlfn.IFNA(IF(VLOOKUP($D205,'3_Categories 3-6'!$E$26:$X$275,14,FALSE)="","",VLOOKUP($D205,'3_Categories 3-6'!$E$26:$X$275,14,FALSE)),"")</f>
        <v/>
      </c>
      <c r="X205" s="462" t="str">
        <f>_xlfn.IFNA(IF(VLOOKUP($D205,'3_Categories 3-6'!$E$26:$X$275,19,FALSE)="","",VLOOKUP($D205,'3_Categories 3-6'!$E$26:$X$275,19,FALSE)),"")</f>
        <v/>
      </c>
      <c r="Y205" s="462" t="str">
        <f>_xlfn.IFNA(IF(VLOOKUP($D205,'3_Categories 3-6'!$E$26:$X$275,20,FALSE)="","",VLOOKUP($D205,'3_Categories 3-6'!$E$26:$X$275,20,FALSE)),"")</f>
        <v/>
      </c>
    </row>
    <row r="206" spans="3:25" s="10" customFormat="1" x14ac:dyDescent="0.25">
      <c r="C206" s="478">
        <v>154</v>
      </c>
      <c r="D206" s="723" t="str">
        <f>IF(Dades!E944="","",Dades!E944)</f>
        <v/>
      </c>
      <c r="E206" s="723"/>
      <c r="F206" s="564" t="str">
        <f>IF(D206="","",IF(VLOOKUP(D206,'0.1_Dades generals organització'!$E$44:$M$293,4)="","",VLOOKUP(D206,'0.1_Dades generals organització'!$E$44:$M$293,4)))</f>
        <v/>
      </c>
      <c r="G206" s="564" t="str">
        <f>IF(D206="","",IF(VLOOKUP(D206,'0.1_Dades generals organització'!$E$44:$M$293,5)="","",VLOOKUP(D206,'0.1_Dades generals organització'!$E$44:$M$293,5)))</f>
        <v/>
      </c>
      <c r="H206" s="564" t="str">
        <f>IF(D206="","",IF(VLOOKUP(D206,'0.1_Dades generals organització'!$E$44:$M$293,6)="","",VLOOKUP(D206,'0.1_Dades generals organització'!$E$44:$M$293,6)))</f>
        <v/>
      </c>
      <c r="I206" s="466" t="str">
        <f>IF(D206="","",IF(VLOOKUP(D206,'0.1_Dades generals organització'!$E$44:$M$293,7)="","",VLOOKUP(D206,'0.1_Dades generals organització'!$E$44:$M$293,7)))</f>
        <v/>
      </c>
      <c r="J206" s="466" t="str">
        <f>IF(D206="","",IF(VLOOKUP(D206,'0.1_Dades generals organització'!$E$44:$M$293,8)="","",VLOOKUP(D206,'0.1_Dades generals organització'!$E$44:$M$293,8)))</f>
        <v/>
      </c>
      <c r="K206" s="564" t="str">
        <f>IF(D206="","",IF(VLOOKUP(D206,'0.1_Dades generals organització'!$E$44:$M$293,9)="","",VLOOKUP(D206,'0.1_Dades generals organització'!$E$44:$M$293,9)))</f>
        <v/>
      </c>
      <c r="L206" s="463" t="str">
        <f>IF('4.1_Resultats Balears'!F207=0,"",'4.1_Resultats Balears'!F207)</f>
        <v/>
      </c>
      <c r="M206" s="463" t="str">
        <f>IF('4.1_Resultats Balears'!G207=0,"",'4.1_Resultats Balears'!G207)</f>
        <v/>
      </c>
      <c r="N206" s="463" t="str">
        <f>IF('4.1_Resultats Balears'!H207=0,"",'4.1_Resultats Balears'!H207)</f>
        <v/>
      </c>
      <c r="O206" s="463" t="str">
        <f>IF('4.1_Resultats Balears'!I207=0,"",'4.1_Resultats Balears'!I207)</f>
        <v/>
      </c>
      <c r="P206" s="463" t="str">
        <f>IF('4.1_Resultats Balears'!K207=0,"",'4.1_Resultats Balears'!K207)</f>
        <v/>
      </c>
      <c r="Q206" s="463" t="str">
        <f>IF('4.1_Resultats Balears'!M207=0,"",'4.1_Resultats Balears'!M207)</f>
        <v/>
      </c>
      <c r="R206" s="463" t="str">
        <f>IF('4.1_Resultats Balears'!O207=0,"",'4.1_Resultats Balears'!O207)</f>
        <v/>
      </c>
      <c r="S206" s="463" t="str">
        <f>IF('4.1_Resultats Balears'!P207=0,"",'4.1_Resultats Balears'!P207)</f>
        <v/>
      </c>
      <c r="T206" s="463" t="str">
        <f>IF('4.1_Resultats Balears'!Q207=0,"",'4.1_Resultats Balears'!Q207)</f>
        <v/>
      </c>
      <c r="U206" s="463" t="str">
        <f>IF('4.1_Resultats Balears'!S207=0,"",'4.1_Resultats Balears'!S207)</f>
        <v/>
      </c>
      <c r="V206" s="462" t="str">
        <f>_xlfn.IFNA(IF(VLOOKUP($D206,'3_Categories 3-6'!$E$26:$X$275,8,FALSE)="","",VLOOKUP($D206,'3_Categories 3-6'!$E$26:$X$275,8,FALSE)),"")</f>
        <v/>
      </c>
      <c r="W206" s="462" t="str">
        <f>_xlfn.IFNA(IF(VLOOKUP($D206,'3_Categories 3-6'!$E$26:$X$275,14,FALSE)="","",VLOOKUP($D206,'3_Categories 3-6'!$E$26:$X$275,14,FALSE)),"")</f>
        <v/>
      </c>
      <c r="X206" s="462" t="str">
        <f>_xlfn.IFNA(IF(VLOOKUP($D206,'3_Categories 3-6'!$E$26:$X$275,19,FALSE)="","",VLOOKUP($D206,'3_Categories 3-6'!$E$26:$X$275,19,FALSE)),"")</f>
        <v/>
      </c>
      <c r="Y206" s="462" t="str">
        <f>_xlfn.IFNA(IF(VLOOKUP($D206,'3_Categories 3-6'!$E$26:$X$275,20,FALSE)="","",VLOOKUP($D206,'3_Categories 3-6'!$E$26:$X$275,20,FALSE)),"")</f>
        <v/>
      </c>
    </row>
    <row r="207" spans="3:25" s="10" customFormat="1" x14ac:dyDescent="0.25">
      <c r="C207" s="478">
        <v>155</v>
      </c>
      <c r="D207" s="723" t="str">
        <f>IF(Dades!E945="","",Dades!E945)</f>
        <v/>
      </c>
      <c r="E207" s="723"/>
      <c r="F207" s="564" t="str">
        <f>IF(D207="","",IF(VLOOKUP(D207,'0.1_Dades generals organització'!$E$44:$M$293,4)="","",VLOOKUP(D207,'0.1_Dades generals organització'!$E$44:$M$293,4)))</f>
        <v/>
      </c>
      <c r="G207" s="564" t="str">
        <f>IF(D207="","",IF(VLOOKUP(D207,'0.1_Dades generals organització'!$E$44:$M$293,5)="","",VLOOKUP(D207,'0.1_Dades generals organització'!$E$44:$M$293,5)))</f>
        <v/>
      </c>
      <c r="H207" s="564" t="str">
        <f>IF(D207="","",IF(VLOOKUP(D207,'0.1_Dades generals organització'!$E$44:$M$293,6)="","",VLOOKUP(D207,'0.1_Dades generals organització'!$E$44:$M$293,6)))</f>
        <v/>
      </c>
      <c r="I207" s="466" t="str">
        <f>IF(D207="","",IF(VLOOKUP(D207,'0.1_Dades generals organització'!$E$44:$M$293,7)="","",VLOOKUP(D207,'0.1_Dades generals organització'!$E$44:$M$293,7)))</f>
        <v/>
      </c>
      <c r="J207" s="466" t="str">
        <f>IF(D207="","",IF(VLOOKUP(D207,'0.1_Dades generals organització'!$E$44:$M$293,8)="","",VLOOKUP(D207,'0.1_Dades generals organització'!$E$44:$M$293,8)))</f>
        <v/>
      </c>
      <c r="K207" s="564" t="str">
        <f>IF(D207="","",IF(VLOOKUP(D207,'0.1_Dades generals organització'!$E$44:$M$293,9)="","",VLOOKUP(D207,'0.1_Dades generals organització'!$E$44:$M$293,9)))</f>
        <v/>
      </c>
      <c r="L207" s="463" t="str">
        <f>IF('4.1_Resultats Balears'!F208=0,"",'4.1_Resultats Balears'!F208)</f>
        <v/>
      </c>
      <c r="M207" s="463" t="str">
        <f>IF('4.1_Resultats Balears'!G208=0,"",'4.1_Resultats Balears'!G208)</f>
        <v/>
      </c>
      <c r="N207" s="463" t="str">
        <f>IF('4.1_Resultats Balears'!H208=0,"",'4.1_Resultats Balears'!H208)</f>
        <v/>
      </c>
      <c r="O207" s="463" t="str">
        <f>IF('4.1_Resultats Balears'!I208=0,"",'4.1_Resultats Balears'!I208)</f>
        <v/>
      </c>
      <c r="P207" s="463" t="str">
        <f>IF('4.1_Resultats Balears'!K208=0,"",'4.1_Resultats Balears'!K208)</f>
        <v/>
      </c>
      <c r="Q207" s="463" t="str">
        <f>IF('4.1_Resultats Balears'!M208=0,"",'4.1_Resultats Balears'!M208)</f>
        <v/>
      </c>
      <c r="R207" s="463" t="str">
        <f>IF('4.1_Resultats Balears'!O208=0,"",'4.1_Resultats Balears'!O208)</f>
        <v/>
      </c>
      <c r="S207" s="463" t="str">
        <f>IF('4.1_Resultats Balears'!P208=0,"",'4.1_Resultats Balears'!P208)</f>
        <v/>
      </c>
      <c r="T207" s="463" t="str">
        <f>IF('4.1_Resultats Balears'!Q208=0,"",'4.1_Resultats Balears'!Q208)</f>
        <v/>
      </c>
      <c r="U207" s="463" t="str">
        <f>IF('4.1_Resultats Balears'!S208=0,"",'4.1_Resultats Balears'!S208)</f>
        <v/>
      </c>
      <c r="V207" s="462" t="str">
        <f>_xlfn.IFNA(IF(VLOOKUP($D207,'3_Categories 3-6'!$E$26:$X$275,8,FALSE)="","",VLOOKUP($D207,'3_Categories 3-6'!$E$26:$X$275,8,FALSE)),"")</f>
        <v/>
      </c>
      <c r="W207" s="462" t="str">
        <f>_xlfn.IFNA(IF(VLOOKUP($D207,'3_Categories 3-6'!$E$26:$X$275,14,FALSE)="","",VLOOKUP($D207,'3_Categories 3-6'!$E$26:$X$275,14,FALSE)),"")</f>
        <v/>
      </c>
      <c r="X207" s="462" t="str">
        <f>_xlfn.IFNA(IF(VLOOKUP($D207,'3_Categories 3-6'!$E$26:$X$275,19,FALSE)="","",VLOOKUP($D207,'3_Categories 3-6'!$E$26:$X$275,19,FALSE)),"")</f>
        <v/>
      </c>
      <c r="Y207" s="462" t="str">
        <f>_xlfn.IFNA(IF(VLOOKUP($D207,'3_Categories 3-6'!$E$26:$X$275,20,FALSE)="","",VLOOKUP($D207,'3_Categories 3-6'!$E$26:$X$275,20,FALSE)),"")</f>
        <v/>
      </c>
    </row>
    <row r="208" spans="3:25" s="10" customFormat="1" x14ac:dyDescent="0.25">
      <c r="C208" s="478">
        <v>156</v>
      </c>
      <c r="D208" s="723" t="str">
        <f>IF(Dades!E946="","",Dades!E946)</f>
        <v/>
      </c>
      <c r="E208" s="723"/>
      <c r="F208" s="564" t="str">
        <f>IF(D208="","",IF(VLOOKUP(D208,'0.1_Dades generals organització'!$E$44:$M$293,4)="","",VLOOKUP(D208,'0.1_Dades generals organització'!$E$44:$M$293,4)))</f>
        <v/>
      </c>
      <c r="G208" s="564" t="str">
        <f>IF(D208="","",IF(VLOOKUP(D208,'0.1_Dades generals organització'!$E$44:$M$293,5)="","",VLOOKUP(D208,'0.1_Dades generals organització'!$E$44:$M$293,5)))</f>
        <v/>
      </c>
      <c r="H208" s="564" t="str">
        <f>IF(D208="","",IF(VLOOKUP(D208,'0.1_Dades generals organització'!$E$44:$M$293,6)="","",VLOOKUP(D208,'0.1_Dades generals organització'!$E$44:$M$293,6)))</f>
        <v/>
      </c>
      <c r="I208" s="466" t="str">
        <f>IF(D208="","",IF(VLOOKUP(D208,'0.1_Dades generals organització'!$E$44:$M$293,7)="","",VLOOKUP(D208,'0.1_Dades generals organització'!$E$44:$M$293,7)))</f>
        <v/>
      </c>
      <c r="J208" s="466" t="str">
        <f>IF(D208="","",IF(VLOOKUP(D208,'0.1_Dades generals organització'!$E$44:$M$293,8)="","",VLOOKUP(D208,'0.1_Dades generals organització'!$E$44:$M$293,8)))</f>
        <v/>
      </c>
      <c r="K208" s="564" t="str">
        <f>IF(D208="","",IF(VLOOKUP(D208,'0.1_Dades generals organització'!$E$44:$M$293,9)="","",VLOOKUP(D208,'0.1_Dades generals organització'!$E$44:$M$293,9)))</f>
        <v/>
      </c>
      <c r="L208" s="463" t="str">
        <f>IF('4.1_Resultats Balears'!F209=0,"",'4.1_Resultats Balears'!F209)</f>
        <v/>
      </c>
      <c r="M208" s="463" t="str">
        <f>IF('4.1_Resultats Balears'!G209=0,"",'4.1_Resultats Balears'!G209)</f>
        <v/>
      </c>
      <c r="N208" s="463" t="str">
        <f>IF('4.1_Resultats Balears'!H209=0,"",'4.1_Resultats Balears'!H209)</f>
        <v/>
      </c>
      <c r="O208" s="463" t="str">
        <f>IF('4.1_Resultats Balears'!I209=0,"",'4.1_Resultats Balears'!I209)</f>
        <v/>
      </c>
      <c r="P208" s="463" t="str">
        <f>IF('4.1_Resultats Balears'!K209=0,"",'4.1_Resultats Balears'!K209)</f>
        <v/>
      </c>
      <c r="Q208" s="463" t="str">
        <f>IF('4.1_Resultats Balears'!M209=0,"",'4.1_Resultats Balears'!M209)</f>
        <v/>
      </c>
      <c r="R208" s="463" t="str">
        <f>IF('4.1_Resultats Balears'!O209=0,"",'4.1_Resultats Balears'!O209)</f>
        <v/>
      </c>
      <c r="S208" s="463" t="str">
        <f>IF('4.1_Resultats Balears'!P209=0,"",'4.1_Resultats Balears'!P209)</f>
        <v/>
      </c>
      <c r="T208" s="463" t="str">
        <f>IF('4.1_Resultats Balears'!Q209=0,"",'4.1_Resultats Balears'!Q209)</f>
        <v/>
      </c>
      <c r="U208" s="463" t="str">
        <f>IF('4.1_Resultats Balears'!S209=0,"",'4.1_Resultats Balears'!S209)</f>
        <v/>
      </c>
      <c r="V208" s="462" t="str">
        <f>_xlfn.IFNA(IF(VLOOKUP($D208,'3_Categories 3-6'!$E$26:$X$275,8,FALSE)="","",VLOOKUP($D208,'3_Categories 3-6'!$E$26:$X$275,8,FALSE)),"")</f>
        <v/>
      </c>
      <c r="W208" s="462" t="str">
        <f>_xlfn.IFNA(IF(VLOOKUP($D208,'3_Categories 3-6'!$E$26:$X$275,14,FALSE)="","",VLOOKUP($D208,'3_Categories 3-6'!$E$26:$X$275,14,FALSE)),"")</f>
        <v/>
      </c>
      <c r="X208" s="462" t="str">
        <f>_xlfn.IFNA(IF(VLOOKUP($D208,'3_Categories 3-6'!$E$26:$X$275,19,FALSE)="","",VLOOKUP($D208,'3_Categories 3-6'!$E$26:$X$275,19,FALSE)),"")</f>
        <v/>
      </c>
      <c r="Y208" s="462" t="str">
        <f>_xlfn.IFNA(IF(VLOOKUP($D208,'3_Categories 3-6'!$E$26:$X$275,20,FALSE)="","",VLOOKUP($D208,'3_Categories 3-6'!$E$26:$X$275,20,FALSE)),"")</f>
        <v/>
      </c>
    </row>
    <row r="209" spans="3:25" s="10" customFormat="1" x14ac:dyDescent="0.25">
      <c r="C209" s="478">
        <v>157</v>
      </c>
      <c r="D209" s="723" t="str">
        <f>IF(Dades!E947="","",Dades!E947)</f>
        <v/>
      </c>
      <c r="E209" s="723"/>
      <c r="F209" s="564" t="str">
        <f>IF(D209="","",IF(VLOOKUP(D209,'0.1_Dades generals organització'!$E$44:$M$293,4)="","",VLOOKUP(D209,'0.1_Dades generals organització'!$E$44:$M$293,4)))</f>
        <v/>
      </c>
      <c r="G209" s="564" t="str">
        <f>IF(D209="","",IF(VLOOKUP(D209,'0.1_Dades generals organització'!$E$44:$M$293,5)="","",VLOOKUP(D209,'0.1_Dades generals organització'!$E$44:$M$293,5)))</f>
        <v/>
      </c>
      <c r="H209" s="564" t="str">
        <f>IF(D209="","",IF(VLOOKUP(D209,'0.1_Dades generals organització'!$E$44:$M$293,6)="","",VLOOKUP(D209,'0.1_Dades generals organització'!$E$44:$M$293,6)))</f>
        <v/>
      </c>
      <c r="I209" s="466" t="str">
        <f>IF(D209="","",IF(VLOOKUP(D209,'0.1_Dades generals organització'!$E$44:$M$293,7)="","",VLOOKUP(D209,'0.1_Dades generals organització'!$E$44:$M$293,7)))</f>
        <v/>
      </c>
      <c r="J209" s="466" t="str">
        <f>IF(D209="","",IF(VLOOKUP(D209,'0.1_Dades generals organització'!$E$44:$M$293,8)="","",VLOOKUP(D209,'0.1_Dades generals organització'!$E$44:$M$293,8)))</f>
        <v/>
      </c>
      <c r="K209" s="564" t="str">
        <f>IF(D209="","",IF(VLOOKUP(D209,'0.1_Dades generals organització'!$E$44:$M$293,9)="","",VLOOKUP(D209,'0.1_Dades generals organització'!$E$44:$M$293,9)))</f>
        <v/>
      </c>
      <c r="L209" s="463" t="str">
        <f>IF('4.1_Resultats Balears'!F210=0,"",'4.1_Resultats Balears'!F210)</f>
        <v/>
      </c>
      <c r="M209" s="463" t="str">
        <f>IF('4.1_Resultats Balears'!G210=0,"",'4.1_Resultats Balears'!G210)</f>
        <v/>
      </c>
      <c r="N209" s="463" t="str">
        <f>IF('4.1_Resultats Balears'!H210=0,"",'4.1_Resultats Balears'!H210)</f>
        <v/>
      </c>
      <c r="O209" s="463" t="str">
        <f>IF('4.1_Resultats Balears'!I210=0,"",'4.1_Resultats Balears'!I210)</f>
        <v/>
      </c>
      <c r="P209" s="463" t="str">
        <f>IF('4.1_Resultats Balears'!K210=0,"",'4.1_Resultats Balears'!K210)</f>
        <v/>
      </c>
      <c r="Q209" s="463" t="str">
        <f>IF('4.1_Resultats Balears'!M210=0,"",'4.1_Resultats Balears'!M210)</f>
        <v/>
      </c>
      <c r="R209" s="463" t="str">
        <f>IF('4.1_Resultats Balears'!O210=0,"",'4.1_Resultats Balears'!O210)</f>
        <v/>
      </c>
      <c r="S209" s="463" t="str">
        <f>IF('4.1_Resultats Balears'!P210=0,"",'4.1_Resultats Balears'!P210)</f>
        <v/>
      </c>
      <c r="T209" s="463" t="str">
        <f>IF('4.1_Resultats Balears'!Q210=0,"",'4.1_Resultats Balears'!Q210)</f>
        <v/>
      </c>
      <c r="U209" s="463" t="str">
        <f>IF('4.1_Resultats Balears'!S210=0,"",'4.1_Resultats Balears'!S210)</f>
        <v/>
      </c>
      <c r="V209" s="462" t="str">
        <f>_xlfn.IFNA(IF(VLOOKUP($D209,'3_Categories 3-6'!$E$26:$X$275,8,FALSE)="","",VLOOKUP($D209,'3_Categories 3-6'!$E$26:$X$275,8,FALSE)),"")</f>
        <v/>
      </c>
      <c r="W209" s="462" t="str">
        <f>_xlfn.IFNA(IF(VLOOKUP($D209,'3_Categories 3-6'!$E$26:$X$275,14,FALSE)="","",VLOOKUP($D209,'3_Categories 3-6'!$E$26:$X$275,14,FALSE)),"")</f>
        <v/>
      </c>
      <c r="X209" s="462" t="str">
        <f>_xlfn.IFNA(IF(VLOOKUP($D209,'3_Categories 3-6'!$E$26:$X$275,19,FALSE)="","",VLOOKUP($D209,'3_Categories 3-6'!$E$26:$X$275,19,FALSE)),"")</f>
        <v/>
      </c>
      <c r="Y209" s="462" t="str">
        <f>_xlfn.IFNA(IF(VLOOKUP($D209,'3_Categories 3-6'!$E$26:$X$275,20,FALSE)="","",VLOOKUP($D209,'3_Categories 3-6'!$E$26:$X$275,20,FALSE)),"")</f>
        <v/>
      </c>
    </row>
    <row r="210" spans="3:25" s="10" customFormat="1" x14ac:dyDescent="0.25">
      <c r="C210" s="478">
        <v>158</v>
      </c>
      <c r="D210" s="723" t="str">
        <f>IF(Dades!E948="","",Dades!E948)</f>
        <v/>
      </c>
      <c r="E210" s="723"/>
      <c r="F210" s="564" t="str">
        <f>IF(D210="","",IF(VLOOKUP(D210,'0.1_Dades generals organització'!$E$44:$M$293,4)="","",VLOOKUP(D210,'0.1_Dades generals organització'!$E$44:$M$293,4)))</f>
        <v/>
      </c>
      <c r="G210" s="564" t="str">
        <f>IF(D210="","",IF(VLOOKUP(D210,'0.1_Dades generals organització'!$E$44:$M$293,5)="","",VLOOKUP(D210,'0.1_Dades generals organització'!$E$44:$M$293,5)))</f>
        <v/>
      </c>
      <c r="H210" s="564" t="str">
        <f>IF(D210="","",IF(VLOOKUP(D210,'0.1_Dades generals organització'!$E$44:$M$293,6)="","",VLOOKUP(D210,'0.1_Dades generals organització'!$E$44:$M$293,6)))</f>
        <v/>
      </c>
      <c r="I210" s="466" t="str">
        <f>IF(D210="","",IF(VLOOKUP(D210,'0.1_Dades generals organització'!$E$44:$M$293,7)="","",VLOOKUP(D210,'0.1_Dades generals organització'!$E$44:$M$293,7)))</f>
        <v/>
      </c>
      <c r="J210" s="466" t="str">
        <f>IF(D210="","",IF(VLOOKUP(D210,'0.1_Dades generals organització'!$E$44:$M$293,8)="","",VLOOKUP(D210,'0.1_Dades generals organització'!$E$44:$M$293,8)))</f>
        <v/>
      </c>
      <c r="K210" s="564" t="str">
        <f>IF(D210="","",IF(VLOOKUP(D210,'0.1_Dades generals organització'!$E$44:$M$293,9)="","",VLOOKUP(D210,'0.1_Dades generals organització'!$E$44:$M$293,9)))</f>
        <v/>
      </c>
      <c r="L210" s="463" t="str">
        <f>IF('4.1_Resultats Balears'!F211=0,"",'4.1_Resultats Balears'!F211)</f>
        <v/>
      </c>
      <c r="M210" s="463" t="str">
        <f>IF('4.1_Resultats Balears'!G211=0,"",'4.1_Resultats Balears'!G211)</f>
        <v/>
      </c>
      <c r="N210" s="463" t="str">
        <f>IF('4.1_Resultats Balears'!H211=0,"",'4.1_Resultats Balears'!H211)</f>
        <v/>
      </c>
      <c r="O210" s="463" t="str">
        <f>IF('4.1_Resultats Balears'!I211=0,"",'4.1_Resultats Balears'!I211)</f>
        <v/>
      </c>
      <c r="P210" s="463" t="str">
        <f>IF('4.1_Resultats Balears'!K211=0,"",'4.1_Resultats Balears'!K211)</f>
        <v/>
      </c>
      <c r="Q210" s="463" t="str">
        <f>IF('4.1_Resultats Balears'!M211=0,"",'4.1_Resultats Balears'!M211)</f>
        <v/>
      </c>
      <c r="R210" s="463" t="str">
        <f>IF('4.1_Resultats Balears'!O211=0,"",'4.1_Resultats Balears'!O211)</f>
        <v/>
      </c>
      <c r="S210" s="463" t="str">
        <f>IF('4.1_Resultats Balears'!P211=0,"",'4.1_Resultats Balears'!P211)</f>
        <v/>
      </c>
      <c r="T210" s="463" t="str">
        <f>IF('4.1_Resultats Balears'!Q211=0,"",'4.1_Resultats Balears'!Q211)</f>
        <v/>
      </c>
      <c r="U210" s="463" t="str">
        <f>IF('4.1_Resultats Balears'!S211=0,"",'4.1_Resultats Balears'!S211)</f>
        <v/>
      </c>
      <c r="V210" s="462" t="str">
        <f>_xlfn.IFNA(IF(VLOOKUP($D210,'3_Categories 3-6'!$E$26:$X$275,8,FALSE)="","",VLOOKUP($D210,'3_Categories 3-6'!$E$26:$X$275,8,FALSE)),"")</f>
        <v/>
      </c>
      <c r="W210" s="462" t="str">
        <f>_xlfn.IFNA(IF(VLOOKUP($D210,'3_Categories 3-6'!$E$26:$X$275,14,FALSE)="","",VLOOKUP($D210,'3_Categories 3-6'!$E$26:$X$275,14,FALSE)),"")</f>
        <v/>
      </c>
      <c r="X210" s="462" t="str">
        <f>_xlfn.IFNA(IF(VLOOKUP($D210,'3_Categories 3-6'!$E$26:$X$275,19,FALSE)="","",VLOOKUP($D210,'3_Categories 3-6'!$E$26:$X$275,19,FALSE)),"")</f>
        <v/>
      </c>
      <c r="Y210" s="462" t="str">
        <f>_xlfn.IFNA(IF(VLOOKUP($D210,'3_Categories 3-6'!$E$26:$X$275,20,FALSE)="","",VLOOKUP($D210,'3_Categories 3-6'!$E$26:$X$275,20,FALSE)),"")</f>
        <v/>
      </c>
    </row>
    <row r="211" spans="3:25" s="10" customFormat="1" x14ac:dyDescent="0.25">
      <c r="C211" s="478">
        <v>159</v>
      </c>
      <c r="D211" s="723" t="str">
        <f>IF(Dades!E949="","",Dades!E949)</f>
        <v/>
      </c>
      <c r="E211" s="723"/>
      <c r="F211" s="564" t="str">
        <f>IF(D211="","",IF(VLOOKUP(D211,'0.1_Dades generals organització'!$E$44:$M$293,4)="","",VLOOKUP(D211,'0.1_Dades generals organització'!$E$44:$M$293,4)))</f>
        <v/>
      </c>
      <c r="G211" s="564" t="str">
        <f>IF(D211="","",IF(VLOOKUP(D211,'0.1_Dades generals organització'!$E$44:$M$293,5)="","",VLOOKUP(D211,'0.1_Dades generals organització'!$E$44:$M$293,5)))</f>
        <v/>
      </c>
      <c r="H211" s="564" t="str">
        <f>IF(D211="","",IF(VLOOKUP(D211,'0.1_Dades generals organització'!$E$44:$M$293,6)="","",VLOOKUP(D211,'0.1_Dades generals organització'!$E$44:$M$293,6)))</f>
        <v/>
      </c>
      <c r="I211" s="466" t="str">
        <f>IF(D211="","",IF(VLOOKUP(D211,'0.1_Dades generals organització'!$E$44:$M$293,7)="","",VLOOKUP(D211,'0.1_Dades generals organització'!$E$44:$M$293,7)))</f>
        <v/>
      </c>
      <c r="J211" s="466" t="str">
        <f>IF(D211="","",IF(VLOOKUP(D211,'0.1_Dades generals organització'!$E$44:$M$293,8)="","",VLOOKUP(D211,'0.1_Dades generals organització'!$E$44:$M$293,8)))</f>
        <v/>
      </c>
      <c r="K211" s="564" t="str">
        <f>IF(D211="","",IF(VLOOKUP(D211,'0.1_Dades generals organització'!$E$44:$M$293,9)="","",VLOOKUP(D211,'0.1_Dades generals organització'!$E$44:$M$293,9)))</f>
        <v/>
      </c>
      <c r="L211" s="463" t="str">
        <f>IF('4.1_Resultats Balears'!F212=0,"",'4.1_Resultats Balears'!F212)</f>
        <v/>
      </c>
      <c r="M211" s="463" t="str">
        <f>IF('4.1_Resultats Balears'!G212=0,"",'4.1_Resultats Balears'!G212)</f>
        <v/>
      </c>
      <c r="N211" s="463" t="str">
        <f>IF('4.1_Resultats Balears'!H212=0,"",'4.1_Resultats Balears'!H212)</f>
        <v/>
      </c>
      <c r="O211" s="463" t="str">
        <f>IF('4.1_Resultats Balears'!I212=0,"",'4.1_Resultats Balears'!I212)</f>
        <v/>
      </c>
      <c r="P211" s="463" t="str">
        <f>IF('4.1_Resultats Balears'!K212=0,"",'4.1_Resultats Balears'!K212)</f>
        <v/>
      </c>
      <c r="Q211" s="463" t="str">
        <f>IF('4.1_Resultats Balears'!M212=0,"",'4.1_Resultats Balears'!M212)</f>
        <v/>
      </c>
      <c r="R211" s="463" t="str">
        <f>IF('4.1_Resultats Balears'!O212=0,"",'4.1_Resultats Balears'!O212)</f>
        <v/>
      </c>
      <c r="S211" s="463" t="str">
        <f>IF('4.1_Resultats Balears'!P212=0,"",'4.1_Resultats Balears'!P212)</f>
        <v/>
      </c>
      <c r="T211" s="463" t="str">
        <f>IF('4.1_Resultats Balears'!Q212=0,"",'4.1_Resultats Balears'!Q212)</f>
        <v/>
      </c>
      <c r="U211" s="463" t="str">
        <f>IF('4.1_Resultats Balears'!S212=0,"",'4.1_Resultats Balears'!S212)</f>
        <v/>
      </c>
      <c r="V211" s="462" t="str">
        <f>_xlfn.IFNA(IF(VLOOKUP($D211,'3_Categories 3-6'!$E$26:$X$275,8,FALSE)="","",VLOOKUP($D211,'3_Categories 3-6'!$E$26:$X$275,8,FALSE)),"")</f>
        <v/>
      </c>
      <c r="W211" s="462" t="str">
        <f>_xlfn.IFNA(IF(VLOOKUP($D211,'3_Categories 3-6'!$E$26:$X$275,14,FALSE)="","",VLOOKUP($D211,'3_Categories 3-6'!$E$26:$X$275,14,FALSE)),"")</f>
        <v/>
      </c>
      <c r="X211" s="462" t="str">
        <f>_xlfn.IFNA(IF(VLOOKUP($D211,'3_Categories 3-6'!$E$26:$X$275,19,FALSE)="","",VLOOKUP($D211,'3_Categories 3-6'!$E$26:$X$275,19,FALSE)),"")</f>
        <v/>
      </c>
      <c r="Y211" s="462" t="str">
        <f>_xlfn.IFNA(IF(VLOOKUP($D211,'3_Categories 3-6'!$E$26:$X$275,20,FALSE)="","",VLOOKUP($D211,'3_Categories 3-6'!$E$26:$X$275,20,FALSE)),"")</f>
        <v/>
      </c>
    </row>
    <row r="212" spans="3:25" s="10" customFormat="1" x14ac:dyDescent="0.25">
      <c r="C212" s="478">
        <v>160</v>
      </c>
      <c r="D212" s="723" t="str">
        <f>IF(Dades!E950="","",Dades!E950)</f>
        <v/>
      </c>
      <c r="E212" s="723"/>
      <c r="F212" s="564" t="str">
        <f>IF(D212="","",IF(VLOOKUP(D212,'0.1_Dades generals organització'!$E$44:$M$293,4)="","",VLOOKUP(D212,'0.1_Dades generals organització'!$E$44:$M$293,4)))</f>
        <v/>
      </c>
      <c r="G212" s="564" t="str">
        <f>IF(D212="","",IF(VLOOKUP(D212,'0.1_Dades generals organització'!$E$44:$M$293,5)="","",VLOOKUP(D212,'0.1_Dades generals organització'!$E$44:$M$293,5)))</f>
        <v/>
      </c>
      <c r="H212" s="564" t="str">
        <f>IF(D212="","",IF(VLOOKUP(D212,'0.1_Dades generals organització'!$E$44:$M$293,6)="","",VLOOKUP(D212,'0.1_Dades generals organització'!$E$44:$M$293,6)))</f>
        <v/>
      </c>
      <c r="I212" s="466" t="str">
        <f>IF(D212="","",IF(VLOOKUP(D212,'0.1_Dades generals organització'!$E$44:$M$293,7)="","",VLOOKUP(D212,'0.1_Dades generals organització'!$E$44:$M$293,7)))</f>
        <v/>
      </c>
      <c r="J212" s="466" t="str">
        <f>IF(D212="","",IF(VLOOKUP(D212,'0.1_Dades generals organització'!$E$44:$M$293,8)="","",VLOOKUP(D212,'0.1_Dades generals organització'!$E$44:$M$293,8)))</f>
        <v/>
      </c>
      <c r="K212" s="564" t="str">
        <f>IF(D212="","",IF(VLOOKUP(D212,'0.1_Dades generals organització'!$E$44:$M$293,9)="","",VLOOKUP(D212,'0.1_Dades generals organització'!$E$44:$M$293,9)))</f>
        <v/>
      </c>
      <c r="L212" s="463" t="str">
        <f>IF('4.1_Resultats Balears'!F213=0,"",'4.1_Resultats Balears'!F213)</f>
        <v/>
      </c>
      <c r="M212" s="463" t="str">
        <f>IF('4.1_Resultats Balears'!G213=0,"",'4.1_Resultats Balears'!G213)</f>
        <v/>
      </c>
      <c r="N212" s="463" t="str">
        <f>IF('4.1_Resultats Balears'!H213=0,"",'4.1_Resultats Balears'!H213)</f>
        <v/>
      </c>
      <c r="O212" s="463" t="str">
        <f>IF('4.1_Resultats Balears'!I213=0,"",'4.1_Resultats Balears'!I213)</f>
        <v/>
      </c>
      <c r="P212" s="463" t="str">
        <f>IF('4.1_Resultats Balears'!K213=0,"",'4.1_Resultats Balears'!K213)</f>
        <v/>
      </c>
      <c r="Q212" s="463" t="str">
        <f>IF('4.1_Resultats Balears'!M213=0,"",'4.1_Resultats Balears'!M213)</f>
        <v/>
      </c>
      <c r="R212" s="463" t="str">
        <f>IF('4.1_Resultats Balears'!O213=0,"",'4.1_Resultats Balears'!O213)</f>
        <v/>
      </c>
      <c r="S212" s="463" t="str">
        <f>IF('4.1_Resultats Balears'!P213=0,"",'4.1_Resultats Balears'!P213)</f>
        <v/>
      </c>
      <c r="T212" s="463" t="str">
        <f>IF('4.1_Resultats Balears'!Q213=0,"",'4.1_Resultats Balears'!Q213)</f>
        <v/>
      </c>
      <c r="U212" s="463" t="str">
        <f>IF('4.1_Resultats Balears'!S213=0,"",'4.1_Resultats Balears'!S213)</f>
        <v/>
      </c>
      <c r="V212" s="462" t="str">
        <f>_xlfn.IFNA(IF(VLOOKUP($D212,'3_Categories 3-6'!$E$26:$X$275,8,FALSE)="","",VLOOKUP($D212,'3_Categories 3-6'!$E$26:$X$275,8,FALSE)),"")</f>
        <v/>
      </c>
      <c r="W212" s="462" t="str">
        <f>_xlfn.IFNA(IF(VLOOKUP($D212,'3_Categories 3-6'!$E$26:$X$275,14,FALSE)="","",VLOOKUP($D212,'3_Categories 3-6'!$E$26:$X$275,14,FALSE)),"")</f>
        <v/>
      </c>
      <c r="X212" s="462" t="str">
        <f>_xlfn.IFNA(IF(VLOOKUP($D212,'3_Categories 3-6'!$E$26:$X$275,19,FALSE)="","",VLOOKUP($D212,'3_Categories 3-6'!$E$26:$X$275,19,FALSE)),"")</f>
        <v/>
      </c>
      <c r="Y212" s="462" t="str">
        <f>_xlfn.IFNA(IF(VLOOKUP($D212,'3_Categories 3-6'!$E$26:$X$275,20,FALSE)="","",VLOOKUP($D212,'3_Categories 3-6'!$E$26:$X$275,20,FALSE)),"")</f>
        <v/>
      </c>
    </row>
    <row r="213" spans="3:25" s="10" customFormat="1" x14ac:dyDescent="0.25">
      <c r="C213" s="478">
        <v>161</v>
      </c>
      <c r="D213" s="723" t="str">
        <f>IF(Dades!E951="","",Dades!E951)</f>
        <v/>
      </c>
      <c r="E213" s="723"/>
      <c r="F213" s="564" t="str">
        <f>IF(D213="","",IF(VLOOKUP(D213,'0.1_Dades generals organització'!$E$44:$M$293,4)="","",VLOOKUP(D213,'0.1_Dades generals organització'!$E$44:$M$293,4)))</f>
        <v/>
      </c>
      <c r="G213" s="564" t="str">
        <f>IF(D213="","",IF(VLOOKUP(D213,'0.1_Dades generals organització'!$E$44:$M$293,5)="","",VLOOKUP(D213,'0.1_Dades generals organització'!$E$44:$M$293,5)))</f>
        <v/>
      </c>
      <c r="H213" s="564" t="str">
        <f>IF(D213="","",IF(VLOOKUP(D213,'0.1_Dades generals organització'!$E$44:$M$293,6)="","",VLOOKUP(D213,'0.1_Dades generals organització'!$E$44:$M$293,6)))</f>
        <v/>
      </c>
      <c r="I213" s="466" t="str">
        <f>IF(D213="","",IF(VLOOKUP(D213,'0.1_Dades generals organització'!$E$44:$M$293,7)="","",VLOOKUP(D213,'0.1_Dades generals organització'!$E$44:$M$293,7)))</f>
        <v/>
      </c>
      <c r="J213" s="466" t="str">
        <f>IF(D213="","",IF(VLOOKUP(D213,'0.1_Dades generals organització'!$E$44:$M$293,8)="","",VLOOKUP(D213,'0.1_Dades generals organització'!$E$44:$M$293,8)))</f>
        <v/>
      </c>
      <c r="K213" s="564" t="str">
        <f>IF(D213="","",IF(VLOOKUP(D213,'0.1_Dades generals organització'!$E$44:$M$293,9)="","",VLOOKUP(D213,'0.1_Dades generals organització'!$E$44:$M$293,9)))</f>
        <v/>
      </c>
      <c r="L213" s="463" t="str">
        <f>IF('4.1_Resultats Balears'!F214=0,"",'4.1_Resultats Balears'!F214)</f>
        <v/>
      </c>
      <c r="M213" s="463" t="str">
        <f>IF('4.1_Resultats Balears'!G214=0,"",'4.1_Resultats Balears'!G214)</f>
        <v/>
      </c>
      <c r="N213" s="463" t="str">
        <f>IF('4.1_Resultats Balears'!H214=0,"",'4.1_Resultats Balears'!H214)</f>
        <v/>
      </c>
      <c r="O213" s="463" t="str">
        <f>IF('4.1_Resultats Balears'!I214=0,"",'4.1_Resultats Balears'!I214)</f>
        <v/>
      </c>
      <c r="P213" s="463" t="str">
        <f>IF('4.1_Resultats Balears'!K214=0,"",'4.1_Resultats Balears'!K214)</f>
        <v/>
      </c>
      <c r="Q213" s="463" t="str">
        <f>IF('4.1_Resultats Balears'!M214=0,"",'4.1_Resultats Balears'!M214)</f>
        <v/>
      </c>
      <c r="R213" s="463" t="str">
        <f>IF('4.1_Resultats Balears'!O214=0,"",'4.1_Resultats Balears'!O214)</f>
        <v/>
      </c>
      <c r="S213" s="463" t="str">
        <f>IF('4.1_Resultats Balears'!P214=0,"",'4.1_Resultats Balears'!P214)</f>
        <v/>
      </c>
      <c r="T213" s="463" t="str">
        <f>IF('4.1_Resultats Balears'!Q214=0,"",'4.1_Resultats Balears'!Q214)</f>
        <v/>
      </c>
      <c r="U213" s="463" t="str">
        <f>IF('4.1_Resultats Balears'!S214=0,"",'4.1_Resultats Balears'!S214)</f>
        <v/>
      </c>
      <c r="V213" s="462" t="str">
        <f>_xlfn.IFNA(IF(VLOOKUP($D213,'3_Categories 3-6'!$E$26:$X$275,8,FALSE)="","",VLOOKUP($D213,'3_Categories 3-6'!$E$26:$X$275,8,FALSE)),"")</f>
        <v/>
      </c>
      <c r="W213" s="462" t="str">
        <f>_xlfn.IFNA(IF(VLOOKUP($D213,'3_Categories 3-6'!$E$26:$X$275,14,FALSE)="","",VLOOKUP($D213,'3_Categories 3-6'!$E$26:$X$275,14,FALSE)),"")</f>
        <v/>
      </c>
      <c r="X213" s="462" t="str">
        <f>_xlfn.IFNA(IF(VLOOKUP($D213,'3_Categories 3-6'!$E$26:$X$275,19,FALSE)="","",VLOOKUP($D213,'3_Categories 3-6'!$E$26:$X$275,19,FALSE)),"")</f>
        <v/>
      </c>
      <c r="Y213" s="462" t="str">
        <f>_xlfn.IFNA(IF(VLOOKUP($D213,'3_Categories 3-6'!$E$26:$X$275,20,FALSE)="","",VLOOKUP($D213,'3_Categories 3-6'!$E$26:$X$275,20,FALSE)),"")</f>
        <v/>
      </c>
    </row>
    <row r="214" spans="3:25" s="10" customFormat="1" x14ac:dyDescent="0.25">
      <c r="C214" s="478">
        <v>162</v>
      </c>
      <c r="D214" s="723" t="str">
        <f>IF(Dades!E952="","",Dades!E952)</f>
        <v/>
      </c>
      <c r="E214" s="723"/>
      <c r="F214" s="564" t="str">
        <f>IF(D214="","",IF(VLOOKUP(D214,'0.1_Dades generals organització'!$E$44:$M$293,4)="","",VLOOKUP(D214,'0.1_Dades generals organització'!$E$44:$M$293,4)))</f>
        <v/>
      </c>
      <c r="G214" s="564" t="str">
        <f>IF(D214="","",IF(VLOOKUP(D214,'0.1_Dades generals organització'!$E$44:$M$293,5)="","",VLOOKUP(D214,'0.1_Dades generals organització'!$E$44:$M$293,5)))</f>
        <v/>
      </c>
      <c r="H214" s="564" t="str">
        <f>IF(D214="","",IF(VLOOKUP(D214,'0.1_Dades generals organització'!$E$44:$M$293,6)="","",VLOOKUP(D214,'0.1_Dades generals organització'!$E$44:$M$293,6)))</f>
        <v/>
      </c>
      <c r="I214" s="466" t="str">
        <f>IF(D214="","",IF(VLOOKUP(D214,'0.1_Dades generals organització'!$E$44:$M$293,7)="","",VLOOKUP(D214,'0.1_Dades generals organització'!$E$44:$M$293,7)))</f>
        <v/>
      </c>
      <c r="J214" s="466" t="str">
        <f>IF(D214="","",IF(VLOOKUP(D214,'0.1_Dades generals organització'!$E$44:$M$293,8)="","",VLOOKUP(D214,'0.1_Dades generals organització'!$E$44:$M$293,8)))</f>
        <v/>
      </c>
      <c r="K214" s="564" t="str">
        <f>IF(D214="","",IF(VLOOKUP(D214,'0.1_Dades generals organització'!$E$44:$M$293,9)="","",VLOOKUP(D214,'0.1_Dades generals organització'!$E$44:$M$293,9)))</f>
        <v/>
      </c>
      <c r="L214" s="463" t="str">
        <f>IF('4.1_Resultats Balears'!F215=0,"",'4.1_Resultats Balears'!F215)</f>
        <v/>
      </c>
      <c r="M214" s="463" t="str">
        <f>IF('4.1_Resultats Balears'!G215=0,"",'4.1_Resultats Balears'!G215)</f>
        <v/>
      </c>
      <c r="N214" s="463" t="str">
        <f>IF('4.1_Resultats Balears'!H215=0,"",'4.1_Resultats Balears'!H215)</f>
        <v/>
      </c>
      <c r="O214" s="463" t="str">
        <f>IF('4.1_Resultats Balears'!I215=0,"",'4.1_Resultats Balears'!I215)</f>
        <v/>
      </c>
      <c r="P214" s="463" t="str">
        <f>IF('4.1_Resultats Balears'!K215=0,"",'4.1_Resultats Balears'!K215)</f>
        <v/>
      </c>
      <c r="Q214" s="463" t="str">
        <f>IF('4.1_Resultats Balears'!M215=0,"",'4.1_Resultats Balears'!M215)</f>
        <v/>
      </c>
      <c r="R214" s="463" t="str">
        <f>IF('4.1_Resultats Balears'!O215=0,"",'4.1_Resultats Balears'!O215)</f>
        <v/>
      </c>
      <c r="S214" s="463" t="str">
        <f>IF('4.1_Resultats Balears'!P215=0,"",'4.1_Resultats Balears'!P215)</f>
        <v/>
      </c>
      <c r="T214" s="463" t="str">
        <f>IF('4.1_Resultats Balears'!Q215=0,"",'4.1_Resultats Balears'!Q215)</f>
        <v/>
      </c>
      <c r="U214" s="463" t="str">
        <f>IF('4.1_Resultats Balears'!S215=0,"",'4.1_Resultats Balears'!S215)</f>
        <v/>
      </c>
      <c r="V214" s="462" t="str">
        <f>_xlfn.IFNA(IF(VLOOKUP($D214,'3_Categories 3-6'!$E$26:$X$275,8,FALSE)="","",VLOOKUP($D214,'3_Categories 3-6'!$E$26:$X$275,8,FALSE)),"")</f>
        <v/>
      </c>
      <c r="W214" s="462" t="str">
        <f>_xlfn.IFNA(IF(VLOOKUP($D214,'3_Categories 3-6'!$E$26:$X$275,14,FALSE)="","",VLOOKUP($D214,'3_Categories 3-6'!$E$26:$X$275,14,FALSE)),"")</f>
        <v/>
      </c>
      <c r="X214" s="462" t="str">
        <f>_xlfn.IFNA(IF(VLOOKUP($D214,'3_Categories 3-6'!$E$26:$X$275,19,FALSE)="","",VLOOKUP($D214,'3_Categories 3-6'!$E$26:$X$275,19,FALSE)),"")</f>
        <v/>
      </c>
      <c r="Y214" s="462" t="str">
        <f>_xlfn.IFNA(IF(VLOOKUP($D214,'3_Categories 3-6'!$E$26:$X$275,20,FALSE)="","",VLOOKUP($D214,'3_Categories 3-6'!$E$26:$X$275,20,FALSE)),"")</f>
        <v/>
      </c>
    </row>
    <row r="215" spans="3:25" s="10" customFormat="1" x14ac:dyDescent="0.25">
      <c r="C215" s="478">
        <v>163</v>
      </c>
      <c r="D215" s="723" t="str">
        <f>IF(Dades!E953="","",Dades!E953)</f>
        <v/>
      </c>
      <c r="E215" s="723"/>
      <c r="F215" s="564" t="str">
        <f>IF(D215="","",IF(VLOOKUP(D215,'0.1_Dades generals organització'!$E$44:$M$293,4)="","",VLOOKUP(D215,'0.1_Dades generals organització'!$E$44:$M$293,4)))</f>
        <v/>
      </c>
      <c r="G215" s="564" t="str">
        <f>IF(D215="","",IF(VLOOKUP(D215,'0.1_Dades generals organització'!$E$44:$M$293,5)="","",VLOOKUP(D215,'0.1_Dades generals organització'!$E$44:$M$293,5)))</f>
        <v/>
      </c>
      <c r="H215" s="564" t="str">
        <f>IF(D215="","",IF(VLOOKUP(D215,'0.1_Dades generals organització'!$E$44:$M$293,6)="","",VLOOKUP(D215,'0.1_Dades generals organització'!$E$44:$M$293,6)))</f>
        <v/>
      </c>
      <c r="I215" s="466" t="str">
        <f>IF(D215="","",IF(VLOOKUP(D215,'0.1_Dades generals organització'!$E$44:$M$293,7)="","",VLOOKUP(D215,'0.1_Dades generals organització'!$E$44:$M$293,7)))</f>
        <v/>
      </c>
      <c r="J215" s="466" t="str">
        <f>IF(D215="","",IF(VLOOKUP(D215,'0.1_Dades generals organització'!$E$44:$M$293,8)="","",VLOOKUP(D215,'0.1_Dades generals organització'!$E$44:$M$293,8)))</f>
        <v/>
      </c>
      <c r="K215" s="564" t="str">
        <f>IF(D215="","",IF(VLOOKUP(D215,'0.1_Dades generals organització'!$E$44:$M$293,9)="","",VLOOKUP(D215,'0.1_Dades generals organització'!$E$44:$M$293,9)))</f>
        <v/>
      </c>
      <c r="L215" s="463" t="str">
        <f>IF('4.1_Resultats Balears'!F216=0,"",'4.1_Resultats Balears'!F216)</f>
        <v/>
      </c>
      <c r="M215" s="463" t="str">
        <f>IF('4.1_Resultats Balears'!G216=0,"",'4.1_Resultats Balears'!G216)</f>
        <v/>
      </c>
      <c r="N215" s="463" t="str">
        <f>IF('4.1_Resultats Balears'!H216=0,"",'4.1_Resultats Balears'!H216)</f>
        <v/>
      </c>
      <c r="O215" s="463" t="str">
        <f>IF('4.1_Resultats Balears'!I216=0,"",'4.1_Resultats Balears'!I216)</f>
        <v/>
      </c>
      <c r="P215" s="463" t="str">
        <f>IF('4.1_Resultats Balears'!K216=0,"",'4.1_Resultats Balears'!K216)</f>
        <v/>
      </c>
      <c r="Q215" s="463" t="str">
        <f>IF('4.1_Resultats Balears'!M216=0,"",'4.1_Resultats Balears'!M216)</f>
        <v/>
      </c>
      <c r="R215" s="463" t="str">
        <f>IF('4.1_Resultats Balears'!O216=0,"",'4.1_Resultats Balears'!O216)</f>
        <v/>
      </c>
      <c r="S215" s="463" t="str">
        <f>IF('4.1_Resultats Balears'!P216=0,"",'4.1_Resultats Balears'!P216)</f>
        <v/>
      </c>
      <c r="T215" s="463" t="str">
        <f>IF('4.1_Resultats Balears'!Q216=0,"",'4.1_Resultats Balears'!Q216)</f>
        <v/>
      </c>
      <c r="U215" s="463" t="str">
        <f>IF('4.1_Resultats Balears'!S216=0,"",'4.1_Resultats Balears'!S216)</f>
        <v/>
      </c>
      <c r="V215" s="462" t="str">
        <f>_xlfn.IFNA(IF(VLOOKUP($D215,'3_Categories 3-6'!$E$26:$X$275,8,FALSE)="","",VLOOKUP($D215,'3_Categories 3-6'!$E$26:$X$275,8,FALSE)),"")</f>
        <v/>
      </c>
      <c r="W215" s="462" t="str">
        <f>_xlfn.IFNA(IF(VLOOKUP($D215,'3_Categories 3-6'!$E$26:$X$275,14,FALSE)="","",VLOOKUP($D215,'3_Categories 3-6'!$E$26:$X$275,14,FALSE)),"")</f>
        <v/>
      </c>
      <c r="X215" s="462" t="str">
        <f>_xlfn.IFNA(IF(VLOOKUP($D215,'3_Categories 3-6'!$E$26:$X$275,19,FALSE)="","",VLOOKUP($D215,'3_Categories 3-6'!$E$26:$X$275,19,FALSE)),"")</f>
        <v/>
      </c>
      <c r="Y215" s="462" t="str">
        <f>_xlfn.IFNA(IF(VLOOKUP($D215,'3_Categories 3-6'!$E$26:$X$275,20,FALSE)="","",VLOOKUP($D215,'3_Categories 3-6'!$E$26:$X$275,20,FALSE)),"")</f>
        <v/>
      </c>
    </row>
    <row r="216" spans="3:25" s="10" customFormat="1" x14ac:dyDescent="0.25">
      <c r="C216" s="478">
        <v>164</v>
      </c>
      <c r="D216" s="723" t="str">
        <f>IF(Dades!E954="","",Dades!E954)</f>
        <v/>
      </c>
      <c r="E216" s="723"/>
      <c r="F216" s="564" t="str">
        <f>IF(D216="","",IF(VLOOKUP(D216,'0.1_Dades generals organització'!$E$44:$M$293,4)="","",VLOOKUP(D216,'0.1_Dades generals organització'!$E$44:$M$293,4)))</f>
        <v/>
      </c>
      <c r="G216" s="564" t="str">
        <f>IF(D216="","",IF(VLOOKUP(D216,'0.1_Dades generals organització'!$E$44:$M$293,5)="","",VLOOKUP(D216,'0.1_Dades generals organització'!$E$44:$M$293,5)))</f>
        <v/>
      </c>
      <c r="H216" s="564" t="str">
        <f>IF(D216="","",IF(VLOOKUP(D216,'0.1_Dades generals organització'!$E$44:$M$293,6)="","",VLOOKUP(D216,'0.1_Dades generals organització'!$E$44:$M$293,6)))</f>
        <v/>
      </c>
      <c r="I216" s="466" t="str">
        <f>IF(D216="","",IF(VLOOKUP(D216,'0.1_Dades generals organització'!$E$44:$M$293,7)="","",VLOOKUP(D216,'0.1_Dades generals organització'!$E$44:$M$293,7)))</f>
        <v/>
      </c>
      <c r="J216" s="466" t="str">
        <f>IF(D216="","",IF(VLOOKUP(D216,'0.1_Dades generals organització'!$E$44:$M$293,8)="","",VLOOKUP(D216,'0.1_Dades generals organització'!$E$44:$M$293,8)))</f>
        <v/>
      </c>
      <c r="K216" s="564" t="str">
        <f>IF(D216="","",IF(VLOOKUP(D216,'0.1_Dades generals organització'!$E$44:$M$293,9)="","",VLOOKUP(D216,'0.1_Dades generals organització'!$E$44:$M$293,9)))</f>
        <v/>
      </c>
      <c r="L216" s="463" t="str">
        <f>IF('4.1_Resultats Balears'!F217=0,"",'4.1_Resultats Balears'!F217)</f>
        <v/>
      </c>
      <c r="M216" s="463" t="str">
        <f>IF('4.1_Resultats Balears'!G217=0,"",'4.1_Resultats Balears'!G217)</f>
        <v/>
      </c>
      <c r="N216" s="463" t="str">
        <f>IF('4.1_Resultats Balears'!H217=0,"",'4.1_Resultats Balears'!H217)</f>
        <v/>
      </c>
      <c r="O216" s="463" t="str">
        <f>IF('4.1_Resultats Balears'!I217=0,"",'4.1_Resultats Balears'!I217)</f>
        <v/>
      </c>
      <c r="P216" s="463" t="str">
        <f>IF('4.1_Resultats Balears'!K217=0,"",'4.1_Resultats Balears'!K217)</f>
        <v/>
      </c>
      <c r="Q216" s="463" t="str">
        <f>IF('4.1_Resultats Balears'!M217=0,"",'4.1_Resultats Balears'!M217)</f>
        <v/>
      </c>
      <c r="R216" s="463" t="str">
        <f>IF('4.1_Resultats Balears'!O217=0,"",'4.1_Resultats Balears'!O217)</f>
        <v/>
      </c>
      <c r="S216" s="463" t="str">
        <f>IF('4.1_Resultats Balears'!P217=0,"",'4.1_Resultats Balears'!P217)</f>
        <v/>
      </c>
      <c r="T216" s="463" t="str">
        <f>IF('4.1_Resultats Balears'!Q217=0,"",'4.1_Resultats Balears'!Q217)</f>
        <v/>
      </c>
      <c r="U216" s="463" t="str">
        <f>IF('4.1_Resultats Balears'!S217=0,"",'4.1_Resultats Balears'!S217)</f>
        <v/>
      </c>
      <c r="V216" s="462" t="str">
        <f>_xlfn.IFNA(IF(VLOOKUP($D216,'3_Categories 3-6'!$E$26:$X$275,8,FALSE)="","",VLOOKUP($D216,'3_Categories 3-6'!$E$26:$X$275,8,FALSE)),"")</f>
        <v/>
      </c>
      <c r="W216" s="462" t="str">
        <f>_xlfn.IFNA(IF(VLOOKUP($D216,'3_Categories 3-6'!$E$26:$X$275,14,FALSE)="","",VLOOKUP($D216,'3_Categories 3-6'!$E$26:$X$275,14,FALSE)),"")</f>
        <v/>
      </c>
      <c r="X216" s="462" t="str">
        <f>_xlfn.IFNA(IF(VLOOKUP($D216,'3_Categories 3-6'!$E$26:$X$275,19,FALSE)="","",VLOOKUP($D216,'3_Categories 3-6'!$E$26:$X$275,19,FALSE)),"")</f>
        <v/>
      </c>
      <c r="Y216" s="462" t="str">
        <f>_xlfn.IFNA(IF(VLOOKUP($D216,'3_Categories 3-6'!$E$26:$X$275,20,FALSE)="","",VLOOKUP($D216,'3_Categories 3-6'!$E$26:$X$275,20,FALSE)),"")</f>
        <v/>
      </c>
    </row>
    <row r="217" spans="3:25" s="10" customFormat="1" x14ac:dyDescent="0.25">
      <c r="C217" s="478">
        <v>165</v>
      </c>
      <c r="D217" s="723" t="str">
        <f>IF(Dades!E955="","",Dades!E955)</f>
        <v/>
      </c>
      <c r="E217" s="723"/>
      <c r="F217" s="564" t="str">
        <f>IF(D217="","",IF(VLOOKUP(D217,'0.1_Dades generals organització'!$E$44:$M$293,4)="","",VLOOKUP(D217,'0.1_Dades generals organització'!$E$44:$M$293,4)))</f>
        <v/>
      </c>
      <c r="G217" s="564" t="str">
        <f>IF(D217="","",IF(VLOOKUP(D217,'0.1_Dades generals organització'!$E$44:$M$293,5)="","",VLOOKUP(D217,'0.1_Dades generals organització'!$E$44:$M$293,5)))</f>
        <v/>
      </c>
      <c r="H217" s="564" t="str">
        <f>IF(D217="","",IF(VLOOKUP(D217,'0.1_Dades generals organització'!$E$44:$M$293,6)="","",VLOOKUP(D217,'0.1_Dades generals organització'!$E$44:$M$293,6)))</f>
        <v/>
      </c>
      <c r="I217" s="466" t="str">
        <f>IF(D217="","",IF(VLOOKUP(D217,'0.1_Dades generals organització'!$E$44:$M$293,7)="","",VLOOKUP(D217,'0.1_Dades generals organització'!$E$44:$M$293,7)))</f>
        <v/>
      </c>
      <c r="J217" s="466" t="str">
        <f>IF(D217="","",IF(VLOOKUP(D217,'0.1_Dades generals organització'!$E$44:$M$293,8)="","",VLOOKUP(D217,'0.1_Dades generals organització'!$E$44:$M$293,8)))</f>
        <v/>
      </c>
      <c r="K217" s="564" t="str">
        <f>IF(D217="","",IF(VLOOKUP(D217,'0.1_Dades generals organització'!$E$44:$M$293,9)="","",VLOOKUP(D217,'0.1_Dades generals organització'!$E$44:$M$293,9)))</f>
        <v/>
      </c>
      <c r="L217" s="463" t="str">
        <f>IF('4.1_Resultats Balears'!F218=0,"",'4.1_Resultats Balears'!F218)</f>
        <v/>
      </c>
      <c r="M217" s="463" t="str">
        <f>IF('4.1_Resultats Balears'!G218=0,"",'4.1_Resultats Balears'!G218)</f>
        <v/>
      </c>
      <c r="N217" s="463" t="str">
        <f>IF('4.1_Resultats Balears'!H218=0,"",'4.1_Resultats Balears'!H218)</f>
        <v/>
      </c>
      <c r="O217" s="463" t="str">
        <f>IF('4.1_Resultats Balears'!I218=0,"",'4.1_Resultats Balears'!I218)</f>
        <v/>
      </c>
      <c r="P217" s="463" t="str">
        <f>IF('4.1_Resultats Balears'!K218=0,"",'4.1_Resultats Balears'!K218)</f>
        <v/>
      </c>
      <c r="Q217" s="463" t="str">
        <f>IF('4.1_Resultats Balears'!M218=0,"",'4.1_Resultats Balears'!M218)</f>
        <v/>
      </c>
      <c r="R217" s="463" t="str">
        <f>IF('4.1_Resultats Balears'!O218=0,"",'4.1_Resultats Balears'!O218)</f>
        <v/>
      </c>
      <c r="S217" s="463" t="str">
        <f>IF('4.1_Resultats Balears'!P218=0,"",'4.1_Resultats Balears'!P218)</f>
        <v/>
      </c>
      <c r="T217" s="463" t="str">
        <f>IF('4.1_Resultats Balears'!Q218=0,"",'4.1_Resultats Balears'!Q218)</f>
        <v/>
      </c>
      <c r="U217" s="463" t="str">
        <f>IF('4.1_Resultats Balears'!S218=0,"",'4.1_Resultats Balears'!S218)</f>
        <v/>
      </c>
      <c r="V217" s="462" t="str">
        <f>_xlfn.IFNA(IF(VLOOKUP($D217,'3_Categories 3-6'!$E$26:$X$275,8,FALSE)="","",VLOOKUP($D217,'3_Categories 3-6'!$E$26:$X$275,8,FALSE)),"")</f>
        <v/>
      </c>
      <c r="W217" s="462" t="str">
        <f>_xlfn.IFNA(IF(VLOOKUP($D217,'3_Categories 3-6'!$E$26:$X$275,14,FALSE)="","",VLOOKUP($D217,'3_Categories 3-6'!$E$26:$X$275,14,FALSE)),"")</f>
        <v/>
      </c>
      <c r="X217" s="462" t="str">
        <f>_xlfn.IFNA(IF(VLOOKUP($D217,'3_Categories 3-6'!$E$26:$X$275,19,FALSE)="","",VLOOKUP($D217,'3_Categories 3-6'!$E$26:$X$275,19,FALSE)),"")</f>
        <v/>
      </c>
      <c r="Y217" s="462" t="str">
        <f>_xlfn.IFNA(IF(VLOOKUP($D217,'3_Categories 3-6'!$E$26:$X$275,20,FALSE)="","",VLOOKUP($D217,'3_Categories 3-6'!$E$26:$X$275,20,FALSE)),"")</f>
        <v/>
      </c>
    </row>
    <row r="218" spans="3:25" s="10" customFormat="1" x14ac:dyDescent="0.25">
      <c r="C218" s="478">
        <v>166</v>
      </c>
      <c r="D218" s="723" t="str">
        <f>IF(Dades!E956="","",Dades!E956)</f>
        <v/>
      </c>
      <c r="E218" s="723"/>
      <c r="F218" s="564" t="str">
        <f>IF(D218="","",IF(VLOOKUP(D218,'0.1_Dades generals organització'!$E$44:$M$293,4)="","",VLOOKUP(D218,'0.1_Dades generals organització'!$E$44:$M$293,4)))</f>
        <v/>
      </c>
      <c r="G218" s="564" t="str">
        <f>IF(D218="","",IF(VLOOKUP(D218,'0.1_Dades generals organització'!$E$44:$M$293,5)="","",VLOOKUP(D218,'0.1_Dades generals organització'!$E$44:$M$293,5)))</f>
        <v/>
      </c>
      <c r="H218" s="564" t="str">
        <f>IF(D218="","",IF(VLOOKUP(D218,'0.1_Dades generals organització'!$E$44:$M$293,6)="","",VLOOKUP(D218,'0.1_Dades generals organització'!$E$44:$M$293,6)))</f>
        <v/>
      </c>
      <c r="I218" s="466" t="str">
        <f>IF(D218="","",IF(VLOOKUP(D218,'0.1_Dades generals organització'!$E$44:$M$293,7)="","",VLOOKUP(D218,'0.1_Dades generals organització'!$E$44:$M$293,7)))</f>
        <v/>
      </c>
      <c r="J218" s="466" t="str">
        <f>IF(D218="","",IF(VLOOKUP(D218,'0.1_Dades generals organització'!$E$44:$M$293,8)="","",VLOOKUP(D218,'0.1_Dades generals organització'!$E$44:$M$293,8)))</f>
        <v/>
      </c>
      <c r="K218" s="564" t="str">
        <f>IF(D218="","",IF(VLOOKUP(D218,'0.1_Dades generals organització'!$E$44:$M$293,9)="","",VLOOKUP(D218,'0.1_Dades generals organització'!$E$44:$M$293,9)))</f>
        <v/>
      </c>
      <c r="L218" s="463" t="str">
        <f>IF('4.1_Resultats Balears'!F219=0,"",'4.1_Resultats Balears'!F219)</f>
        <v/>
      </c>
      <c r="M218" s="463" t="str">
        <f>IF('4.1_Resultats Balears'!G219=0,"",'4.1_Resultats Balears'!G219)</f>
        <v/>
      </c>
      <c r="N218" s="463" t="str">
        <f>IF('4.1_Resultats Balears'!H219=0,"",'4.1_Resultats Balears'!H219)</f>
        <v/>
      </c>
      <c r="O218" s="463" t="str">
        <f>IF('4.1_Resultats Balears'!I219=0,"",'4.1_Resultats Balears'!I219)</f>
        <v/>
      </c>
      <c r="P218" s="463" t="str">
        <f>IF('4.1_Resultats Balears'!K219=0,"",'4.1_Resultats Balears'!K219)</f>
        <v/>
      </c>
      <c r="Q218" s="463" t="str">
        <f>IF('4.1_Resultats Balears'!M219=0,"",'4.1_Resultats Balears'!M219)</f>
        <v/>
      </c>
      <c r="R218" s="463" t="str">
        <f>IF('4.1_Resultats Balears'!O219=0,"",'4.1_Resultats Balears'!O219)</f>
        <v/>
      </c>
      <c r="S218" s="463" t="str">
        <f>IF('4.1_Resultats Balears'!P219=0,"",'4.1_Resultats Balears'!P219)</f>
        <v/>
      </c>
      <c r="T218" s="463" t="str">
        <f>IF('4.1_Resultats Balears'!Q219=0,"",'4.1_Resultats Balears'!Q219)</f>
        <v/>
      </c>
      <c r="U218" s="463" t="str">
        <f>IF('4.1_Resultats Balears'!S219=0,"",'4.1_Resultats Balears'!S219)</f>
        <v/>
      </c>
      <c r="V218" s="462" t="str">
        <f>_xlfn.IFNA(IF(VLOOKUP($D218,'3_Categories 3-6'!$E$26:$X$275,8,FALSE)="","",VLOOKUP($D218,'3_Categories 3-6'!$E$26:$X$275,8,FALSE)),"")</f>
        <v/>
      </c>
      <c r="W218" s="462" t="str">
        <f>_xlfn.IFNA(IF(VLOOKUP($D218,'3_Categories 3-6'!$E$26:$X$275,14,FALSE)="","",VLOOKUP($D218,'3_Categories 3-6'!$E$26:$X$275,14,FALSE)),"")</f>
        <v/>
      </c>
      <c r="X218" s="462" t="str">
        <f>_xlfn.IFNA(IF(VLOOKUP($D218,'3_Categories 3-6'!$E$26:$X$275,19,FALSE)="","",VLOOKUP($D218,'3_Categories 3-6'!$E$26:$X$275,19,FALSE)),"")</f>
        <v/>
      </c>
      <c r="Y218" s="462" t="str">
        <f>_xlfn.IFNA(IF(VLOOKUP($D218,'3_Categories 3-6'!$E$26:$X$275,20,FALSE)="","",VLOOKUP($D218,'3_Categories 3-6'!$E$26:$X$275,20,FALSE)),"")</f>
        <v/>
      </c>
    </row>
    <row r="219" spans="3:25" s="10" customFormat="1" x14ac:dyDescent="0.25">
      <c r="C219" s="478">
        <v>167</v>
      </c>
      <c r="D219" s="723" t="str">
        <f>IF(Dades!E957="","",Dades!E957)</f>
        <v/>
      </c>
      <c r="E219" s="723"/>
      <c r="F219" s="564" t="str">
        <f>IF(D219="","",IF(VLOOKUP(D219,'0.1_Dades generals organització'!$E$44:$M$293,4)="","",VLOOKUP(D219,'0.1_Dades generals organització'!$E$44:$M$293,4)))</f>
        <v/>
      </c>
      <c r="G219" s="564" t="str">
        <f>IF(D219="","",IF(VLOOKUP(D219,'0.1_Dades generals organització'!$E$44:$M$293,5)="","",VLOOKUP(D219,'0.1_Dades generals organització'!$E$44:$M$293,5)))</f>
        <v/>
      </c>
      <c r="H219" s="564" t="str">
        <f>IF(D219="","",IF(VLOOKUP(D219,'0.1_Dades generals organització'!$E$44:$M$293,6)="","",VLOOKUP(D219,'0.1_Dades generals organització'!$E$44:$M$293,6)))</f>
        <v/>
      </c>
      <c r="I219" s="466" t="str">
        <f>IF(D219="","",IF(VLOOKUP(D219,'0.1_Dades generals organització'!$E$44:$M$293,7)="","",VLOOKUP(D219,'0.1_Dades generals organització'!$E$44:$M$293,7)))</f>
        <v/>
      </c>
      <c r="J219" s="466" t="str">
        <f>IF(D219="","",IF(VLOOKUP(D219,'0.1_Dades generals organització'!$E$44:$M$293,8)="","",VLOOKUP(D219,'0.1_Dades generals organització'!$E$44:$M$293,8)))</f>
        <v/>
      </c>
      <c r="K219" s="564" t="str">
        <f>IF(D219="","",IF(VLOOKUP(D219,'0.1_Dades generals organització'!$E$44:$M$293,9)="","",VLOOKUP(D219,'0.1_Dades generals organització'!$E$44:$M$293,9)))</f>
        <v/>
      </c>
      <c r="L219" s="463" t="str">
        <f>IF('4.1_Resultats Balears'!F220=0,"",'4.1_Resultats Balears'!F220)</f>
        <v/>
      </c>
      <c r="M219" s="463" t="str">
        <f>IF('4.1_Resultats Balears'!G220=0,"",'4.1_Resultats Balears'!G220)</f>
        <v/>
      </c>
      <c r="N219" s="463" t="str">
        <f>IF('4.1_Resultats Balears'!H220=0,"",'4.1_Resultats Balears'!H220)</f>
        <v/>
      </c>
      <c r="O219" s="463" t="str">
        <f>IF('4.1_Resultats Balears'!I220=0,"",'4.1_Resultats Balears'!I220)</f>
        <v/>
      </c>
      <c r="P219" s="463" t="str">
        <f>IF('4.1_Resultats Balears'!K220=0,"",'4.1_Resultats Balears'!K220)</f>
        <v/>
      </c>
      <c r="Q219" s="463" t="str">
        <f>IF('4.1_Resultats Balears'!M220=0,"",'4.1_Resultats Balears'!M220)</f>
        <v/>
      </c>
      <c r="R219" s="463" t="str">
        <f>IF('4.1_Resultats Balears'!O220=0,"",'4.1_Resultats Balears'!O220)</f>
        <v/>
      </c>
      <c r="S219" s="463" t="str">
        <f>IF('4.1_Resultats Balears'!P220=0,"",'4.1_Resultats Balears'!P220)</f>
        <v/>
      </c>
      <c r="T219" s="463" t="str">
        <f>IF('4.1_Resultats Balears'!Q220=0,"",'4.1_Resultats Balears'!Q220)</f>
        <v/>
      </c>
      <c r="U219" s="463" t="str">
        <f>IF('4.1_Resultats Balears'!S220=0,"",'4.1_Resultats Balears'!S220)</f>
        <v/>
      </c>
      <c r="V219" s="462" t="str">
        <f>_xlfn.IFNA(IF(VLOOKUP($D219,'3_Categories 3-6'!$E$26:$X$275,8,FALSE)="","",VLOOKUP($D219,'3_Categories 3-6'!$E$26:$X$275,8,FALSE)),"")</f>
        <v/>
      </c>
      <c r="W219" s="462" t="str">
        <f>_xlfn.IFNA(IF(VLOOKUP($D219,'3_Categories 3-6'!$E$26:$X$275,14,FALSE)="","",VLOOKUP($D219,'3_Categories 3-6'!$E$26:$X$275,14,FALSE)),"")</f>
        <v/>
      </c>
      <c r="X219" s="462" t="str">
        <f>_xlfn.IFNA(IF(VLOOKUP($D219,'3_Categories 3-6'!$E$26:$X$275,19,FALSE)="","",VLOOKUP($D219,'3_Categories 3-6'!$E$26:$X$275,19,FALSE)),"")</f>
        <v/>
      </c>
      <c r="Y219" s="462" t="str">
        <f>_xlfn.IFNA(IF(VLOOKUP($D219,'3_Categories 3-6'!$E$26:$X$275,20,FALSE)="","",VLOOKUP($D219,'3_Categories 3-6'!$E$26:$X$275,20,FALSE)),"")</f>
        <v/>
      </c>
    </row>
    <row r="220" spans="3:25" s="10" customFormat="1" x14ac:dyDescent="0.25">
      <c r="C220" s="478">
        <v>168</v>
      </c>
      <c r="D220" s="723" t="str">
        <f>IF(Dades!E958="","",Dades!E958)</f>
        <v/>
      </c>
      <c r="E220" s="723"/>
      <c r="F220" s="564" t="str">
        <f>IF(D220="","",IF(VLOOKUP(D220,'0.1_Dades generals organització'!$E$44:$M$293,4)="","",VLOOKUP(D220,'0.1_Dades generals organització'!$E$44:$M$293,4)))</f>
        <v/>
      </c>
      <c r="G220" s="564" t="str">
        <f>IF(D220="","",IF(VLOOKUP(D220,'0.1_Dades generals organització'!$E$44:$M$293,5)="","",VLOOKUP(D220,'0.1_Dades generals organització'!$E$44:$M$293,5)))</f>
        <v/>
      </c>
      <c r="H220" s="564" t="str">
        <f>IF(D220="","",IF(VLOOKUP(D220,'0.1_Dades generals organització'!$E$44:$M$293,6)="","",VLOOKUP(D220,'0.1_Dades generals organització'!$E$44:$M$293,6)))</f>
        <v/>
      </c>
      <c r="I220" s="466" t="str">
        <f>IF(D220="","",IF(VLOOKUP(D220,'0.1_Dades generals organització'!$E$44:$M$293,7)="","",VLOOKUP(D220,'0.1_Dades generals organització'!$E$44:$M$293,7)))</f>
        <v/>
      </c>
      <c r="J220" s="466" t="str">
        <f>IF(D220="","",IF(VLOOKUP(D220,'0.1_Dades generals organització'!$E$44:$M$293,8)="","",VLOOKUP(D220,'0.1_Dades generals organització'!$E$44:$M$293,8)))</f>
        <v/>
      </c>
      <c r="K220" s="564" t="str">
        <f>IF(D220="","",IF(VLOOKUP(D220,'0.1_Dades generals organització'!$E$44:$M$293,9)="","",VLOOKUP(D220,'0.1_Dades generals organització'!$E$44:$M$293,9)))</f>
        <v/>
      </c>
      <c r="L220" s="463" t="str">
        <f>IF('4.1_Resultats Balears'!F221=0,"",'4.1_Resultats Balears'!F221)</f>
        <v/>
      </c>
      <c r="M220" s="463" t="str">
        <f>IF('4.1_Resultats Balears'!G221=0,"",'4.1_Resultats Balears'!G221)</f>
        <v/>
      </c>
      <c r="N220" s="463" t="str">
        <f>IF('4.1_Resultats Balears'!H221=0,"",'4.1_Resultats Balears'!H221)</f>
        <v/>
      </c>
      <c r="O220" s="463" t="str">
        <f>IF('4.1_Resultats Balears'!I221=0,"",'4.1_Resultats Balears'!I221)</f>
        <v/>
      </c>
      <c r="P220" s="463" t="str">
        <f>IF('4.1_Resultats Balears'!K221=0,"",'4.1_Resultats Balears'!K221)</f>
        <v/>
      </c>
      <c r="Q220" s="463" t="str">
        <f>IF('4.1_Resultats Balears'!M221=0,"",'4.1_Resultats Balears'!M221)</f>
        <v/>
      </c>
      <c r="R220" s="463" t="str">
        <f>IF('4.1_Resultats Balears'!O221=0,"",'4.1_Resultats Balears'!O221)</f>
        <v/>
      </c>
      <c r="S220" s="463" t="str">
        <f>IF('4.1_Resultats Balears'!P221=0,"",'4.1_Resultats Balears'!P221)</f>
        <v/>
      </c>
      <c r="T220" s="463" t="str">
        <f>IF('4.1_Resultats Balears'!Q221=0,"",'4.1_Resultats Balears'!Q221)</f>
        <v/>
      </c>
      <c r="U220" s="463" t="str">
        <f>IF('4.1_Resultats Balears'!S221=0,"",'4.1_Resultats Balears'!S221)</f>
        <v/>
      </c>
      <c r="V220" s="462" t="str">
        <f>_xlfn.IFNA(IF(VLOOKUP($D220,'3_Categories 3-6'!$E$26:$X$275,8,FALSE)="","",VLOOKUP($D220,'3_Categories 3-6'!$E$26:$X$275,8,FALSE)),"")</f>
        <v/>
      </c>
      <c r="W220" s="462" t="str">
        <f>_xlfn.IFNA(IF(VLOOKUP($D220,'3_Categories 3-6'!$E$26:$X$275,14,FALSE)="","",VLOOKUP($D220,'3_Categories 3-6'!$E$26:$X$275,14,FALSE)),"")</f>
        <v/>
      </c>
      <c r="X220" s="462" t="str">
        <f>_xlfn.IFNA(IF(VLOOKUP($D220,'3_Categories 3-6'!$E$26:$X$275,19,FALSE)="","",VLOOKUP($D220,'3_Categories 3-6'!$E$26:$X$275,19,FALSE)),"")</f>
        <v/>
      </c>
      <c r="Y220" s="462" t="str">
        <f>_xlfn.IFNA(IF(VLOOKUP($D220,'3_Categories 3-6'!$E$26:$X$275,20,FALSE)="","",VLOOKUP($D220,'3_Categories 3-6'!$E$26:$X$275,20,FALSE)),"")</f>
        <v/>
      </c>
    </row>
    <row r="221" spans="3:25" s="10" customFormat="1" x14ac:dyDescent="0.25">
      <c r="C221" s="478">
        <v>169</v>
      </c>
      <c r="D221" s="723" t="str">
        <f>IF(Dades!E959="","",Dades!E959)</f>
        <v/>
      </c>
      <c r="E221" s="723"/>
      <c r="F221" s="564" t="str">
        <f>IF(D221="","",IF(VLOOKUP(D221,'0.1_Dades generals organització'!$E$44:$M$293,4)="","",VLOOKUP(D221,'0.1_Dades generals organització'!$E$44:$M$293,4)))</f>
        <v/>
      </c>
      <c r="G221" s="564" t="str">
        <f>IF(D221="","",IF(VLOOKUP(D221,'0.1_Dades generals organització'!$E$44:$M$293,5)="","",VLOOKUP(D221,'0.1_Dades generals organització'!$E$44:$M$293,5)))</f>
        <v/>
      </c>
      <c r="H221" s="564" t="str">
        <f>IF(D221="","",IF(VLOOKUP(D221,'0.1_Dades generals organització'!$E$44:$M$293,6)="","",VLOOKUP(D221,'0.1_Dades generals organització'!$E$44:$M$293,6)))</f>
        <v/>
      </c>
      <c r="I221" s="466" t="str">
        <f>IF(D221="","",IF(VLOOKUP(D221,'0.1_Dades generals organització'!$E$44:$M$293,7)="","",VLOOKUP(D221,'0.1_Dades generals organització'!$E$44:$M$293,7)))</f>
        <v/>
      </c>
      <c r="J221" s="466" t="str">
        <f>IF(D221="","",IF(VLOOKUP(D221,'0.1_Dades generals organització'!$E$44:$M$293,8)="","",VLOOKUP(D221,'0.1_Dades generals organització'!$E$44:$M$293,8)))</f>
        <v/>
      </c>
      <c r="K221" s="564" t="str">
        <f>IF(D221="","",IF(VLOOKUP(D221,'0.1_Dades generals organització'!$E$44:$M$293,9)="","",VLOOKUP(D221,'0.1_Dades generals organització'!$E$44:$M$293,9)))</f>
        <v/>
      </c>
      <c r="L221" s="463" t="str">
        <f>IF('4.1_Resultats Balears'!F222=0,"",'4.1_Resultats Balears'!F222)</f>
        <v/>
      </c>
      <c r="M221" s="463" t="str">
        <f>IF('4.1_Resultats Balears'!G222=0,"",'4.1_Resultats Balears'!G222)</f>
        <v/>
      </c>
      <c r="N221" s="463" t="str">
        <f>IF('4.1_Resultats Balears'!H222=0,"",'4.1_Resultats Balears'!H222)</f>
        <v/>
      </c>
      <c r="O221" s="463" t="str">
        <f>IF('4.1_Resultats Balears'!I222=0,"",'4.1_Resultats Balears'!I222)</f>
        <v/>
      </c>
      <c r="P221" s="463" t="str">
        <f>IF('4.1_Resultats Balears'!K222=0,"",'4.1_Resultats Balears'!K222)</f>
        <v/>
      </c>
      <c r="Q221" s="463" t="str">
        <f>IF('4.1_Resultats Balears'!M222=0,"",'4.1_Resultats Balears'!M222)</f>
        <v/>
      </c>
      <c r="R221" s="463" t="str">
        <f>IF('4.1_Resultats Balears'!O222=0,"",'4.1_Resultats Balears'!O222)</f>
        <v/>
      </c>
      <c r="S221" s="463" t="str">
        <f>IF('4.1_Resultats Balears'!P222=0,"",'4.1_Resultats Balears'!P222)</f>
        <v/>
      </c>
      <c r="T221" s="463" t="str">
        <f>IF('4.1_Resultats Balears'!Q222=0,"",'4.1_Resultats Balears'!Q222)</f>
        <v/>
      </c>
      <c r="U221" s="463" t="str">
        <f>IF('4.1_Resultats Balears'!S222=0,"",'4.1_Resultats Balears'!S222)</f>
        <v/>
      </c>
      <c r="V221" s="462" t="str">
        <f>_xlfn.IFNA(IF(VLOOKUP($D221,'3_Categories 3-6'!$E$26:$X$275,8,FALSE)="","",VLOOKUP($D221,'3_Categories 3-6'!$E$26:$X$275,8,FALSE)),"")</f>
        <v/>
      </c>
      <c r="W221" s="462" t="str">
        <f>_xlfn.IFNA(IF(VLOOKUP($D221,'3_Categories 3-6'!$E$26:$X$275,14,FALSE)="","",VLOOKUP($D221,'3_Categories 3-6'!$E$26:$X$275,14,FALSE)),"")</f>
        <v/>
      </c>
      <c r="X221" s="462" t="str">
        <f>_xlfn.IFNA(IF(VLOOKUP($D221,'3_Categories 3-6'!$E$26:$X$275,19,FALSE)="","",VLOOKUP($D221,'3_Categories 3-6'!$E$26:$X$275,19,FALSE)),"")</f>
        <v/>
      </c>
      <c r="Y221" s="462" t="str">
        <f>_xlfn.IFNA(IF(VLOOKUP($D221,'3_Categories 3-6'!$E$26:$X$275,20,FALSE)="","",VLOOKUP($D221,'3_Categories 3-6'!$E$26:$X$275,20,FALSE)),"")</f>
        <v/>
      </c>
    </row>
    <row r="222" spans="3:25" s="10" customFormat="1" x14ac:dyDescent="0.25">
      <c r="C222" s="478">
        <v>170</v>
      </c>
      <c r="D222" s="723" t="str">
        <f>IF(Dades!E960="","",Dades!E960)</f>
        <v/>
      </c>
      <c r="E222" s="723"/>
      <c r="F222" s="564" t="str">
        <f>IF(D222="","",IF(VLOOKUP(D222,'0.1_Dades generals organització'!$E$44:$M$293,4)="","",VLOOKUP(D222,'0.1_Dades generals organització'!$E$44:$M$293,4)))</f>
        <v/>
      </c>
      <c r="G222" s="564" t="str">
        <f>IF(D222="","",IF(VLOOKUP(D222,'0.1_Dades generals organització'!$E$44:$M$293,5)="","",VLOOKUP(D222,'0.1_Dades generals organització'!$E$44:$M$293,5)))</f>
        <v/>
      </c>
      <c r="H222" s="564" t="str">
        <f>IF(D222="","",IF(VLOOKUP(D222,'0.1_Dades generals organització'!$E$44:$M$293,6)="","",VLOOKUP(D222,'0.1_Dades generals organització'!$E$44:$M$293,6)))</f>
        <v/>
      </c>
      <c r="I222" s="466" t="str">
        <f>IF(D222="","",IF(VLOOKUP(D222,'0.1_Dades generals organització'!$E$44:$M$293,7)="","",VLOOKUP(D222,'0.1_Dades generals organització'!$E$44:$M$293,7)))</f>
        <v/>
      </c>
      <c r="J222" s="466" t="str">
        <f>IF(D222="","",IF(VLOOKUP(D222,'0.1_Dades generals organització'!$E$44:$M$293,8)="","",VLOOKUP(D222,'0.1_Dades generals organització'!$E$44:$M$293,8)))</f>
        <v/>
      </c>
      <c r="K222" s="564" t="str">
        <f>IF(D222="","",IF(VLOOKUP(D222,'0.1_Dades generals organització'!$E$44:$M$293,9)="","",VLOOKUP(D222,'0.1_Dades generals organització'!$E$44:$M$293,9)))</f>
        <v/>
      </c>
      <c r="L222" s="463" t="str">
        <f>IF('4.1_Resultats Balears'!F223=0,"",'4.1_Resultats Balears'!F223)</f>
        <v/>
      </c>
      <c r="M222" s="463" t="str">
        <f>IF('4.1_Resultats Balears'!G223=0,"",'4.1_Resultats Balears'!G223)</f>
        <v/>
      </c>
      <c r="N222" s="463" t="str">
        <f>IF('4.1_Resultats Balears'!H223=0,"",'4.1_Resultats Balears'!H223)</f>
        <v/>
      </c>
      <c r="O222" s="463" t="str">
        <f>IF('4.1_Resultats Balears'!I223=0,"",'4.1_Resultats Balears'!I223)</f>
        <v/>
      </c>
      <c r="P222" s="463" t="str">
        <f>IF('4.1_Resultats Balears'!K223=0,"",'4.1_Resultats Balears'!K223)</f>
        <v/>
      </c>
      <c r="Q222" s="463" t="str">
        <f>IF('4.1_Resultats Balears'!M223=0,"",'4.1_Resultats Balears'!M223)</f>
        <v/>
      </c>
      <c r="R222" s="463" t="str">
        <f>IF('4.1_Resultats Balears'!O223=0,"",'4.1_Resultats Balears'!O223)</f>
        <v/>
      </c>
      <c r="S222" s="463" t="str">
        <f>IF('4.1_Resultats Balears'!P223=0,"",'4.1_Resultats Balears'!P223)</f>
        <v/>
      </c>
      <c r="T222" s="463" t="str">
        <f>IF('4.1_Resultats Balears'!Q223=0,"",'4.1_Resultats Balears'!Q223)</f>
        <v/>
      </c>
      <c r="U222" s="463" t="str">
        <f>IF('4.1_Resultats Balears'!S223=0,"",'4.1_Resultats Balears'!S223)</f>
        <v/>
      </c>
      <c r="V222" s="462" t="str">
        <f>_xlfn.IFNA(IF(VLOOKUP($D222,'3_Categories 3-6'!$E$26:$X$275,8,FALSE)="","",VLOOKUP($D222,'3_Categories 3-6'!$E$26:$X$275,8,FALSE)),"")</f>
        <v/>
      </c>
      <c r="W222" s="462" t="str">
        <f>_xlfn.IFNA(IF(VLOOKUP($D222,'3_Categories 3-6'!$E$26:$X$275,14,FALSE)="","",VLOOKUP($D222,'3_Categories 3-6'!$E$26:$X$275,14,FALSE)),"")</f>
        <v/>
      </c>
      <c r="X222" s="462" t="str">
        <f>_xlfn.IFNA(IF(VLOOKUP($D222,'3_Categories 3-6'!$E$26:$X$275,19,FALSE)="","",VLOOKUP($D222,'3_Categories 3-6'!$E$26:$X$275,19,FALSE)),"")</f>
        <v/>
      </c>
      <c r="Y222" s="462" t="str">
        <f>_xlfn.IFNA(IF(VLOOKUP($D222,'3_Categories 3-6'!$E$26:$X$275,20,FALSE)="","",VLOOKUP($D222,'3_Categories 3-6'!$E$26:$X$275,20,FALSE)),"")</f>
        <v/>
      </c>
    </row>
    <row r="223" spans="3:25" s="10" customFormat="1" x14ac:dyDescent="0.25">
      <c r="C223" s="478">
        <v>171</v>
      </c>
      <c r="D223" s="723" t="str">
        <f>IF(Dades!E961="","",Dades!E961)</f>
        <v/>
      </c>
      <c r="E223" s="723"/>
      <c r="F223" s="564" t="str">
        <f>IF(D223="","",IF(VLOOKUP(D223,'0.1_Dades generals organització'!$E$44:$M$293,4)="","",VLOOKUP(D223,'0.1_Dades generals organització'!$E$44:$M$293,4)))</f>
        <v/>
      </c>
      <c r="G223" s="564" t="str">
        <f>IF(D223="","",IF(VLOOKUP(D223,'0.1_Dades generals organització'!$E$44:$M$293,5)="","",VLOOKUP(D223,'0.1_Dades generals organització'!$E$44:$M$293,5)))</f>
        <v/>
      </c>
      <c r="H223" s="564" t="str">
        <f>IF(D223="","",IF(VLOOKUP(D223,'0.1_Dades generals organització'!$E$44:$M$293,6)="","",VLOOKUP(D223,'0.1_Dades generals organització'!$E$44:$M$293,6)))</f>
        <v/>
      </c>
      <c r="I223" s="466" t="str">
        <f>IF(D223="","",IF(VLOOKUP(D223,'0.1_Dades generals organització'!$E$44:$M$293,7)="","",VLOOKUP(D223,'0.1_Dades generals organització'!$E$44:$M$293,7)))</f>
        <v/>
      </c>
      <c r="J223" s="466" t="str">
        <f>IF(D223="","",IF(VLOOKUP(D223,'0.1_Dades generals organització'!$E$44:$M$293,8)="","",VLOOKUP(D223,'0.1_Dades generals organització'!$E$44:$M$293,8)))</f>
        <v/>
      </c>
      <c r="K223" s="564" t="str">
        <f>IF(D223="","",IF(VLOOKUP(D223,'0.1_Dades generals organització'!$E$44:$M$293,9)="","",VLOOKUP(D223,'0.1_Dades generals organització'!$E$44:$M$293,9)))</f>
        <v/>
      </c>
      <c r="L223" s="463" t="str">
        <f>IF('4.1_Resultats Balears'!F224=0,"",'4.1_Resultats Balears'!F224)</f>
        <v/>
      </c>
      <c r="M223" s="463" t="str">
        <f>IF('4.1_Resultats Balears'!G224=0,"",'4.1_Resultats Balears'!G224)</f>
        <v/>
      </c>
      <c r="N223" s="463" t="str">
        <f>IF('4.1_Resultats Balears'!H224=0,"",'4.1_Resultats Balears'!H224)</f>
        <v/>
      </c>
      <c r="O223" s="463" t="str">
        <f>IF('4.1_Resultats Balears'!I224=0,"",'4.1_Resultats Balears'!I224)</f>
        <v/>
      </c>
      <c r="P223" s="463" t="str">
        <f>IF('4.1_Resultats Balears'!K224=0,"",'4.1_Resultats Balears'!K224)</f>
        <v/>
      </c>
      <c r="Q223" s="463" t="str">
        <f>IF('4.1_Resultats Balears'!M224=0,"",'4.1_Resultats Balears'!M224)</f>
        <v/>
      </c>
      <c r="R223" s="463" t="str">
        <f>IF('4.1_Resultats Balears'!O224=0,"",'4.1_Resultats Balears'!O224)</f>
        <v/>
      </c>
      <c r="S223" s="463" t="str">
        <f>IF('4.1_Resultats Balears'!P224=0,"",'4.1_Resultats Balears'!P224)</f>
        <v/>
      </c>
      <c r="T223" s="463" t="str">
        <f>IF('4.1_Resultats Balears'!Q224=0,"",'4.1_Resultats Balears'!Q224)</f>
        <v/>
      </c>
      <c r="U223" s="463" t="str">
        <f>IF('4.1_Resultats Balears'!S224=0,"",'4.1_Resultats Balears'!S224)</f>
        <v/>
      </c>
      <c r="V223" s="462" t="str">
        <f>_xlfn.IFNA(IF(VLOOKUP($D223,'3_Categories 3-6'!$E$26:$X$275,8,FALSE)="","",VLOOKUP($D223,'3_Categories 3-6'!$E$26:$X$275,8,FALSE)),"")</f>
        <v/>
      </c>
      <c r="W223" s="462" t="str">
        <f>_xlfn.IFNA(IF(VLOOKUP($D223,'3_Categories 3-6'!$E$26:$X$275,14,FALSE)="","",VLOOKUP($D223,'3_Categories 3-6'!$E$26:$X$275,14,FALSE)),"")</f>
        <v/>
      </c>
      <c r="X223" s="462" t="str">
        <f>_xlfn.IFNA(IF(VLOOKUP($D223,'3_Categories 3-6'!$E$26:$X$275,19,FALSE)="","",VLOOKUP($D223,'3_Categories 3-6'!$E$26:$X$275,19,FALSE)),"")</f>
        <v/>
      </c>
      <c r="Y223" s="462" t="str">
        <f>_xlfn.IFNA(IF(VLOOKUP($D223,'3_Categories 3-6'!$E$26:$X$275,20,FALSE)="","",VLOOKUP($D223,'3_Categories 3-6'!$E$26:$X$275,20,FALSE)),"")</f>
        <v/>
      </c>
    </row>
    <row r="224" spans="3:25" s="10" customFormat="1" x14ac:dyDescent="0.25">
      <c r="C224" s="478">
        <v>172</v>
      </c>
      <c r="D224" s="723" t="str">
        <f>IF(Dades!E962="","",Dades!E962)</f>
        <v/>
      </c>
      <c r="E224" s="723"/>
      <c r="F224" s="564" t="str">
        <f>IF(D224="","",IF(VLOOKUP(D224,'0.1_Dades generals organització'!$E$44:$M$293,4)="","",VLOOKUP(D224,'0.1_Dades generals organització'!$E$44:$M$293,4)))</f>
        <v/>
      </c>
      <c r="G224" s="564" t="str">
        <f>IF(D224="","",IF(VLOOKUP(D224,'0.1_Dades generals organització'!$E$44:$M$293,5)="","",VLOOKUP(D224,'0.1_Dades generals organització'!$E$44:$M$293,5)))</f>
        <v/>
      </c>
      <c r="H224" s="564" t="str">
        <f>IF(D224="","",IF(VLOOKUP(D224,'0.1_Dades generals organització'!$E$44:$M$293,6)="","",VLOOKUP(D224,'0.1_Dades generals organització'!$E$44:$M$293,6)))</f>
        <v/>
      </c>
      <c r="I224" s="466" t="str">
        <f>IF(D224="","",IF(VLOOKUP(D224,'0.1_Dades generals organització'!$E$44:$M$293,7)="","",VLOOKUP(D224,'0.1_Dades generals organització'!$E$44:$M$293,7)))</f>
        <v/>
      </c>
      <c r="J224" s="466" t="str">
        <f>IF(D224="","",IF(VLOOKUP(D224,'0.1_Dades generals organització'!$E$44:$M$293,8)="","",VLOOKUP(D224,'0.1_Dades generals organització'!$E$44:$M$293,8)))</f>
        <v/>
      </c>
      <c r="K224" s="564" t="str">
        <f>IF(D224="","",IF(VLOOKUP(D224,'0.1_Dades generals organització'!$E$44:$M$293,9)="","",VLOOKUP(D224,'0.1_Dades generals organització'!$E$44:$M$293,9)))</f>
        <v/>
      </c>
      <c r="L224" s="463" t="str">
        <f>IF('4.1_Resultats Balears'!F225=0,"",'4.1_Resultats Balears'!F225)</f>
        <v/>
      </c>
      <c r="M224" s="463" t="str">
        <f>IF('4.1_Resultats Balears'!G225=0,"",'4.1_Resultats Balears'!G225)</f>
        <v/>
      </c>
      <c r="N224" s="463" t="str">
        <f>IF('4.1_Resultats Balears'!H225=0,"",'4.1_Resultats Balears'!H225)</f>
        <v/>
      </c>
      <c r="O224" s="463" t="str">
        <f>IF('4.1_Resultats Balears'!I225=0,"",'4.1_Resultats Balears'!I225)</f>
        <v/>
      </c>
      <c r="P224" s="463" t="str">
        <f>IF('4.1_Resultats Balears'!K225=0,"",'4.1_Resultats Balears'!K225)</f>
        <v/>
      </c>
      <c r="Q224" s="463" t="str">
        <f>IF('4.1_Resultats Balears'!M225=0,"",'4.1_Resultats Balears'!M225)</f>
        <v/>
      </c>
      <c r="R224" s="463" t="str">
        <f>IF('4.1_Resultats Balears'!O225=0,"",'4.1_Resultats Balears'!O225)</f>
        <v/>
      </c>
      <c r="S224" s="463" t="str">
        <f>IF('4.1_Resultats Balears'!P225=0,"",'4.1_Resultats Balears'!P225)</f>
        <v/>
      </c>
      <c r="T224" s="463" t="str">
        <f>IF('4.1_Resultats Balears'!Q225=0,"",'4.1_Resultats Balears'!Q225)</f>
        <v/>
      </c>
      <c r="U224" s="463" t="str">
        <f>IF('4.1_Resultats Balears'!S225=0,"",'4.1_Resultats Balears'!S225)</f>
        <v/>
      </c>
      <c r="V224" s="462" t="str">
        <f>_xlfn.IFNA(IF(VLOOKUP($D224,'3_Categories 3-6'!$E$26:$X$275,8,FALSE)="","",VLOOKUP($D224,'3_Categories 3-6'!$E$26:$X$275,8,FALSE)),"")</f>
        <v/>
      </c>
      <c r="W224" s="462" t="str">
        <f>_xlfn.IFNA(IF(VLOOKUP($D224,'3_Categories 3-6'!$E$26:$X$275,14,FALSE)="","",VLOOKUP($D224,'3_Categories 3-6'!$E$26:$X$275,14,FALSE)),"")</f>
        <v/>
      </c>
      <c r="X224" s="462" t="str">
        <f>_xlfn.IFNA(IF(VLOOKUP($D224,'3_Categories 3-6'!$E$26:$X$275,19,FALSE)="","",VLOOKUP($D224,'3_Categories 3-6'!$E$26:$X$275,19,FALSE)),"")</f>
        <v/>
      </c>
      <c r="Y224" s="462" t="str">
        <f>_xlfn.IFNA(IF(VLOOKUP($D224,'3_Categories 3-6'!$E$26:$X$275,20,FALSE)="","",VLOOKUP($D224,'3_Categories 3-6'!$E$26:$X$275,20,FALSE)),"")</f>
        <v/>
      </c>
    </row>
    <row r="225" spans="3:25" s="10" customFormat="1" x14ac:dyDescent="0.25">
      <c r="C225" s="478">
        <v>173</v>
      </c>
      <c r="D225" s="723" t="str">
        <f>IF(Dades!E963="","",Dades!E963)</f>
        <v/>
      </c>
      <c r="E225" s="723"/>
      <c r="F225" s="564" t="str">
        <f>IF(D225="","",IF(VLOOKUP(D225,'0.1_Dades generals organització'!$E$44:$M$293,4)="","",VLOOKUP(D225,'0.1_Dades generals organització'!$E$44:$M$293,4)))</f>
        <v/>
      </c>
      <c r="G225" s="564" t="str">
        <f>IF(D225="","",IF(VLOOKUP(D225,'0.1_Dades generals organització'!$E$44:$M$293,5)="","",VLOOKUP(D225,'0.1_Dades generals organització'!$E$44:$M$293,5)))</f>
        <v/>
      </c>
      <c r="H225" s="564" t="str">
        <f>IF(D225="","",IF(VLOOKUP(D225,'0.1_Dades generals organització'!$E$44:$M$293,6)="","",VLOOKUP(D225,'0.1_Dades generals organització'!$E$44:$M$293,6)))</f>
        <v/>
      </c>
      <c r="I225" s="466" t="str">
        <f>IF(D225="","",IF(VLOOKUP(D225,'0.1_Dades generals organització'!$E$44:$M$293,7)="","",VLOOKUP(D225,'0.1_Dades generals organització'!$E$44:$M$293,7)))</f>
        <v/>
      </c>
      <c r="J225" s="466" t="str">
        <f>IF(D225="","",IF(VLOOKUP(D225,'0.1_Dades generals organització'!$E$44:$M$293,8)="","",VLOOKUP(D225,'0.1_Dades generals organització'!$E$44:$M$293,8)))</f>
        <v/>
      </c>
      <c r="K225" s="564" t="str">
        <f>IF(D225="","",IF(VLOOKUP(D225,'0.1_Dades generals organització'!$E$44:$M$293,9)="","",VLOOKUP(D225,'0.1_Dades generals organització'!$E$44:$M$293,9)))</f>
        <v/>
      </c>
      <c r="L225" s="463" t="str">
        <f>IF('4.1_Resultats Balears'!F226=0,"",'4.1_Resultats Balears'!F226)</f>
        <v/>
      </c>
      <c r="M225" s="463" t="str">
        <f>IF('4.1_Resultats Balears'!G226=0,"",'4.1_Resultats Balears'!G226)</f>
        <v/>
      </c>
      <c r="N225" s="463" t="str">
        <f>IF('4.1_Resultats Balears'!H226=0,"",'4.1_Resultats Balears'!H226)</f>
        <v/>
      </c>
      <c r="O225" s="463" t="str">
        <f>IF('4.1_Resultats Balears'!I226=0,"",'4.1_Resultats Balears'!I226)</f>
        <v/>
      </c>
      <c r="P225" s="463" t="str">
        <f>IF('4.1_Resultats Balears'!K226=0,"",'4.1_Resultats Balears'!K226)</f>
        <v/>
      </c>
      <c r="Q225" s="463" t="str">
        <f>IF('4.1_Resultats Balears'!M226=0,"",'4.1_Resultats Balears'!M226)</f>
        <v/>
      </c>
      <c r="R225" s="463" t="str">
        <f>IF('4.1_Resultats Balears'!O226=0,"",'4.1_Resultats Balears'!O226)</f>
        <v/>
      </c>
      <c r="S225" s="463" t="str">
        <f>IF('4.1_Resultats Balears'!P226=0,"",'4.1_Resultats Balears'!P226)</f>
        <v/>
      </c>
      <c r="T225" s="463" t="str">
        <f>IF('4.1_Resultats Balears'!Q226=0,"",'4.1_Resultats Balears'!Q226)</f>
        <v/>
      </c>
      <c r="U225" s="463" t="str">
        <f>IF('4.1_Resultats Balears'!S226=0,"",'4.1_Resultats Balears'!S226)</f>
        <v/>
      </c>
      <c r="V225" s="462" t="str">
        <f>_xlfn.IFNA(IF(VLOOKUP($D225,'3_Categories 3-6'!$E$26:$X$275,8,FALSE)="","",VLOOKUP($D225,'3_Categories 3-6'!$E$26:$X$275,8,FALSE)),"")</f>
        <v/>
      </c>
      <c r="W225" s="462" t="str">
        <f>_xlfn.IFNA(IF(VLOOKUP($D225,'3_Categories 3-6'!$E$26:$X$275,14,FALSE)="","",VLOOKUP($D225,'3_Categories 3-6'!$E$26:$X$275,14,FALSE)),"")</f>
        <v/>
      </c>
      <c r="X225" s="462" t="str">
        <f>_xlfn.IFNA(IF(VLOOKUP($D225,'3_Categories 3-6'!$E$26:$X$275,19,FALSE)="","",VLOOKUP($D225,'3_Categories 3-6'!$E$26:$X$275,19,FALSE)),"")</f>
        <v/>
      </c>
      <c r="Y225" s="462" t="str">
        <f>_xlfn.IFNA(IF(VLOOKUP($D225,'3_Categories 3-6'!$E$26:$X$275,20,FALSE)="","",VLOOKUP($D225,'3_Categories 3-6'!$E$26:$X$275,20,FALSE)),"")</f>
        <v/>
      </c>
    </row>
    <row r="226" spans="3:25" s="10" customFormat="1" x14ac:dyDescent="0.25">
      <c r="C226" s="478">
        <v>174</v>
      </c>
      <c r="D226" s="723" t="str">
        <f>IF(Dades!E964="","",Dades!E964)</f>
        <v/>
      </c>
      <c r="E226" s="723"/>
      <c r="F226" s="564" t="str">
        <f>IF(D226="","",IF(VLOOKUP(D226,'0.1_Dades generals organització'!$E$44:$M$293,4)="","",VLOOKUP(D226,'0.1_Dades generals organització'!$E$44:$M$293,4)))</f>
        <v/>
      </c>
      <c r="G226" s="564" t="str">
        <f>IF(D226="","",IF(VLOOKUP(D226,'0.1_Dades generals organització'!$E$44:$M$293,5)="","",VLOOKUP(D226,'0.1_Dades generals organització'!$E$44:$M$293,5)))</f>
        <v/>
      </c>
      <c r="H226" s="564" t="str">
        <f>IF(D226="","",IF(VLOOKUP(D226,'0.1_Dades generals organització'!$E$44:$M$293,6)="","",VLOOKUP(D226,'0.1_Dades generals organització'!$E$44:$M$293,6)))</f>
        <v/>
      </c>
      <c r="I226" s="466" t="str">
        <f>IF(D226="","",IF(VLOOKUP(D226,'0.1_Dades generals organització'!$E$44:$M$293,7)="","",VLOOKUP(D226,'0.1_Dades generals organització'!$E$44:$M$293,7)))</f>
        <v/>
      </c>
      <c r="J226" s="466" t="str">
        <f>IF(D226="","",IF(VLOOKUP(D226,'0.1_Dades generals organització'!$E$44:$M$293,8)="","",VLOOKUP(D226,'0.1_Dades generals organització'!$E$44:$M$293,8)))</f>
        <v/>
      </c>
      <c r="K226" s="564" t="str">
        <f>IF(D226="","",IF(VLOOKUP(D226,'0.1_Dades generals organització'!$E$44:$M$293,9)="","",VLOOKUP(D226,'0.1_Dades generals organització'!$E$44:$M$293,9)))</f>
        <v/>
      </c>
      <c r="L226" s="463" t="str">
        <f>IF('4.1_Resultats Balears'!F227=0,"",'4.1_Resultats Balears'!F227)</f>
        <v/>
      </c>
      <c r="M226" s="463" t="str">
        <f>IF('4.1_Resultats Balears'!G227=0,"",'4.1_Resultats Balears'!G227)</f>
        <v/>
      </c>
      <c r="N226" s="463" t="str">
        <f>IF('4.1_Resultats Balears'!H227=0,"",'4.1_Resultats Balears'!H227)</f>
        <v/>
      </c>
      <c r="O226" s="463" t="str">
        <f>IF('4.1_Resultats Balears'!I227=0,"",'4.1_Resultats Balears'!I227)</f>
        <v/>
      </c>
      <c r="P226" s="463" t="str">
        <f>IF('4.1_Resultats Balears'!K227=0,"",'4.1_Resultats Balears'!K227)</f>
        <v/>
      </c>
      <c r="Q226" s="463" t="str">
        <f>IF('4.1_Resultats Balears'!M227=0,"",'4.1_Resultats Balears'!M227)</f>
        <v/>
      </c>
      <c r="R226" s="463" t="str">
        <f>IF('4.1_Resultats Balears'!O227=0,"",'4.1_Resultats Balears'!O227)</f>
        <v/>
      </c>
      <c r="S226" s="463" t="str">
        <f>IF('4.1_Resultats Balears'!P227=0,"",'4.1_Resultats Balears'!P227)</f>
        <v/>
      </c>
      <c r="T226" s="463" t="str">
        <f>IF('4.1_Resultats Balears'!Q227=0,"",'4.1_Resultats Balears'!Q227)</f>
        <v/>
      </c>
      <c r="U226" s="463" t="str">
        <f>IF('4.1_Resultats Balears'!S227=0,"",'4.1_Resultats Balears'!S227)</f>
        <v/>
      </c>
      <c r="V226" s="462" t="str">
        <f>_xlfn.IFNA(IF(VLOOKUP($D226,'3_Categories 3-6'!$E$26:$X$275,8,FALSE)="","",VLOOKUP($D226,'3_Categories 3-6'!$E$26:$X$275,8,FALSE)),"")</f>
        <v/>
      </c>
      <c r="W226" s="462" t="str">
        <f>_xlfn.IFNA(IF(VLOOKUP($D226,'3_Categories 3-6'!$E$26:$X$275,14,FALSE)="","",VLOOKUP($D226,'3_Categories 3-6'!$E$26:$X$275,14,FALSE)),"")</f>
        <v/>
      </c>
      <c r="X226" s="462" t="str">
        <f>_xlfn.IFNA(IF(VLOOKUP($D226,'3_Categories 3-6'!$E$26:$X$275,19,FALSE)="","",VLOOKUP($D226,'3_Categories 3-6'!$E$26:$X$275,19,FALSE)),"")</f>
        <v/>
      </c>
      <c r="Y226" s="462" t="str">
        <f>_xlfn.IFNA(IF(VLOOKUP($D226,'3_Categories 3-6'!$E$26:$X$275,20,FALSE)="","",VLOOKUP($D226,'3_Categories 3-6'!$E$26:$X$275,20,FALSE)),"")</f>
        <v/>
      </c>
    </row>
    <row r="227" spans="3:25" s="10" customFormat="1" x14ac:dyDescent="0.25">
      <c r="C227" s="478">
        <v>175</v>
      </c>
      <c r="D227" s="723" t="str">
        <f>IF(Dades!E965="","",Dades!E965)</f>
        <v/>
      </c>
      <c r="E227" s="723"/>
      <c r="F227" s="564" t="str">
        <f>IF(D227="","",IF(VLOOKUP(D227,'0.1_Dades generals organització'!$E$44:$M$293,4)="","",VLOOKUP(D227,'0.1_Dades generals organització'!$E$44:$M$293,4)))</f>
        <v/>
      </c>
      <c r="G227" s="564" t="str">
        <f>IF(D227="","",IF(VLOOKUP(D227,'0.1_Dades generals organització'!$E$44:$M$293,5)="","",VLOOKUP(D227,'0.1_Dades generals organització'!$E$44:$M$293,5)))</f>
        <v/>
      </c>
      <c r="H227" s="564" t="str">
        <f>IF(D227="","",IF(VLOOKUP(D227,'0.1_Dades generals organització'!$E$44:$M$293,6)="","",VLOOKUP(D227,'0.1_Dades generals organització'!$E$44:$M$293,6)))</f>
        <v/>
      </c>
      <c r="I227" s="466" t="str">
        <f>IF(D227="","",IF(VLOOKUP(D227,'0.1_Dades generals organització'!$E$44:$M$293,7)="","",VLOOKUP(D227,'0.1_Dades generals organització'!$E$44:$M$293,7)))</f>
        <v/>
      </c>
      <c r="J227" s="466" t="str">
        <f>IF(D227="","",IF(VLOOKUP(D227,'0.1_Dades generals organització'!$E$44:$M$293,8)="","",VLOOKUP(D227,'0.1_Dades generals organització'!$E$44:$M$293,8)))</f>
        <v/>
      </c>
      <c r="K227" s="564" t="str">
        <f>IF(D227="","",IF(VLOOKUP(D227,'0.1_Dades generals organització'!$E$44:$M$293,9)="","",VLOOKUP(D227,'0.1_Dades generals organització'!$E$44:$M$293,9)))</f>
        <v/>
      </c>
      <c r="L227" s="463" t="str">
        <f>IF('4.1_Resultats Balears'!F228=0,"",'4.1_Resultats Balears'!F228)</f>
        <v/>
      </c>
      <c r="M227" s="463" t="str">
        <f>IF('4.1_Resultats Balears'!G228=0,"",'4.1_Resultats Balears'!G228)</f>
        <v/>
      </c>
      <c r="N227" s="463" t="str">
        <f>IF('4.1_Resultats Balears'!H228=0,"",'4.1_Resultats Balears'!H228)</f>
        <v/>
      </c>
      <c r="O227" s="463" t="str">
        <f>IF('4.1_Resultats Balears'!I228=0,"",'4.1_Resultats Balears'!I228)</f>
        <v/>
      </c>
      <c r="P227" s="463" t="str">
        <f>IF('4.1_Resultats Balears'!K228=0,"",'4.1_Resultats Balears'!K228)</f>
        <v/>
      </c>
      <c r="Q227" s="463" t="str">
        <f>IF('4.1_Resultats Balears'!M228=0,"",'4.1_Resultats Balears'!M228)</f>
        <v/>
      </c>
      <c r="R227" s="463" t="str">
        <f>IF('4.1_Resultats Balears'!O228=0,"",'4.1_Resultats Balears'!O228)</f>
        <v/>
      </c>
      <c r="S227" s="463" t="str">
        <f>IF('4.1_Resultats Balears'!P228=0,"",'4.1_Resultats Balears'!P228)</f>
        <v/>
      </c>
      <c r="T227" s="463" t="str">
        <f>IF('4.1_Resultats Balears'!Q228=0,"",'4.1_Resultats Balears'!Q228)</f>
        <v/>
      </c>
      <c r="U227" s="463" t="str">
        <f>IF('4.1_Resultats Balears'!S228=0,"",'4.1_Resultats Balears'!S228)</f>
        <v/>
      </c>
      <c r="V227" s="462" t="str">
        <f>_xlfn.IFNA(IF(VLOOKUP($D227,'3_Categories 3-6'!$E$26:$X$275,8,FALSE)="","",VLOOKUP($D227,'3_Categories 3-6'!$E$26:$X$275,8,FALSE)),"")</f>
        <v/>
      </c>
      <c r="W227" s="462" t="str">
        <f>_xlfn.IFNA(IF(VLOOKUP($D227,'3_Categories 3-6'!$E$26:$X$275,14,FALSE)="","",VLOOKUP($D227,'3_Categories 3-6'!$E$26:$X$275,14,FALSE)),"")</f>
        <v/>
      </c>
      <c r="X227" s="462" t="str">
        <f>_xlfn.IFNA(IF(VLOOKUP($D227,'3_Categories 3-6'!$E$26:$X$275,19,FALSE)="","",VLOOKUP($D227,'3_Categories 3-6'!$E$26:$X$275,19,FALSE)),"")</f>
        <v/>
      </c>
      <c r="Y227" s="462" t="str">
        <f>_xlfn.IFNA(IF(VLOOKUP($D227,'3_Categories 3-6'!$E$26:$X$275,20,FALSE)="","",VLOOKUP($D227,'3_Categories 3-6'!$E$26:$X$275,20,FALSE)),"")</f>
        <v/>
      </c>
    </row>
    <row r="228" spans="3:25" s="10" customFormat="1" x14ac:dyDescent="0.25">
      <c r="C228" s="478">
        <v>176</v>
      </c>
      <c r="D228" s="723" t="str">
        <f>IF(Dades!E966="","",Dades!E966)</f>
        <v/>
      </c>
      <c r="E228" s="723"/>
      <c r="F228" s="564" t="str">
        <f>IF(D228="","",IF(VLOOKUP(D228,'0.1_Dades generals organització'!$E$44:$M$293,4)="","",VLOOKUP(D228,'0.1_Dades generals organització'!$E$44:$M$293,4)))</f>
        <v/>
      </c>
      <c r="G228" s="564" t="str">
        <f>IF(D228="","",IF(VLOOKUP(D228,'0.1_Dades generals organització'!$E$44:$M$293,5)="","",VLOOKUP(D228,'0.1_Dades generals organització'!$E$44:$M$293,5)))</f>
        <v/>
      </c>
      <c r="H228" s="564" t="str">
        <f>IF(D228="","",IF(VLOOKUP(D228,'0.1_Dades generals organització'!$E$44:$M$293,6)="","",VLOOKUP(D228,'0.1_Dades generals organització'!$E$44:$M$293,6)))</f>
        <v/>
      </c>
      <c r="I228" s="466" t="str">
        <f>IF(D228="","",IF(VLOOKUP(D228,'0.1_Dades generals organització'!$E$44:$M$293,7)="","",VLOOKUP(D228,'0.1_Dades generals organització'!$E$44:$M$293,7)))</f>
        <v/>
      </c>
      <c r="J228" s="466" t="str">
        <f>IF(D228="","",IF(VLOOKUP(D228,'0.1_Dades generals organització'!$E$44:$M$293,8)="","",VLOOKUP(D228,'0.1_Dades generals organització'!$E$44:$M$293,8)))</f>
        <v/>
      </c>
      <c r="K228" s="564" t="str">
        <f>IF(D228="","",IF(VLOOKUP(D228,'0.1_Dades generals organització'!$E$44:$M$293,9)="","",VLOOKUP(D228,'0.1_Dades generals organització'!$E$44:$M$293,9)))</f>
        <v/>
      </c>
      <c r="L228" s="463" t="str">
        <f>IF('4.1_Resultats Balears'!F229=0,"",'4.1_Resultats Balears'!F229)</f>
        <v/>
      </c>
      <c r="M228" s="463" t="str">
        <f>IF('4.1_Resultats Balears'!G229=0,"",'4.1_Resultats Balears'!G229)</f>
        <v/>
      </c>
      <c r="N228" s="463" t="str">
        <f>IF('4.1_Resultats Balears'!H229=0,"",'4.1_Resultats Balears'!H229)</f>
        <v/>
      </c>
      <c r="O228" s="463" t="str">
        <f>IF('4.1_Resultats Balears'!I229=0,"",'4.1_Resultats Balears'!I229)</f>
        <v/>
      </c>
      <c r="P228" s="463" t="str">
        <f>IF('4.1_Resultats Balears'!K229=0,"",'4.1_Resultats Balears'!K229)</f>
        <v/>
      </c>
      <c r="Q228" s="463" t="str">
        <f>IF('4.1_Resultats Balears'!M229=0,"",'4.1_Resultats Balears'!M229)</f>
        <v/>
      </c>
      <c r="R228" s="463" t="str">
        <f>IF('4.1_Resultats Balears'!O229=0,"",'4.1_Resultats Balears'!O229)</f>
        <v/>
      </c>
      <c r="S228" s="463" t="str">
        <f>IF('4.1_Resultats Balears'!P229=0,"",'4.1_Resultats Balears'!P229)</f>
        <v/>
      </c>
      <c r="T228" s="463" t="str">
        <f>IF('4.1_Resultats Balears'!Q229=0,"",'4.1_Resultats Balears'!Q229)</f>
        <v/>
      </c>
      <c r="U228" s="463" t="str">
        <f>IF('4.1_Resultats Balears'!S229=0,"",'4.1_Resultats Balears'!S229)</f>
        <v/>
      </c>
      <c r="V228" s="462" t="str">
        <f>_xlfn.IFNA(IF(VLOOKUP($D228,'3_Categories 3-6'!$E$26:$X$275,8,FALSE)="","",VLOOKUP($D228,'3_Categories 3-6'!$E$26:$X$275,8,FALSE)),"")</f>
        <v/>
      </c>
      <c r="W228" s="462" t="str">
        <f>_xlfn.IFNA(IF(VLOOKUP($D228,'3_Categories 3-6'!$E$26:$X$275,14,FALSE)="","",VLOOKUP($D228,'3_Categories 3-6'!$E$26:$X$275,14,FALSE)),"")</f>
        <v/>
      </c>
      <c r="X228" s="462" t="str">
        <f>_xlfn.IFNA(IF(VLOOKUP($D228,'3_Categories 3-6'!$E$26:$X$275,19,FALSE)="","",VLOOKUP($D228,'3_Categories 3-6'!$E$26:$X$275,19,FALSE)),"")</f>
        <v/>
      </c>
      <c r="Y228" s="462" t="str">
        <f>_xlfn.IFNA(IF(VLOOKUP($D228,'3_Categories 3-6'!$E$26:$X$275,20,FALSE)="","",VLOOKUP($D228,'3_Categories 3-6'!$E$26:$X$275,20,FALSE)),"")</f>
        <v/>
      </c>
    </row>
    <row r="229" spans="3:25" s="10" customFormat="1" x14ac:dyDescent="0.25">
      <c r="C229" s="478">
        <v>177</v>
      </c>
      <c r="D229" s="723" t="str">
        <f>IF(Dades!E967="","",Dades!E967)</f>
        <v/>
      </c>
      <c r="E229" s="723"/>
      <c r="F229" s="564" t="str">
        <f>IF(D229="","",IF(VLOOKUP(D229,'0.1_Dades generals organització'!$E$44:$M$293,4)="","",VLOOKUP(D229,'0.1_Dades generals organització'!$E$44:$M$293,4)))</f>
        <v/>
      </c>
      <c r="G229" s="564" t="str">
        <f>IF(D229="","",IF(VLOOKUP(D229,'0.1_Dades generals organització'!$E$44:$M$293,5)="","",VLOOKUP(D229,'0.1_Dades generals organització'!$E$44:$M$293,5)))</f>
        <v/>
      </c>
      <c r="H229" s="564" t="str">
        <f>IF(D229="","",IF(VLOOKUP(D229,'0.1_Dades generals organització'!$E$44:$M$293,6)="","",VLOOKUP(D229,'0.1_Dades generals organització'!$E$44:$M$293,6)))</f>
        <v/>
      </c>
      <c r="I229" s="466" t="str">
        <f>IF(D229="","",IF(VLOOKUP(D229,'0.1_Dades generals organització'!$E$44:$M$293,7)="","",VLOOKUP(D229,'0.1_Dades generals organització'!$E$44:$M$293,7)))</f>
        <v/>
      </c>
      <c r="J229" s="466" t="str">
        <f>IF(D229="","",IF(VLOOKUP(D229,'0.1_Dades generals organització'!$E$44:$M$293,8)="","",VLOOKUP(D229,'0.1_Dades generals organització'!$E$44:$M$293,8)))</f>
        <v/>
      </c>
      <c r="K229" s="564" t="str">
        <f>IF(D229="","",IF(VLOOKUP(D229,'0.1_Dades generals organització'!$E$44:$M$293,9)="","",VLOOKUP(D229,'0.1_Dades generals organització'!$E$44:$M$293,9)))</f>
        <v/>
      </c>
      <c r="L229" s="463" t="str">
        <f>IF('4.1_Resultats Balears'!F230=0,"",'4.1_Resultats Balears'!F230)</f>
        <v/>
      </c>
      <c r="M229" s="463" t="str">
        <f>IF('4.1_Resultats Balears'!G230=0,"",'4.1_Resultats Balears'!G230)</f>
        <v/>
      </c>
      <c r="N229" s="463" t="str">
        <f>IF('4.1_Resultats Balears'!H230=0,"",'4.1_Resultats Balears'!H230)</f>
        <v/>
      </c>
      <c r="O229" s="463" t="str">
        <f>IF('4.1_Resultats Balears'!I230=0,"",'4.1_Resultats Balears'!I230)</f>
        <v/>
      </c>
      <c r="P229" s="463" t="str">
        <f>IF('4.1_Resultats Balears'!K230=0,"",'4.1_Resultats Balears'!K230)</f>
        <v/>
      </c>
      <c r="Q229" s="463" t="str">
        <f>IF('4.1_Resultats Balears'!M230=0,"",'4.1_Resultats Balears'!M230)</f>
        <v/>
      </c>
      <c r="R229" s="463" t="str">
        <f>IF('4.1_Resultats Balears'!O230=0,"",'4.1_Resultats Balears'!O230)</f>
        <v/>
      </c>
      <c r="S229" s="463" t="str">
        <f>IF('4.1_Resultats Balears'!P230=0,"",'4.1_Resultats Balears'!P230)</f>
        <v/>
      </c>
      <c r="T229" s="463" t="str">
        <f>IF('4.1_Resultats Balears'!Q230=0,"",'4.1_Resultats Balears'!Q230)</f>
        <v/>
      </c>
      <c r="U229" s="463" t="str">
        <f>IF('4.1_Resultats Balears'!S230=0,"",'4.1_Resultats Balears'!S230)</f>
        <v/>
      </c>
      <c r="V229" s="462" t="str">
        <f>_xlfn.IFNA(IF(VLOOKUP($D229,'3_Categories 3-6'!$E$26:$X$275,8,FALSE)="","",VLOOKUP($D229,'3_Categories 3-6'!$E$26:$X$275,8,FALSE)),"")</f>
        <v/>
      </c>
      <c r="W229" s="462" t="str">
        <f>_xlfn.IFNA(IF(VLOOKUP($D229,'3_Categories 3-6'!$E$26:$X$275,14,FALSE)="","",VLOOKUP($D229,'3_Categories 3-6'!$E$26:$X$275,14,FALSE)),"")</f>
        <v/>
      </c>
      <c r="X229" s="462" t="str">
        <f>_xlfn.IFNA(IF(VLOOKUP($D229,'3_Categories 3-6'!$E$26:$X$275,19,FALSE)="","",VLOOKUP($D229,'3_Categories 3-6'!$E$26:$X$275,19,FALSE)),"")</f>
        <v/>
      </c>
      <c r="Y229" s="462" t="str">
        <f>_xlfn.IFNA(IF(VLOOKUP($D229,'3_Categories 3-6'!$E$26:$X$275,20,FALSE)="","",VLOOKUP($D229,'3_Categories 3-6'!$E$26:$X$275,20,FALSE)),"")</f>
        <v/>
      </c>
    </row>
    <row r="230" spans="3:25" s="10" customFormat="1" x14ac:dyDescent="0.25">
      <c r="C230" s="478">
        <v>178</v>
      </c>
      <c r="D230" s="723" t="str">
        <f>IF(Dades!E968="","",Dades!E968)</f>
        <v/>
      </c>
      <c r="E230" s="723"/>
      <c r="F230" s="564" t="str">
        <f>IF(D230="","",IF(VLOOKUP(D230,'0.1_Dades generals organització'!$E$44:$M$293,4)="","",VLOOKUP(D230,'0.1_Dades generals organització'!$E$44:$M$293,4)))</f>
        <v/>
      </c>
      <c r="G230" s="564" t="str">
        <f>IF(D230="","",IF(VLOOKUP(D230,'0.1_Dades generals organització'!$E$44:$M$293,5)="","",VLOOKUP(D230,'0.1_Dades generals organització'!$E$44:$M$293,5)))</f>
        <v/>
      </c>
      <c r="H230" s="564" t="str">
        <f>IF(D230="","",IF(VLOOKUP(D230,'0.1_Dades generals organització'!$E$44:$M$293,6)="","",VLOOKUP(D230,'0.1_Dades generals organització'!$E$44:$M$293,6)))</f>
        <v/>
      </c>
      <c r="I230" s="466" t="str">
        <f>IF(D230="","",IF(VLOOKUP(D230,'0.1_Dades generals organització'!$E$44:$M$293,7)="","",VLOOKUP(D230,'0.1_Dades generals organització'!$E$44:$M$293,7)))</f>
        <v/>
      </c>
      <c r="J230" s="466" t="str">
        <f>IF(D230="","",IF(VLOOKUP(D230,'0.1_Dades generals organització'!$E$44:$M$293,8)="","",VLOOKUP(D230,'0.1_Dades generals organització'!$E$44:$M$293,8)))</f>
        <v/>
      </c>
      <c r="K230" s="564" t="str">
        <f>IF(D230="","",IF(VLOOKUP(D230,'0.1_Dades generals organització'!$E$44:$M$293,9)="","",VLOOKUP(D230,'0.1_Dades generals organització'!$E$44:$M$293,9)))</f>
        <v/>
      </c>
      <c r="L230" s="463" t="str">
        <f>IF('4.1_Resultats Balears'!F231=0,"",'4.1_Resultats Balears'!F231)</f>
        <v/>
      </c>
      <c r="M230" s="463" t="str">
        <f>IF('4.1_Resultats Balears'!G231=0,"",'4.1_Resultats Balears'!G231)</f>
        <v/>
      </c>
      <c r="N230" s="463" t="str">
        <f>IF('4.1_Resultats Balears'!H231=0,"",'4.1_Resultats Balears'!H231)</f>
        <v/>
      </c>
      <c r="O230" s="463" t="str">
        <f>IF('4.1_Resultats Balears'!I231=0,"",'4.1_Resultats Balears'!I231)</f>
        <v/>
      </c>
      <c r="P230" s="463" t="str">
        <f>IF('4.1_Resultats Balears'!K231=0,"",'4.1_Resultats Balears'!K231)</f>
        <v/>
      </c>
      <c r="Q230" s="463" t="str">
        <f>IF('4.1_Resultats Balears'!M231=0,"",'4.1_Resultats Balears'!M231)</f>
        <v/>
      </c>
      <c r="R230" s="463" t="str">
        <f>IF('4.1_Resultats Balears'!O231=0,"",'4.1_Resultats Balears'!O231)</f>
        <v/>
      </c>
      <c r="S230" s="463" t="str">
        <f>IF('4.1_Resultats Balears'!P231=0,"",'4.1_Resultats Balears'!P231)</f>
        <v/>
      </c>
      <c r="T230" s="463" t="str">
        <f>IF('4.1_Resultats Balears'!Q231=0,"",'4.1_Resultats Balears'!Q231)</f>
        <v/>
      </c>
      <c r="U230" s="463" t="str">
        <f>IF('4.1_Resultats Balears'!S231=0,"",'4.1_Resultats Balears'!S231)</f>
        <v/>
      </c>
      <c r="V230" s="462" t="str">
        <f>_xlfn.IFNA(IF(VLOOKUP($D230,'3_Categories 3-6'!$E$26:$X$275,8,FALSE)="","",VLOOKUP($D230,'3_Categories 3-6'!$E$26:$X$275,8,FALSE)),"")</f>
        <v/>
      </c>
      <c r="W230" s="462" t="str">
        <f>_xlfn.IFNA(IF(VLOOKUP($D230,'3_Categories 3-6'!$E$26:$X$275,14,FALSE)="","",VLOOKUP($D230,'3_Categories 3-6'!$E$26:$X$275,14,FALSE)),"")</f>
        <v/>
      </c>
      <c r="X230" s="462" t="str">
        <f>_xlfn.IFNA(IF(VLOOKUP($D230,'3_Categories 3-6'!$E$26:$X$275,19,FALSE)="","",VLOOKUP($D230,'3_Categories 3-6'!$E$26:$X$275,19,FALSE)),"")</f>
        <v/>
      </c>
      <c r="Y230" s="462" t="str">
        <f>_xlfn.IFNA(IF(VLOOKUP($D230,'3_Categories 3-6'!$E$26:$X$275,20,FALSE)="","",VLOOKUP($D230,'3_Categories 3-6'!$E$26:$X$275,20,FALSE)),"")</f>
        <v/>
      </c>
    </row>
    <row r="231" spans="3:25" s="10" customFormat="1" x14ac:dyDescent="0.25">
      <c r="C231" s="478">
        <v>179</v>
      </c>
      <c r="D231" s="723" t="str">
        <f>IF(Dades!E969="","",Dades!E969)</f>
        <v/>
      </c>
      <c r="E231" s="723"/>
      <c r="F231" s="564" t="str">
        <f>IF(D231="","",IF(VLOOKUP(D231,'0.1_Dades generals organització'!$E$44:$M$293,4)="","",VLOOKUP(D231,'0.1_Dades generals organització'!$E$44:$M$293,4)))</f>
        <v/>
      </c>
      <c r="G231" s="564" t="str">
        <f>IF(D231="","",IF(VLOOKUP(D231,'0.1_Dades generals organització'!$E$44:$M$293,5)="","",VLOOKUP(D231,'0.1_Dades generals organització'!$E$44:$M$293,5)))</f>
        <v/>
      </c>
      <c r="H231" s="564" t="str">
        <f>IF(D231="","",IF(VLOOKUP(D231,'0.1_Dades generals organització'!$E$44:$M$293,6)="","",VLOOKUP(D231,'0.1_Dades generals organització'!$E$44:$M$293,6)))</f>
        <v/>
      </c>
      <c r="I231" s="466" t="str">
        <f>IF(D231="","",IF(VLOOKUP(D231,'0.1_Dades generals organització'!$E$44:$M$293,7)="","",VLOOKUP(D231,'0.1_Dades generals organització'!$E$44:$M$293,7)))</f>
        <v/>
      </c>
      <c r="J231" s="466" t="str">
        <f>IF(D231="","",IF(VLOOKUP(D231,'0.1_Dades generals organització'!$E$44:$M$293,8)="","",VLOOKUP(D231,'0.1_Dades generals organització'!$E$44:$M$293,8)))</f>
        <v/>
      </c>
      <c r="K231" s="564" t="str">
        <f>IF(D231="","",IF(VLOOKUP(D231,'0.1_Dades generals organització'!$E$44:$M$293,9)="","",VLOOKUP(D231,'0.1_Dades generals organització'!$E$44:$M$293,9)))</f>
        <v/>
      </c>
      <c r="L231" s="463" t="str">
        <f>IF('4.1_Resultats Balears'!F232=0,"",'4.1_Resultats Balears'!F232)</f>
        <v/>
      </c>
      <c r="M231" s="463" t="str">
        <f>IF('4.1_Resultats Balears'!G232=0,"",'4.1_Resultats Balears'!G232)</f>
        <v/>
      </c>
      <c r="N231" s="463" t="str">
        <f>IF('4.1_Resultats Balears'!H232=0,"",'4.1_Resultats Balears'!H232)</f>
        <v/>
      </c>
      <c r="O231" s="463" t="str">
        <f>IF('4.1_Resultats Balears'!I232=0,"",'4.1_Resultats Balears'!I232)</f>
        <v/>
      </c>
      <c r="P231" s="463" t="str">
        <f>IF('4.1_Resultats Balears'!K232=0,"",'4.1_Resultats Balears'!K232)</f>
        <v/>
      </c>
      <c r="Q231" s="463" t="str">
        <f>IF('4.1_Resultats Balears'!M232=0,"",'4.1_Resultats Balears'!M232)</f>
        <v/>
      </c>
      <c r="R231" s="463" t="str">
        <f>IF('4.1_Resultats Balears'!O232=0,"",'4.1_Resultats Balears'!O232)</f>
        <v/>
      </c>
      <c r="S231" s="463" t="str">
        <f>IF('4.1_Resultats Balears'!P232=0,"",'4.1_Resultats Balears'!P232)</f>
        <v/>
      </c>
      <c r="T231" s="463" t="str">
        <f>IF('4.1_Resultats Balears'!Q232=0,"",'4.1_Resultats Balears'!Q232)</f>
        <v/>
      </c>
      <c r="U231" s="463" t="str">
        <f>IF('4.1_Resultats Balears'!S232=0,"",'4.1_Resultats Balears'!S232)</f>
        <v/>
      </c>
      <c r="V231" s="462" t="str">
        <f>_xlfn.IFNA(IF(VLOOKUP($D231,'3_Categories 3-6'!$E$26:$X$275,8,FALSE)="","",VLOOKUP($D231,'3_Categories 3-6'!$E$26:$X$275,8,FALSE)),"")</f>
        <v/>
      </c>
      <c r="W231" s="462" t="str">
        <f>_xlfn.IFNA(IF(VLOOKUP($D231,'3_Categories 3-6'!$E$26:$X$275,14,FALSE)="","",VLOOKUP($D231,'3_Categories 3-6'!$E$26:$X$275,14,FALSE)),"")</f>
        <v/>
      </c>
      <c r="X231" s="462" t="str">
        <f>_xlfn.IFNA(IF(VLOOKUP($D231,'3_Categories 3-6'!$E$26:$X$275,19,FALSE)="","",VLOOKUP($D231,'3_Categories 3-6'!$E$26:$X$275,19,FALSE)),"")</f>
        <v/>
      </c>
      <c r="Y231" s="462" t="str">
        <f>_xlfn.IFNA(IF(VLOOKUP($D231,'3_Categories 3-6'!$E$26:$X$275,20,FALSE)="","",VLOOKUP($D231,'3_Categories 3-6'!$E$26:$X$275,20,FALSE)),"")</f>
        <v/>
      </c>
    </row>
    <row r="232" spans="3:25" s="10" customFormat="1" x14ac:dyDescent="0.25">
      <c r="C232" s="478">
        <v>180</v>
      </c>
      <c r="D232" s="723" t="str">
        <f>IF(Dades!E970="","",Dades!E970)</f>
        <v/>
      </c>
      <c r="E232" s="723"/>
      <c r="F232" s="564" t="str">
        <f>IF(D232="","",IF(VLOOKUP(D232,'0.1_Dades generals organització'!$E$44:$M$293,4)="","",VLOOKUP(D232,'0.1_Dades generals organització'!$E$44:$M$293,4)))</f>
        <v/>
      </c>
      <c r="G232" s="564" t="str">
        <f>IF(D232="","",IF(VLOOKUP(D232,'0.1_Dades generals organització'!$E$44:$M$293,5)="","",VLOOKUP(D232,'0.1_Dades generals organització'!$E$44:$M$293,5)))</f>
        <v/>
      </c>
      <c r="H232" s="564" t="str">
        <f>IF(D232="","",IF(VLOOKUP(D232,'0.1_Dades generals organització'!$E$44:$M$293,6)="","",VLOOKUP(D232,'0.1_Dades generals organització'!$E$44:$M$293,6)))</f>
        <v/>
      </c>
      <c r="I232" s="466" t="str">
        <f>IF(D232="","",IF(VLOOKUP(D232,'0.1_Dades generals organització'!$E$44:$M$293,7)="","",VLOOKUP(D232,'0.1_Dades generals organització'!$E$44:$M$293,7)))</f>
        <v/>
      </c>
      <c r="J232" s="466" t="str">
        <f>IF(D232="","",IF(VLOOKUP(D232,'0.1_Dades generals organització'!$E$44:$M$293,8)="","",VLOOKUP(D232,'0.1_Dades generals organització'!$E$44:$M$293,8)))</f>
        <v/>
      </c>
      <c r="K232" s="564" t="str">
        <f>IF(D232="","",IF(VLOOKUP(D232,'0.1_Dades generals organització'!$E$44:$M$293,9)="","",VLOOKUP(D232,'0.1_Dades generals organització'!$E$44:$M$293,9)))</f>
        <v/>
      </c>
      <c r="L232" s="463" t="str">
        <f>IF('4.1_Resultats Balears'!F233=0,"",'4.1_Resultats Balears'!F233)</f>
        <v/>
      </c>
      <c r="M232" s="463" t="str">
        <f>IF('4.1_Resultats Balears'!G233=0,"",'4.1_Resultats Balears'!G233)</f>
        <v/>
      </c>
      <c r="N232" s="463" t="str">
        <f>IF('4.1_Resultats Balears'!H233=0,"",'4.1_Resultats Balears'!H233)</f>
        <v/>
      </c>
      <c r="O232" s="463" t="str">
        <f>IF('4.1_Resultats Balears'!I233=0,"",'4.1_Resultats Balears'!I233)</f>
        <v/>
      </c>
      <c r="P232" s="463" t="str">
        <f>IF('4.1_Resultats Balears'!K233=0,"",'4.1_Resultats Balears'!K233)</f>
        <v/>
      </c>
      <c r="Q232" s="463" t="str">
        <f>IF('4.1_Resultats Balears'!M233=0,"",'4.1_Resultats Balears'!M233)</f>
        <v/>
      </c>
      <c r="R232" s="463" t="str">
        <f>IF('4.1_Resultats Balears'!O233=0,"",'4.1_Resultats Balears'!O233)</f>
        <v/>
      </c>
      <c r="S232" s="463" t="str">
        <f>IF('4.1_Resultats Balears'!P233=0,"",'4.1_Resultats Balears'!P233)</f>
        <v/>
      </c>
      <c r="T232" s="463" t="str">
        <f>IF('4.1_Resultats Balears'!Q233=0,"",'4.1_Resultats Balears'!Q233)</f>
        <v/>
      </c>
      <c r="U232" s="463" t="str">
        <f>IF('4.1_Resultats Balears'!S233=0,"",'4.1_Resultats Balears'!S233)</f>
        <v/>
      </c>
      <c r="V232" s="462" t="str">
        <f>_xlfn.IFNA(IF(VLOOKUP($D232,'3_Categories 3-6'!$E$26:$X$275,8,FALSE)="","",VLOOKUP($D232,'3_Categories 3-6'!$E$26:$X$275,8,FALSE)),"")</f>
        <v/>
      </c>
      <c r="W232" s="462" t="str">
        <f>_xlfn.IFNA(IF(VLOOKUP($D232,'3_Categories 3-6'!$E$26:$X$275,14,FALSE)="","",VLOOKUP($D232,'3_Categories 3-6'!$E$26:$X$275,14,FALSE)),"")</f>
        <v/>
      </c>
      <c r="X232" s="462" t="str">
        <f>_xlfn.IFNA(IF(VLOOKUP($D232,'3_Categories 3-6'!$E$26:$X$275,19,FALSE)="","",VLOOKUP($D232,'3_Categories 3-6'!$E$26:$X$275,19,FALSE)),"")</f>
        <v/>
      </c>
      <c r="Y232" s="462" t="str">
        <f>_xlfn.IFNA(IF(VLOOKUP($D232,'3_Categories 3-6'!$E$26:$X$275,20,FALSE)="","",VLOOKUP($D232,'3_Categories 3-6'!$E$26:$X$275,20,FALSE)),"")</f>
        <v/>
      </c>
    </row>
    <row r="233" spans="3:25" s="10" customFormat="1" x14ac:dyDescent="0.25">
      <c r="C233" s="478">
        <v>181</v>
      </c>
      <c r="D233" s="723" t="str">
        <f>IF(Dades!E971="","",Dades!E971)</f>
        <v/>
      </c>
      <c r="E233" s="723"/>
      <c r="F233" s="564" t="str">
        <f>IF(D233="","",IF(VLOOKUP(D233,'0.1_Dades generals organització'!$E$44:$M$293,4)="","",VLOOKUP(D233,'0.1_Dades generals organització'!$E$44:$M$293,4)))</f>
        <v/>
      </c>
      <c r="G233" s="564" t="str">
        <f>IF(D233="","",IF(VLOOKUP(D233,'0.1_Dades generals organització'!$E$44:$M$293,5)="","",VLOOKUP(D233,'0.1_Dades generals organització'!$E$44:$M$293,5)))</f>
        <v/>
      </c>
      <c r="H233" s="564" t="str">
        <f>IF(D233="","",IF(VLOOKUP(D233,'0.1_Dades generals organització'!$E$44:$M$293,6)="","",VLOOKUP(D233,'0.1_Dades generals organització'!$E$44:$M$293,6)))</f>
        <v/>
      </c>
      <c r="I233" s="466" t="str">
        <f>IF(D233="","",IF(VLOOKUP(D233,'0.1_Dades generals organització'!$E$44:$M$293,7)="","",VLOOKUP(D233,'0.1_Dades generals organització'!$E$44:$M$293,7)))</f>
        <v/>
      </c>
      <c r="J233" s="466" t="str">
        <f>IF(D233="","",IF(VLOOKUP(D233,'0.1_Dades generals organització'!$E$44:$M$293,8)="","",VLOOKUP(D233,'0.1_Dades generals organització'!$E$44:$M$293,8)))</f>
        <v/>
      </c>
      <c r="K233" s="564" t="str">
        <f>IF(D233="","",IF(VLOOKUP(D233,'0.1_Dades generals organització'!$E$44:$M$293,9)="","",VLOOKUP(D233,'0.1_Dades generals organització'!$E$44:$M$293,9)))</f>
        <v/>
      </c>
      <c r="L233" s="463" t="str">
        <f>IF('4.1_Resultats Balears'!F234=0,"",'4.1_Resultats Balears'!F234)</f>
        <v/>
      </c>
      <c r="M233" s="463" t="str">
        <f>IF('4.1_Resultats Balears'!G234=0,"",'4.1_Resultats Balears'!G234)</f>
        <v/>
      </c>
      <c r="N233" s="463" t="str">
        <f>IF('4.1_Resultats Balears'!H234=0,"",'4.1_Resultats Balears'!H234)</f>
        <v/>
      </c>
      <c r="O233" s="463" t="str">
        <f>IF('4.1_Resultats Balears'!I234=0,"",'4.1_Resultats Balears'!I234)</f>
        <v/>
      </c>
      <c r="P233" s="463" t="str">
        <f>IF('4.1_Resultats Balears'!K234=0,"",'4.1_Resultats Balears'!K234)</f>
        <v/>
      </c>
      <c r="Q233" s="463" t="str">
        <f>IF('4.1_Resultats Balears'!M234=0,"",'4.1_Resultats Balears'!M234)</f>
        <v/>
      </c>
      <c r="R233" s="463" t="str">
        <f>IF('4.1_Resultats Balears'!O234=0,"",'4.1_Resultats Balears'!O234)</f>
        <v/>
      </c>
      <c r="S233" s="463" t="str">
        <f>IF('4.1_Resultats Balears'!P234=0,"",'4.1_Resultats Balears'!P234)</f>
        <v/>
      </c>
      <c r="T233" s="463" t="str">
        <f>IF('4.1_Resultats Balears'!Q234=0,"",'4.1_Resultats Balears'!Q234)</f>
        <v/>
      </c>
      <c r="U233" s="463" t="str">
        <f>IF('4.1_Resultats Balears'!S234=0,"",'4.1_Resultats Balears'!S234)</f>
        <v/>
      </c>
      <c r="V233" s="462" t="str">
        <f>_xlfn.IFNA(IF(VLOOKUP($D233,'3_Categories 3-6'!$E$26:$X$275,8,FALSE)="","",VLOOKUP($D233,'3_Categories 3-6'!$E$26:$X$275,8,FALSE)),"")</f>
        <v/>
      </c>
      <c r="W233" s="462" t="str">
        <f>_xlfn.IFNA(IF(VLOOKUP($D233,'3_Categories 3-6'!$E$26:$X$275,14,FALSE)="","",VLOOKUP($D233,'3_Categories 3-6'!$E$26:$X$275,14,FALSE)),"")</f>
        <v/>
      </c>
      <c r="X233" s="462" t="str">
        <f>_xlfn.IFNA(IF(VLOOKUP($D233,'3_Categories 3-6'!$E$26:$X$275,19,FALSE)="","",VLOOKUP($D233,'3_Categories 3-6'!$E$26:$X$275,19,FALSE)),"")</f>
        <v/>
      </c>
      <c r="Y233" s="462" t="str">
        <f>_xlfn.IFNA(IF(VLOOKUP($D233,'3_Categories 3-6'!$E$26:$X$275,20,FALSE)="","",VLOOKUP($D233,'3_Categories 3-6'!$E$26:$X$275,20,FALSE)),"")</f>
        <v/>
      </c>
    </row>
    <row r="234" spans="3:25" s="10" customFormat="1" x14ac:dyDescent="0.25">
      <c r="C234" s="478">
        <v>182</v>
      </c>
      <c r="D234" s="723" t="str">
        <f>IF(Dades!E972="","",Dades!E972)</f>
        <v/>
      </c>
      <c r="E234" s="723"/>
      <c r="F234" s="564" t="str">
        <f>IF(D234="","",IF(VLOOKUP(D234,'0.1_Dades generals organització'!$E$44:$M$293,4)="","",VLOOKUP(D234,'0.1_Dades generals organització'!$E$44:$M$293,4)))</f>
        <v/>
      </c>
      <c r="G234" s="564" t="str">
        <f>IF(D234="","",IF(VLOOKUP(D234,'0.1_Dades generals organització'!$E$44:$M$293,5)="","",VLOOKUP(D234,'0.1_Dades generals organització'!$E$44:$M$293,5)))</f>
        <v/>
      </c>
      <c r="H234" s="564" t="str">
        <f>IF(D234="","",IF(VLOOKUP(D234,'0.1_Dades generals organització'!$E$44:$M$293,6)="","",VLOOKUP(D234,'0.1_Dades generals organització'!$E$44:$M$293,6)))</f>
        <v/>
      </c>
      <c r="I234" s="466" t="str">
        <f>IF(D234="","",IF(VLOOKUP(D234,'0.1_Dades generals organització'!$E$44:$M$293,7)="","",VLOOKUP(D234,'0.1_Dades generals organització'!$E$44:$M$293,7)))</f>
        <v/>
      </c>
      <c r="J234" s="466" t="str">
        <f>IF(D234="","",IF(VLOOKUP(D234,'0.1_Dades generals organització'!$E$44:$M$293,8)="","",VLOOKUP(D234,'0.1_Dades generals organització'!$E$44:$M$293,8)))</f>
        <v/>
      </c>
      <c r="K234" s="564" t="str">
        <f>IF(D234="","",IF(VLOOKUP(D234,'0.1_Dades generals organització'!$E$44:$M$293,9)="","",VLOOKUP(D234,'0.1_Dades generals organització'!$E$44:$M$293,9)))</f>
        <v/>
      </c>
      <c r="L234" s="463" t="str">
        <f>IF('4.1_Resultats Balears'!F235=0,"",'4.1_Resultats Balears'!F235)</f>
        <v/>
      </c>
      <c r="M234" s="463" t="str">
        <f>IF('4.1_Resultats Balears'!G235=0,"",'4.1_Resultats Balears'!G235)</f>
        <v/>
      </c>
      <c r="N234" s="463" t="str">
        <f>IF('4.1_Resultats Balears'!H235=0,"",'4.1_Resultats Balears'!H235)</f>
        <v/>
      </c>
      <c r="O234" s="463" t="str">
        <f>IF('4.1_Resultats Balears'!I235=0,"",'4.1_Resultats Balears'!I235)</f>
        <v/>
      </c>
      <c r="P234" s="463" t="str">
        <f>IF('4.1_Resultats Balears'!K235=0,"",'4.1_Resultats Balears'!K235)</f>
        <v/>
      </c>
      <c r="Q234" s="463" t="str">
        <f>IF('4.1_Resultats Balears'!M235=0,"",'4.1_Resultats Balears'!M235)</f>
        <v/>
      </c>
      <c r="R234" s="463" t="str">
        <f>IF('4.1_Resultats Balears'!O235=0,"",'4.1_Resultats Balears'!O235)</f>
        <v/>
      </c>
      <c r="S234" s="463" t="str">
        <f>IF('4.1_Resultats Balears'!P235=0,"",'4.1_Resultats Balears'!P235)</f>
        <v/>
      </c>
      <c r="T234" s="463" t="str">
        <f>IF('4.1_Resultats Balears'!Q235=0,"",'4.1_Resultats Balears'!Q235)</f>
        <v/>
      </c>
      <c r="U234" s="463" t="str">
        <f>IF('4.1_Resultats Balears'!S235=0,"",'4.1_Resultats Balears'!S235)</f>
        <v/>
      </c>
      <c r="V234" s="462" t="str">
        <f>_xlfn.IFNA(IF(VLOOKUP($D234,'3_Categories 3-6'!$E$26:$X$275,8,FALSE)="","",VLOOKUP($D234,'3_Categories 3-6'!$E$26:$X$275,8,FALSE)),"")</f>
        <v/>
      </c>
      <c r="W234" s="462" t="str">
        <f>_xlfn.IFNA(IF(VLOOKUP($D234,'3_Categories 3-6'!$E$26:$X$275,14,FALSE)="","",VLOOKUP($D234,'3_Categories 3-6'!$E$26:$X$275,14,FALSE)),"")</f>
        <v/>
      </c>
      <c r="X234" s="462" t="str">
        <f>_xlfn.IFNA(IF(VLOOKUP($D234,'3_Categories 3-6'!$E$26:$X$275,19,FALSE)="","",VLOOKUP($D234,'3_Categories 3-6'!$E$26:$X$275,19,FALSE)),"")</f>
        <v/>
      </c>
      <c r="Y234" s="462" t="str">
        <f>_xlfn.IFNA(IF(VLOOKUP($D234,'3_Categories 3-6'!$E$26:$X$275,20,FALSE)="","",VLOOKUP($D234,'3_Categories 3-6'!$E$26:$X$275,20,FALSE)),"")</f>
        <v/>
      </c>
    </row>
    <row r="235" spans="3:25" s="10" customFormat="1" x14ac:dyDescent="0.25">
      <c r="C235" s="478">
        <v>183</v>
      </c>
      <c r="D235" s="723" t="str">
        <f>IF(Dades!E973="","",Dades!E973)</f>
        <v/>
      </c>
      <c r="E235" s="723"/>
      <c r="F235" s="564" t="str">
        <f>IF(D235="","",IF(VLOOKUP(D235,'0.1_Dades generals organització'!$E$44:$M$293,4)="","",VLOOKUP(D235,'0.1_Dades generals organització'!$E$44:$M$293,4)))</f>
        <v/>
      </c>
      <c r="G235" s="564" t="str">
        <f>IF(D235="","",IF(VLOOKUP(D235,'0.1_Dades generals organització'!$E$44:$M$293,5)="","",VLOOKUP(D235,'0.1_Dades generals organització'!$E$44:$M$293,5)))</f>
        <v/>
      </c>
      <c r="H235" s="564" t="str">
        <f>IF(D235="","",IF(VLOOKUP(D235,'0.1_Dades generals organització'!$E$44:$M$293,6)="","",VLOOKUP(D235,'0.1_Dades generals organització'!$E$44:$M$293,6)))</f>
        <v/>
      </c>
      <c r="I235" s="466" t="str">
        <f>IF(D235="","",IF(VLOOKUP(D235,'0.1_Dades generals organització'!$E$44:$M$293,7)="","",VLOOKUP(D235,'0.1_Dades generals organització'!$E$44:$M$293,7)))</f>
        <v/>
      </c>
      <c r="J235" s="466" t="str">
        <f>IF(D235="","",IF(VLOOKUP(D235,'0.1_Dades generals organització'!$E$44:$M$293,8)="","",VLOOKUP(D235,'0.1_Dades generals organització'!$E$44:$M$293,8)))</f>
        <v/>
      </c>
      <c r="K235" s="564" t="str">
        <f>IF(D235="","",IF(VLOOKUP(D235,'0.1_Dades generals organització'!$E$44:$M$293,9)="","",VLOOKUP(D235,'0.1_Dades generals organització'!$E$44:$M$293,9)))</f>
        <v/>
      </c>
      <c r="L235" s="463" t="str">
        <f>IF('4.1_Resultats Balears'!F236=0,"",'4.1_Resultats Balears'!F236)</f>
        <v/>
      </c>
      <c r="M235" s="463" t="str">
        <f>IF('4.1_Resultats Balears'!G236=0,"",'4.1_Resultats Balears'!G236)</f>
        <v/>
      </c>
      <c r="N235" s="463" t="str">
        <f>IF('4.1_Resultats Balears'!H236=0,"",'4.1_Resultats Balears'!H236)</f>
        <v/>
      </c>
      <c r="O235" s="463" t="str">
        <f>IF('4.1_Resultats Balears'!I236=0,"",'4.1_Resultats Balears'!I236)</f>
        <v/>
      </c>
      <c r="P235" s="463" t="str">
        <f>IF('4.1_Resultats Balears'!K236=0,"",'4.1_Resultats Balears'!K236)</f>
        <v/>
      </c>
      <c r="Q235" s="463" t="str">
        <f>IF('4.1_Resultats Balears'!M236=0,"",'4.1_Resultats Balears'!M236)</f>
        <v/>
      </c>
      <c r="R235" s="463" t="str">
        <f>IF('4.1_Resultats Balears'!O236=0,"",'4.1_Resultats Balears'!O236)</f>
        <v/>
      </c>
      <c r="S235" s="463" t="str">
        <f>IF('4.1_Resultats Balears'!P236=0,"",'4.1_Resultats Balears'!P236)</f>
        <v/>
      </c>
      <c r="T235" s="463" t="str">
        <f>IF('4.1_Resultats Balears'!Q236=0,"",'4.1_Resultats Balears'!Q236)</f>
        <v/>
      </c>
      <c r="U235" s="463" t="str">
        <f>IF('4.1_Resultats Balears'!S236=0,"",'4.1_Resultats Balears'!S236)</f>
        <v/>
      </c>
      <c r="V235" s="462" t="str">
        <f>_xlfn.IFNA(IF(VLOOKUP($D235,'3_Categories 3-6'!$E$26:$X$275,8,FALSE)="","",VLOOKUP($D235,'3_Categories 3-6'!$E$26:$X$275,8,FALSE)),"")</f>
        <v/>
      </c>
      <c r="W235" s="462" t="str">
        <f>_xlfn.IFNA(IF(VLOOKUP($D235,'3_Categories 3-6'!$E$26:$X$275,14,FALSE)="","",VLOOKUP($D235,'3_Categories 3-6'!$E$26:$X$275,14,FALSE)),"")</f>
        <v/>
      </c>
      <c r="X235" s="462" t="str">
        <f>_xlfn.IFNA(IF(VLOOKUP($D235,'3_Categories 3-6'!$E$26:$X$275,19,FALSE)="","",VLOOKUP($D235,'3_Categories 3-6'!$E$26:$X$275,19,FALSE)),"")</f>
        <v/>
      </c>
      <c r="Y235" s="462" t="str">
        <f>_xlfn.IFNA(IF(VLOOKUP($D235,'3_Categories 3-6'!$E$26:$X$275,20,FALSE)="","",VLOOKUP($D235,'3_Categories 3-6'!$E$26:$X$275,20,FALSE)),"")</f>
        <v/>
      </c>
    </row>
    <row r="236" spans="3:25" s="10" customFormat="1" x14ac:dyDescent="0.25">
      <c r="C236" s="478">
        <v>184</v>
      </c>
      <c r="D236" s="723" t="str">
        <f>IF(Dades!E974="","",Dades!E974)</f>
        <v/>
      </c>
      <c r="E236" s="723"/>
      <c r="F236" s="564" t="str">
        <f>IF(D236="","",IF(VLOOKUP(D236,'0.1_Dades generals organització'!$E$44:$M$293,4)="","",VLOOKUP(D236,'0.1_Dades generals organització'!$E$44:$M$293,4)))</f>
        <v/>
      </c>
      <c r="G236" s="564" t="str">
        <f>IF(D236="","",IF(VLOOKUP(D236,'0.1_Dades generals organització'!$E$44:$M$293,5)="","",VLOOKUP(D236,'0.1_Dades generals organització'!$E$44:$M$293,5)))</f>
        <v/>
      </c>
      <c r="H236" s="564" t="str">
        <f>IF(D236="","",IF(VLOOKUP(D236,'0.1_Dades generals organització'!$E$44:$M$293,6)="","",VLOOKUP(D236,'0.1_Dades generals organització'!$E$44:$M$293,6)))</f>
        <v/>
      </c>
      <c r="I236" s="466" t="str">
        <f>IF(D236="","",IF(VLOOKUP(D236,'0.1_Dades generals organització'!$E$44:$M$293,7)="","",VLOOKUP(D236,'0.1_Dades generals organització'!$E$44:$M$293,7)))</f>
        <v/>
      </c>
      <c r="J236" s="466" t="str">
        <f>IF(D236="","",IF(VLOOKUP(D236,'0.1_Dades generals organització'!$E$44:$M$293,8)="","",VLOOKUP(D236,'0.1_Dades generals organització'!$E$44:$M$293,8)))</f>
        <v/>
      </c>
      <c r="K236" s="564" t="str">
        <f>IF(D236="","",IF(VLOOKUP(D236,'0.1_Dades generals organització'!$E$44:$M$293,9)="","",VLOOKUP(D236,'0.1_Dades generals organització'!$E$44:$M$293,9)))</f>
        <v/>
      </c>
      <c r="L236" s="463" t="str">
        <f>IF('4.1_Resultats Balears'!F237=0,"",'4.1_Resultats Balears'!F237)</f>
        <v/>
      </c>
      <c r="M236" s="463" t="str">
        <f>IF('4.1_Resultats Balears'!G237=0,"",'4.1_Resultats Balears'!G237)</f>
        <v/>
      </c>
      <c r="N236" s="463" t="str">
        <f>IF('4.1_Resultats Balears'!H237=0,"",'4.1_Resultats Balears'!H237)</f>
        <v/>
      </c>
      <c r="O236" s="463" t="str">
        <f>IF('4.1_Resultats Balears'!I237=0,"",'4.1_Resultats Balears'!I237)</f>
        <v/>
      </c>
      <c r="P236" s="463" t="str">
        <f>IF('4.1_Resultats Balears'!K237=0,"",'4.1_Resultats Balears'!K237)</f>
        <v/>
      </c>
      <c r="Q236" s="463" t="str">
        <f>IF('4.1_Resultats Balears'!M237=0,"",'4.1_Resultats Balears'!M237)</f>
        <v/>
      </c>
      <c r="R236" s="463" t="str">
        <f>IF('4.1_Resultats Balears'!O237=0,"",'4.1_Resultats Balears'!O237)</f>
        <v/>
      </c>
      <c r="S236" s="463" t="str">
        <f>IF('4.1_Resultats Balears'!P237=0,"",'4.1_Resultats Balears'!P237)</f>
        <v/>
      </c>
      <c r="T236" s="463" t="str">
        <f>IF('4.1_Resultats Balears'!Q237=0,"",'4.1_Resultats Balears'!Q237)</f>
        <v/>
      </c>
      <c r="U236" s="463" t="str">
        <f>IF('4.1_Resultats Balears'!S237=0,"",'4.1_Resultats Balears'!S237)</f>
        <v/>
      </c>
      <c r="V236" s="462" t="str">
        <f>_xlfn.IFNA(IF(VLOOKUP($D236,'3_Categories 3-6'!$E$26:$X$275,8,FALSE)="","",VLOOKUP($D236,'3_Categories 3-6'!$E$26:$X$275,8,FALSE)),"")</f>
        <v/>
      </c>
      <c r="W236" s="462" t="str">
        <f>_xlfn.IFNA(IF(VLOOKUP($D236,'3_Categories 3-6'!$E$26:$X$275,14,FALSE)="","",VLOOKUP($D236,'3_Categories 3-6'!$E$26:$X$275,14,FALSE)),"")</f>
        <v/>
      </c>
      <c r="X236" s="462" t="str">
        <f>_xlfn.IFNA(IF(VLOOKUP($D236,'3_Categories 3-6'!$E$26:$X$275,19,FALSE)="","",VLOOKUP($D236,'3_Categories 3-6'!$E$26:$X$275,19,FALSE)),"")</f>
        <v/>
      </c>
      <c r="Y236" s="462" t="str">
        <f>_xlfn.IFNA(IF(VLOOKUP($D236,'3_Categories 3-6'!$E$26:$X$275,20,FALSE)="","",VLOOKUP($D236,'3_Categories 3-6'!$E$26:$X$275,20,FALSE)),"")</f>
        <v/>
      </c>
    </row>
    <row r="237" spans="3:25" s="10" customFormat="1" x14ac:dyDescent="0.25">
      <c r="C237" s="478">
        <v>185</v>
      </c>
      <c r="D237" s="723" t="str">
        <f>IF(Dades!E975="","",Dades!E975)</f>
        <v/>
      </c>
      <c r="E237" s="723"/>
      <c r="F237" s="564" t="str">
        <f>IF(D237="","",IF(VLOOKUP(D237,'0.1_Dades generals organització'!$E$44:$M$293,4)="","",VLOOKUP(D237,'0.1_Dades generals organització'!$E$44:$M$293,4)))</f>
        <v/>
      </c>
      <c r="G237" s="564" t="str">
        <f>IF(D237="","",IF(VLOOKUP(D237,'0.1_Dades generals organització'!$E$44:$M$293,5)="","",VLOOKUP(D237,'0.1_Dades generals organització'!$E$44:$M$293,5)))</f>
        <v/>
      </c>
      <c r="H237" s="564" t="str">
        <f>IF(D237="","",IF(VLOOKUP(D237,'0.1_Dades generals organització'!$E$44:$M$293,6)="","",VLOOKUP(D237,'0.1_Dades generals organització'!$E$44:$M$293,6)))</f>
        <v/>
      </c>
      <c r="I237" s="466" t="str">
        <f>IF(D237="","",IF(VLOOKUP(D237,'0.1_Dades generals organització'!$E$44:$M$293,7)="","",VLOOKUP(D237,'0.1_Dades generals organització'!$E$44:$M$293,7)))</f>
        <v/>
      </c>
      <c r="J237" s="466" t="str">
        <f>IF(D237="","",IF(VLOOKUP(D237,'0.1_Dades generals organització'!$E$44:$M$293,8)="","",VLOOKUP(D237,'0.1_Dades generals organització'!$E$44:$M$293,8)))</f>
        <v/>
      </c>
      <c r="K237" s="564" t="str">
        <f>IF(D237="","",IF(VLOOKUP(D237,'0.1_Dades generals organització'!$E$44:$M$293,9)="","",VLOOKUP(D237,'0.1_Dades generals organització'!$E$44:$M$293,9)))</f>
        <v/>
      </c>
      <c r="L237" s="463" t="str">
        <f>IF('4.1_Resultats Balears'!F238=0,"",'4.1_Resultats Balears'!F238)</f>
        <v/>
      </c>
      <c r="M237" s="463" t="str">
        <f>IF('4.1_Resultats Balears'!G238=0,"",'4.1_Resultats Balears'!G238)</f>
        <v/>
      </c>
      <c r="N237" s="463" t="str">
        <f>IF('4.1_Resultats Balears'!H238=0,"",'4.1_Resultats Balears'!H238)</f>
        <v/>
      </c>
      <c r="O237" s="463" t="str">
        <f>IF('4.1_Resultats Balears'!I238=0,"",'4.1_Resultats Balears'!I238)</f>
        <v/>
      </c>
      <c r="P237" s="463" t="str">
        <f>IF('4.1_Resultats Balears'!K238=0,"",'4.1_Resultats Balears'!K238)</f>
        <v/>
      </c>
      <c r="Q237" s="463" t="str">
        <f>IF('4.1_Resultats Balears'!M238=0,"",'4.1_Resultats Balears'!M238)</f>
        <v/>
      </c>
      <c r="R237" s="463" t="str">
        <f>IF('4.1_Resultats Balears'!O238=0,"",'4.1_Resultats Balears'!O238)</f>
        <v/>
      </c>
      <c r="S237" s="463" t="str">
        <f>IF('4.1_Resultats Balears'!P238=0,"",'4.1_Resultats Balears'!P238)</f>
        <v/>
      </c>
      <c r="T237" s="463" t="str">
        <f>IF('4.1_Resultats Balears'!Q238=0,"",'4.1_Resultats Balears'!Q238)</f>
        <v/>
      </c>
      <c r="U237" s="463" t="str">
        <f>IF('4.1_Resultats Balears'!S238=0,"",'4.1_Resultats Balears'!S238)</f>
        <v/>
      </c>
      <c r="V237" s="462" t="str">
        <f>_xlfn.IFNA(IF(VLOOKUP($D237,'3_Categories 3-6'!$E$26:$X$275,8,FALSE)="","",VLOOKUP($D237,'3_Categories 3-6'!$E$26:$X$275,8,FALSE)),"")</f>
        <v/>
      </c>
      <c r="W237" s="462" t="str">
        <f>_xlfn.IFNA(IF(VLOOKUP($D237,'3_Categories 3-6'!$E$26:$X$275,14,FALSE)="","",VLOOKUP($D237,'3_Categories 3-6'!$E$26:$X$275,14,FALSE)),"")</f>
        <v/>
      </c>
      <c r="X237" s="462" t="str">
        <f>_xlfn.IFNA(IF(VLOOKUP($D237,'3_Categories 3-6'!$E$26:$X$275,19,FALSE)="","",VLOOKUP($D237,'3_Categories 3-6'!$E$26:$X$275,19,FALSE)),"")</f>
        <v/>
      </c>
      <c r="Y237" s="462" t="str">
        <f>_xlfn.IFNA(IF(VLOOKUP($D237,'3_Categories 3-6'!$E$26:$X$275,20,FALSE)="","",VLOOKUP($D237,'3_Categories 3-6'!$E$26:$X$275,20,FALSE)),"")</f>
        <v/>
      </c>
    </row>
    <row r="238" spans="3:25" s="10" customFormat="1" x14ac:dyDescent="0.25">
      <c r="C238" s="478">
        <v>186</v>
      </c>
      <c r="D238" s="723" t="str">
        <f>IF(Dades!E976="","",Dades!E976)</f>
        <v/>
      </c>
      <c r="E238" s="723"/>
      <c r="F238" s="564" t="str">
        <f>IF(D238="","",IF(VLOOKUP(D238,'0.1_Dades generals organització'!$E$44:$M$293,4)="","",VLOOKUP(D238,'0.1_Dades generals organització'!$E$44:$M$293,4)))</f>
        <v/>
      </c>
      <c r="G238" s="564" t="str">
        <f>IF(D238="","",IF(VLOOKUP(D238,'0.1_Dades generals organització'!$E$44:$M$293,5)="","",VLOOKUP(D238,'0.1_Dades generals organització'!$E$44:$M$293,5)))</f>
        <v/>
      </c>
      <c r="H238" s="564" t="str">
        <f>IF(D238="","",IF(VLOOKUP(D238,'0.1_Dades generals organització'!$E$44:$M$293,6)="","",VLOOKUP(D238,'0.1_Dades generals organització'!$E$44:$M$293,6)))</f>
        <v/>
      </c>
      <c r="I238" s="466" t="str">
        <f>IF(D238="","",IF(VLOOKUP(D238,'0.1_Dades generals organització'!$E$44:$M$293,7)="","",VLOOKUP(D238,'0.1_Dades generals organització'!$E$44:$M$293,7)))</f>
        <v/>
      </c>
      <c r="J238" s="466" t="str">
        <f>IF(D238="","",IF(VLOOKUP(D238,'0.1_Dades generals organització'!$E$44:$M$293,8)="","",VLOOKUP(D238,'0.1_Dades generals organització'!$E$44:$M$293,8)))</f>
        <v/>
      </c>
      <c r="K238" s="564" t="str">
        <f>IF(D238="","",IF(VLOOKUP(D238,'0.1_Dades generals organització'!$E$44:$M$293,9)="","",VLOOKUP(D238,'0.1_Dades generals organització'!$E$44:$M$293,9)))</f>
        <v/>
      </c>
      <c r="L238" s="463" t="str">
        <f>IF('4.1_Resultats Balears'!F239=0,"",'4.1_Resultats Balears'!F239)</f>
        <v/>
      </c>
      <c r="M238" s="463" t="str">
        <f>IF('4.1_Resultats Balears'!G239=0,"",'4.1_Resultats Balears'!G239)</f>
        <v/>
      </c>
      <c r="N238" s="463" t="str">
        <f>IF('4.1_Resultats Balears'!H239=0,"",'4.1_Resultats Balears'!H239)</f>
        <v/>
      </c>
      <c r="O238" s="463" t="str">
        <f>IF('4.1_Resultats Balears'!I239=0,"",'4.1_Resultats Balears'!I239)</f>
        <v/>
      </c>
      <c r="P238" s="463" t="str">
        <f>IF('4.1_Resultats Balears'!K239=0,"",'4.1_Resultats Balears'!K239)</f>
        <v/>
      </c>
      <c r="Q238" s="463" t="str">
        <f>IF('4.1_Resultats Balears'!M239=0,"",'4.1_Resultats Balears'!M239)</f>
        <v/>
      </c>
      <c r="R238" s="463" t="str">
        <f>IF('4.1_Resultats Balears'!O239=0,"",'4.1_Resultats Balears'!O239)</f>
        <v/>
      </c>
      <c r="S238" s="463" t="str">
        <f>IF('4.1_Resultats Balears'!P239=0,"",'4.1_Resultats Balears'!P239)</f>
        <v/>
      </c>
      <c r="T238" s="463" t="str">
        <f>IF('4.1_Resultats Balears'!Q239=0,"",'4.1_Resultats Balears'!Q239)</f>
        <v/>
      </c>
      <c r="U238" s="463" t="str">
        <f>IF('4.1_Resultats Balears'!S239=0,"",'4.1_Resultats Balears'!S239)</f>
        <v/>
      </c>
      <c r="V238" s="462" t="str">
        <f>_xlfn.IFNA(IF(VLOOKUP($D238,'3_Categories 3-6'!$E$26:$X$275,8,FALSE)="","",VLOOKUP($D238,'3_Categories 3-6'!$E$26:$X$275,8,FALSE)),"")</f>
        <v/>
      </c>
      <c r="W238" s="462" t="str">
        <f>_xlfn.IFNA(IF(VLOOKUP($D238,'3_Categories 3-6'!$E$26:$X$275,14,FALSE)="","",VLOOKUP($D238,'3_Categories 3-6'!$E$26:$X$275,14,FALSE)),"")</f>
        <v/>
      </c>
      <c r="X238" s="462" t="str">
        <f>_xlfn.IFNA(IF(VLOOKUP($D238,'3_Categories 3-6'!$E$26:$X$275,19,FALSE)="","",VLOOKUP($D238,'3_Categories 3-6'!$E$26:$X$275,19,FALSE)),"")</f>
        <v/>
      </c>
      <c r="Y238" s="462" t="str">
        <f>_xlfn.IFNA(IF(VLOOKUP($D238,'3_Categories 3-6'!$E$26:$X$275,20,FALSE)="","",VLOOKUP($D238,'3_Categories 3-6'!$E$26:$X$275,20,FALSE)),"")</f>
        <v/>
      </c>
    </row>
    <row r="239" spans="3:25" s="10" customFormat="1" x14ac:dyDescent="0.25">
      <c r="C239" s="478">
        <v>187</v>
      </c>
      <c r="D239" s="723" t="str">
        <f>IF(Dades!E977="","",Dades!E977)</f>
        <v/>
      </c>
      <c r="E239" s="723"/>
      <c r="F239" s="564" t="str">
        <f>IF(D239="","",IF(VLOOKUP(D239,'0.1_Dades generals organització'!$E$44:$M$293,4)="","",VLOOKUP(D239,'0.1_Dades generals organització'!$E$44:$M$293,4)))</f>
        <v/>
      </c>
      <c r="G239" s="564" t="str">
        <f>IF(D239="","",IF(VLOOKUP(D239,'0.1_Dades generals organització'!$E$44:$M$293,5)="","",VLOOKUP(D239,'0.1_Dades generals organització'!$E$44:$M$293,5)))</f>
        <v/>
      </c>
      <c r="H239" s="564" t="str">
        <f>IF(D239="","",IF(VLOOKUP(D239,'0.1_Dades generals organització'!$E$44:$M$293,6)="","",VLOOKUP(D239,'0.1_Dades generals organització'!$E$44:$M$293,6)))</f>
        <v/>
      </c>
      <c r="I239" s="466" t="str">
        <f>IF(D239="","",IF(VLOOKUP(D239,'0.1_Dades generals organització'!$E$44:$M$293,7)="","",VLOOKUP(D239,'0.1_Dades generals organització'!$E$44:$M$293,7)))</f>
        <v/>
      </c>
      <c r="J239" s="466" t="str">
        <f>IF(D239="","",IF(VLOOKUP(D239,'0.1_Dades generals organització'!$E$44:$M$293,8)="","",VLOOKUP(D239,'0.1_Dades generals organització'!$E$44:$M$293,8)))</f>
        <v/>
      </c>
      <c r="K239" s="564" t="str">
        <f>IF(D239="","",IF(VLOOKUP(D239,'0.1_Dades generals organització'!$E$44:$M$293,9)="","",VLOOKUP(D239,'0.1_Dades generals organització'!$E$44:$M$293,9)))</f>
        <v/>
      </c>
      <c r="L239" s="463" t="str">
        <f>IF('4.1_Resultats Balears'!F240=0,"",'4.1_Resultats Balears'!F240)</f>
        <v/>
      </c>
      <c r="M239" s="463" t="str">
        <f>IF('4.1_Resultats Balears'!G240=0,"",'4.1_Resultats Balears'!G240)</f>
        <v/>
      </c>
      <c r="N239" s="463" t="str">
        <f>IF('4.1_Resultats Balears'!H240=0,"",'4.1_Resultats Balears'!H240)</f>
        <v/>
      </c>
      <c r="O239" s="463" t="str">
        <f>IF('4.1_Resultats Balears'!I240=0,"",'4.1_Resultats Balears'!I240)</f>
        <v/>
      </c>
      <c r="P239" s="463" t="str">
        <f>IF('4.1_Resultats Balears'!K240=0,"",'4.1_Resultats Balears'!K240)</f>
        <v/>
      </c>
      <c r="Q239" s="463" t="str">
        <f>IF('4.1_Resultats Balears'!M240=0,"",'4.1_Resultats Balears'!M240)</f>
        <v/>
      </c>
      <c r="R239" s="463" t="str">
        <f>IF('4.1_Resultats Balears'!O240=0,"",'4.1_Resultats Balears'!O240)</f>
        <v/>
      </c>
      <c r="S239" s="463" t="str">
        <f>IF('4.1_Resultats Balears'!P240=0,"",'4.1_Resultats Balears'!P240)</f>
        <v/>
      </c>
      <c r="T239" s="463" t="str">
        <f>IF('4.1_Resultats Balears'!Q240=0,"",'4.1_Resultats Balears'!Q240)</f>
        <v/>
      </c>
      <c r="U239" s="463" t="str">
        <f>IF('4.1_Resultats Balears'!S240=0,"",'4.1_Resultats Balears'!S240)</f>
        <v/>
      </c>
      <c r="V239" s="462" t="str">
        <f>_xlfn.IFNA(IF(VLOOKUP($D239,'3_Categories 3-6'!$E$26:$X$275,8,FALSE)="","",VLOOKUP($D239,'3_Categories 3-6'!$E$26:$X$275,8,FALSE)),"")</f>
        <v/>
      </c>
      <c r="W239" s="462" t="str">
        <f>_xlfn.IFNA(IF(VLOOKUP($D239,'3_Categories 3-6'!$E$26:$X$275,14,FALSE)="","",VLOOKUP($D239,'3_Categories 3-6'!$E$26:$X$275,14,FALSE)),"")</f>
        <v/>
      </c>
      <c r="X239" s="462" t="str">
        <f>_xlfn.IFNA(IF(VLOOKUP($D239,'3_Categories 3-6'!$E$26:$X$275,19,FALSE)="","",VLOOKUP($D239,'3_Categories 3-6'!$E$26:$X$275,19,FALSE)),"")</f>
        <v/>
      </c>
      <c r="Y239" s="462" t="str">
        <f>_xlfn.IFNA(IF(VLOOKUP($D239,'3_Categories 3-6'!$E$26:$X$275,20,FALSE)="","",VLOOKUP($D239,'3_Categories 3-6'!$E$26:$X$275,20,FALSE)),"")</f>
        <v/>
      </c>
    </row>
    <row r="240" spans="3:25" s="10" customFormat="1" x14ac:dyDescent="0.25">
      <c r="C240" s="478">
        <v>188</v>
      </c>
      <c r="D240" s="723" t="str">
        <f>IF(Dades!E978="","",Dades!E978)</f>
        <v/>
      </c>
      <c r="E240" s="723"/>
      <c r="F240" s="564" t="str">
        <f>IF(D240="","",IF(VLOOKUP(D240,'0.1_Dades generals organització'!$E$44:$M$293,4)="","",VLOOKUP(D240,'0.1_Dades generals organització'!$E$44:$M$293,4)))</f>
        <v/>
      </c>
      <c r="G240" s="564" t="str">
        <f>IF(D240="","",IF(VLOOKUP(D240,'0.1_Dades generals organització'!$E$44:$M$293,5)="","",VLOOKUP(D240,'0.1_Dades generals organització'!$E$44:$M$293,5)))</f>
        <v/>
      </c>
      <c r="H240" s="564" t="str">
        <f>IF(D240="","",IF(VLOOKUP(D240,'0.1_Dades generals organització'!$E$44:$M$293,6)="","",VLOOKUP(D240,'0.1_Dades generals organització'!$E$44:$M$293,6)))</f>
        <v/>
      </c>
      <c r="I240" s="466" t="str">
        <f>IF(D240="","",IF(VLOOKUP(D240,'0.1_Dades generals organització'!$E$44:$M$293,7)="","",VLOOKUP(D240,'0.1_Dades generals organització'!$E$44:$M$293,7)))</f>
        <v/>
      </c>
      <c r="J240" s="466" t="str">
        <f>IF(D240="","",IF(VLOOKUP(D240,'0.1_Dades generals organització'!$E$44:$M$293,8)="","",VLOOKUP(D240,'0.1_Dades generals organització'!$E$44:$M$293,8)))</f>
        <v/>
      </c>
      <c r="K240" s="564" t="str">
        <f>IF(D240="","",IF(VLOOKUP(D240,'0.1_Dades generals organització'!$E$44:$M$293,9)="","",VLOOKUP(D240,'0.1_Dades generals organització'!$E$44:$M$293,9)))</f>
        <v/>
      </c>
      <c r="L240" s="463" t="str">
        <f>IF('4.1_Resultats Balears'!F241=0,"",'4.1_Resultats Balears'!F241)</f>
        <v/>
      </c>
      <c r="M240" s="463" t="str">
        <f>IF('4.1_Resultats Balears'!G241=0,"",'4.1_Resultats Balears'!G241)</f>
        <v/>
      </c>
      <c r="N240" s="463" t="str">
        <f>IF('4.1_Resultats Balears'!H241=0,"",'4.1_Resultats Balears'!H241)</f>
        <v/>
      </c>
      <c r="O240" s="463" t="str">
        <f>IF('4.1_Resultats Balears'!I241=0,"",'4.1_Resultats Balears'!I241)</f>
        <v/>
      </c>
      <c r="P240" s="463" t="str">
        <f>IF('4.1_Resultats Balears'!K241=0,"",'4.1_Resultats Balears'!K241)</f>
        <v/>
      </c>
      <c r="Q240" s="463" t="str">
        <f>IF('4.1_Resultats Balears'!M241=0,"",'4.1_Resultats Balears'!M241)</f>
        <v/>
      </c>
      <c r="R240" s="463" t="str">
        <f>IF('4.1_Resultats Balears'!O241=0,"",'4.1_Resultats Balears'!O241)</f>
        <v/>
      </c>
      <c r="S240" s="463" t="str">
        <f>IF('4.1_Resultats Balears'!P241=0,"",'4.1_Resultats Balears'!P241)</f>
        <v/>
      </c>
      <c r="T240" s="463" t="str">
        <f>IF('4.1_Resultats Balears'!Q241=0,"",'4.1_Resultats Balears'!Q241)</f>
        <v/>
      </c>
      <c r="U240" s="463" t="str">
        <f>IF('4.1_Resultats Balears'!S241=0,"",'4.1_Resultats Balears'!S241)</f>
        <v/>
      </c>
      <c r="V240" s="462" t="str">
        <f>_xlfn.IFNA(IF(VLOOKUP($D240,'3_Categories 3-6'!$E$26:$X$275,8,FALSE)="","",VLOOKUP($D240,'3_Categories 3-6'!$E$26:$X$275,8,FALSE)),"")</f>
        <v/>
      </c>
      <c r="W240" s="462" t="str">
        <f>_xlfn.IFNA(IF(VLOOKUP($D240,'3_Categories 3-6'!$E$26:$X$275,14,FALSE)="","",VLOOKUP($D240,'3_Categories 3-6'!$E$26:$X$275,14,FALSE)),"")</f>
        <v/>
      </c>
      <c r="X240" s="462" t="str">
        <f>_xlfn.IFNA(IF(VLOOKUP($D240,'3_Categories 3-6'!$E$26:$X$275,19,FALSE)="","",VLOOKUP($D240,'3_Categories 3-6'!$E$26:$X$275,19,FALSE)),"")</f>
        <v/>
      </c>
      <c r="Y240" s="462" t="str">
        <f>_xlfn.IFNA(IF(VLOOKUP($D240,'3_Categories 3-6'!$E$26:$X$275,20,FALSE)="","",VLOOKUP($D240,'3_Categories 3-6'!$E$26:$X$275,20,FALSE)),"")</f>
        <v/>
      </c>
    </row>
    <row r="241" spans="3:25" s="10" customFormat="1" x14ac:dyDescent="0.25">
      <c r="C241" s="478">
        <v>189</v>
      </c>
      <c r="D241" s="723" t="str">
        <f>IF(Dades!E979="","",Dades!E979)</f>
        <v/>
      </c>
      <c r="E241" s="723"/>
      <c r="F241" s="564" t="str">
        <f>IF(D241="","",IF(VLOOKUP(D241,'0.1_Dades generals organització'!$E$44:$M$293,4)="","",VLOOKUP(D241,'0.1_Dades generals organització'!$E$44:$M$293,4)))</f>
        <v/>
      </c>
      <c r="G241" s="564" t="str">
        <f>IF(D241="","",IF(VLOOKUP(D241,'0.1_Dades generals organització'!$E$44:$M$293,5)="","",VLOOKUP(D241,'0.1_Dades generals organització'!$E$44:$M$293,5)))</f>
        <v/>
      </c>
      <c r="H241" s="564" t="str">
        <f>IF(D241="","",IF(VLOOKUP(D241,'0.1_Dades generals organització'!$E$44:$M$293,6)="","",VLOOKUP(D241,'0.1_Dades generals organització'!$E$44:$M$293,6)))</f>
        <v/>
      </c>
      <c r="I241" s="466" t="str">
        <f>IF(D241="","",IF(VLOOKUP(D241,'0.1_Dades generals organització'!$E$44:$M$293,7)="","",VLOOKUP(D241,'0.1_Dades generals organització'!$E$44:$M$293,7)))</f>
        <v/>
      </c>
      <c r="J241" s="466" t="str">
        <f>IF(D241="","",IF(VLOOKUP(D241,'0.1_Dades generals organització'!$E$44:$M$293,8)="","",VLOOKUP(D241,'0.1_Dades generals organització'!$E$44:$M$293,8)))</f>
        <v/>
      </c>
      <c r="K241" s="564" t="str">
        <f>IF(D241="","",IF(VLOOKUP(D241,'0.1_Dades generals organització'!$E$44:$M$293,9)="","",VLOOKUP(D241,'0.1_Dades generals organització'!$E$44:$M$293,9)))</f>
        <v/>
      </c>
      <c r="L241" s="463" t="str">
        <f>IF('4.1_Resultats Balears'!F242=0,"",'4.1_Resultats Balears'!F242)</f>
        <v/>
      </c>
      <c r="M241" s="463" t="str">
        <f>IF('4.1_Resultats Balears'!G242=0,"",'4.1_Resultats Balears'!G242)</f>
        <v/>
      </c>
      <c r="N241" s="463" t="str">
        <f>IF('4.1_Resultats Balears'!H242=0,"",'4.1_Resultats Balears'!H242)</f>
        <v/>
      </c>
      <c r="O241" s="463" t="str">
        <f>IF('4.1_Resultats Balears'!I242=0,"",'4.1_Resultats Balears'!I242)</f>
        <v/>
      </c>
      <c r="P241" s="463" t="str">
        <f>IF('4.1_Resultats Balears'!K242=0,"",'4.1_Resultats Balears'!K242)</f>
        <v/>
      </c>
      <c r="Q241" s="463" t="str">
        <f>IF('4.1_Resultats Balears'!M242=0,"",'4.1_Resultats Balears'!M242)</f>
        <v/>
      </c>
      <c r="R241" s="463" t="str">
        <f>IF('4.1_Resultats Balears'!O242=0,"",'4.1_Resultats Balears'!O242)</f>
        <v/>
      </c>
      <c r="S241" s="463" t="str">
        <f>IF('4.1_Resultats Balears'!P242=0,"",'4.1_Resultats Balears'!P242)</f>
        <v/>
      </c>
      <c r="T241" s="463" t="str">
        <f>IF('4.1_Resultats Balears'!Q242=0,"",'4.1_Resultats Balears'!Q242)</f>
        <v/>
      </c>
      <c r="U241" s="463" t="str">
        <f>IF('4.1_Resultats Balears'!S242=0,"",'4.1_Resultats Balears'!S242)</f>
        <v/>
      </c>
      <c r="V241" s="462" t="str">
        <f>_xlfn.IFNA(IF(VLOOKUP($D241,'3_Categories 3-6'!$E$26:$X$275,8,FALSE)="","",VLOOKUP($D241,'3_Categories 3-6'!$E$26:$X$275,8,FALSE)),"")</f>
        <v/>
      </c>
      <c r="W241" s="462" t="str">
        <f>_xlfn.IFNA(IF(VLOOKUP($D241,'3_Categories 3-6'!$E$26:$X$275,14,FALSE)="","",VLOOKUP($D241,'3_Categories 3-6'!$E$26:$X$275,14,FALSE)),"")</f>
        <v/>
      </c>
      <c r="X241" s="462" t="str">
        <f>_xlfn.IFNA(IF(VLOOKUP($D241,'3_Categories 3-6'!$E$26:$X$275,19,FALSE)="","",VLOOKUP($D241,'3_Categories 3-6'!$E$26:$X$275,19,FALSE)),"")</f>
        <v/>
      </c>
      <c r="Y241" s="462" t="str">
        <f>_xlfn.IFNA(IF(VLOOKUP($D241,'3_Categories 3-6'!$E$26:$X$275,20,FALSE)="","",VLOOKUP($D241,'3_Categories 3-6'!$E$26:$X$275,20,FALSE)),"")</f>
        <v/>
      </c>
    </row>
    <row r="242" spans="3:25" s="10" customFormat="1" x14ac:dyDescent="0.25">
      <c r="C242" s="478">
        <v>190</v>
      </c>
      <c r="D242" s="723" t="str">
        <f>IF(Dades!E980="","",Dades!E980)</f>
        <v/>
      </c>
      <c r="E242" s="723"/>
      <c r="F242" s="564" t="str">
        <f>IF(D242="","",IF(VLOOKUP(D242,'0.1_Dades generals organització'!$E$44:$M$293,4)="","",VLOOKUP(D242,'0.1_Dades generals organització'!$E$44:$M$293,4)))</f>
        <v/>
      </c>
      <c r="G242" s="564" t="str">
        <f>IF(D242="","",IF(VLOOKUP(D242,'0.1_Dades generals organització'!$E$44:$M$293,5)="","",VLOOKUP(D242,'0.1_Dades generals organització'!$E$44:$M$293,5)))</f>
        <v/>
      </c>
      <c r="H242" s="564" t="str">
        <f>IF(D242="","",IF(VLOOKUP(D242,'0.1_Dades generals organització'!$E$44:$M$293,6)="","",VLOOKUP(D242,'0.1_Dades generals organització'!$E$44:$M$293,6)))</f>
        <v/>
      </c>
      <c r="I242" s="466" t="str">
        <f>IF(D242="","",IF(VLOOKUP(D242,'0.1_Dades generals organització'!$E$44:$M$293,7)="","",VLOOKUP(D242,'0.1_Dades generals organització'!$E$44:$M$293,7)))</f>
        <v/>
      </c>
      <c r="J242" s="466" t="str">
        <f>IF(D242="","",IF(VLOOKUP(D242,'0.1_Dades generals organització'!$E$44:$M$293,8)="","",VLOOKUP(D242,'0.1_Dades generals organització'!$E$44:$M$293,8)))</f>
        <v/>
      </c>
      <c r="K242" s="564" t="str">
        <f>IF(D242="","",IF(VLOOKUP(D242,'0.1_Dades generals organització'!$E$44:$M$293,9)="","",VLOOKUP(D242,'0.1_Dades generals organització'!$E$44:$M$293,9)))</f>
        <v/>
      </c>
      <c r="L242" s="463" t="str">
        <f>IF('4.1_Resultats Balears'!F243=0,"",'4.1_Resultats Balears'!F243)</f>
        <v/>
      </c>
      <c r="M242" s="463" t="str">
        <f>IF('4.1_Resultats Balears'!G243=0,"",'4.1_Resultats Balears'!G243)</f>
        <v/>
      </c>
      <c r="N242" s="463" t="str">
        <f>IF('4.1_Resultats Balears'!H243=0,"",'4.1_Resultats Balears'!H243)</f>
        <v/>
      </c>
      <c r="O242" s="463" t="str">
        <f>IF('4.1_Resultats Balears'!I243=0,"",'4.1_Resultats Balears'!I243)</f>
        <v/>
      </c>
      <c r="P242" s="463" t="str">
        <f>IF('4.1_Resultats Balears'!K243=0,"",'4.1_Resultats Balears'!K243)</f>
        <v/>
      </c>
      <c r="Q242" s="463" t="str">
        <f>IF('4.1_Resultats Balears'!M243=0,"",'4.1_Resultats Balears'!M243)</f>
        <v/>
      </c>
      <c r="R242" s="463" t="str">
        <f>IF('4.1_Resultats Balears'!O243=0,"",'4.1_Resultats Balears'!O243)</f>
        <v/>
      </c>
      <c r="S242" s="463" t="str">
        <f>IF('4.1_Resultats Balears'!P243=0,"",'4.1_Resultats Balears'!P243)</f>
        <v/>
      </c>
      <c r="T242" s="463" t="str">
        <f>IF('4.1_Resultats Balears'!Q243=0,"",'4.1_Resultats Balears'!Q243)</f>
        <v/>
      </c>
      <c r="U242" s="463" t="str">
        <f>IF('4.1_Resultats Balears'!S243=0,"",'4.1_Resultats Balears'!S243)</f>
        <v/>
      </c>
      <c r="V242" s="462" t="str">
        <f>_xlfn.IFNA(IF(VLOOKUP($D242,'3_Categories 3-6'!$E$26:$X$275,8,FALSE)="","",VLOOKUP($D242,'3_Categories 3-6'!$E$26:$X$275,8,FALSE)),"")</f>
        <v/>
      </c>
      <c r="W242" s="462" t="str">
        <f>_xlfn.IFNA(IF(VLOOKUP($D242,'3_Categories 3-6'!$E$26:$X$275,14,FALSE)="","",VLOOKUP($D242,'3_Categories 3-6'!$E$26:$X$275,14,FALSE)),"")</f>
        <v/>
      </c>
      <c r="X242" s="462" t="str">
        <f>_xlfn.IFNA(IF(VLOOKUP($D242,'3_Categories 3-6'!$E$26:$X$275,19,FALSE)="","",VLOOKUP($D242,'3_Categories 3-6'!$E$26:$X$275,19,FALSE)),"")</f>
        <v/>
      </c>
      <c r="Y242" s="462" t="str">
        <f>_xlfn.IFNA(IF(VLOOKUP($D242,'3_Categories 3-6'!$E$26:$X$275,20,FALSE)="","",VLOOKUP($D242,'3_Categories 3-6'!$E$26:$X$275,20,FALSE)),"")</f>
        <v/>
      </c>
    </row>
    <row r="243" spans="3:25" s="10" customFormat="1" x14ac:dyDescent="0.25">
      <c r="C243" s="478">
        <v>191</v>
      </c>
      <c r="D243" s="723" t="str">
        <f>IF(Dades!E981="","",Dades!E981)</f>
        <v/>
      </c>
      <c r="E243" s="723"/>
      <c r="F243" s="564" t="str">
        <f>IF(D243="","",IF(VLOOKUP(D243,'0.1_Dades generals organització'!$E$44:$M$293,4)="","",VLOOKUP(D243,'0.1_Dades generals organització'!$E$44:$M$293,4)))</f>
        <v/>
      </c>
      <c r="G243" s="564" t="str">
        <f>IF(D243="","",IF(VLOOKUP(D243,'0.1_Dades generals organització'!$E$44:$M$293,5)="","",VLOOKUP(D243,'0.1_Dades generals organització'!$E$44:$M$293,5)))</f>
        <v/>
      </c>
      <c r="H243" s="564" t="str">
        <f>IF(D243="","",IF(VLOOKUP(D243,'0.1_Dades generals organització'!$E$44:$M$293,6)="","",VLOOKUP(D243,'0.1_Dades generals organització'!$E$44:$M$293,6)))</f>
        <v/>
      </c>
      <c r="I243" s="466" t="str">
        <f>IF(D243="","",IF(VLOOKUP(D243,'0.1_Dades generals organització'!$E$44:$M$293,7)="","",VLOOKUP(D243,'0.1_Dades generals organització'!$E$44:$M$293,7)))</f>
        <v/>
      </c>
      <c r="J243" s="466" t="str">
        <f>IF(D243="","",IF(VLOOKUP(D243,'0.1_Dades generals organització'!$E$44:$M$293,8)="","",VLOOKUP(D243,'0.1_Dades generals organització'!$E$44:$M$293,8)))</f>
        <v/>
      </c>
      <c r="K243" s="564" t="str">
        <f>IF(D243="","",IF(VLOOKUP(D243,'0.1_Dades generals organització'!$E$44:$M$293,9)="","",VLOOKUP(D243,'0.1_Dades generals organització'!$E$44:$M$293,9)))</f>
        <v/>
      </c>
      <c r="L243" s="463" t="str">
        <f>IF('4.1_Resultats Balears'!F244=0,"",'4.1_Resultats Balears'!F244)</f>
        <v/>
      </c>
      <c r="M243" s="463" t="str">
        <f>IF('4.1_Resultats Balears'!G244=0,"",'4.1_Resultats Balears'!G244)</f>
        <v/>
      </c>
      <c r="N243" s="463" t="str">
        <f>IF('4.1_Resultats Balears'!H244=0,"",'4.1_Resultats Balears'!H244)</f>
        <v/>
      </c>
      <c r="O243" s="463" t="str">
        <f>IF('4.1_Resultats Balears'!I244=0,"",'4.1_Resultats Balears'!I244)</f>
        <v/>
      </c>
      <c r="P243" s="463" t="str">
        <f>IF('4.1_Resultats Balears'!K244=0,"",'4.1_Resultats Balears'!K244)</f>
        <v/>
      </c>
      <c r="Q243" s="463" t="str">
        <f>IF('4.1_Resultats Balears'!M244=0,"",'4.1_Resultats Balears'!M244)</f>
        <v/>
      </c>
      <c r="R243" s="463" t="str">
        <f>IF('4.1_Resultats Balears'!O244=0,"",'4.1_Resultats Balears'!O244)</f>
        <v/>
      </c>
      <c r="S243" s="463" t="str">
        <f>IF('4.1_Resultats Balears'!P244=0,"",'4.1_Resultats Balears'!P244)</f>
        <v/>
      </c>
      <c r="T243" s="463" t="str">
        <f>IF('4.1_Resultats Balears'!Q244=0,"",'4.1_Resultats Balears'!Q244)</f>
        <v/>
      </c>
      <c r="U243" s="463" t="str">
        <f>IF('4.1_Resultats Balears'!S244=0,"",'4.1_Resultats Balears'!S244)</f>
        <v/>
      </c>
      <c r="V243" s="462" t="str">
        <f>_xlfn.IFNA(IF(VLOOKUP($D243,'3_Categories 3-6'!$E$26:$X$275,8,FALSE)="","",VLOOKUP($D243,'3_Categories 3-6'!$E$26:$X$275,8,FALSE)),"")</f>
        <v/>
      </c>
      <c r="W243" s="462" t="str">
        <f>_xlfn.IFNA(IF(VLOOKUP($D243,'3_Categories 3-6'!$E$26:$X$275,14,FALSE)="","",VLOOKUP($D243,'3_Categories 3-6'!$E$26:$X$275,14,FALSE)),"")</f>
        <v/>
      </c>
      <c r="X243" s="462" t="str">
        <f>_xlfn.IFNA(IF(VLOOKUP($D243,'3_Categories 3-6'!$E$26:$X$275,19,FALSE)="","",VLOOKUP($D243,'3_Categories 3-6'!$E$26:$X$275,19,FALSE)),"")</f>
        <v/>
      </c>
      <c r="Y243" s="462" t="str">
        <f>_xlfn.IFNA(IF(VLOOKUP($D243,'3_Categories 3-6'!$E$26:$X$275,20,FALSE)="","",VLOOKUP($D243,'3_Categories 3-6'!$E$26:$X$275,20,FALSE)),"")</f>
        <v/>
      </c>
    </row>
    <row r="244" spans="3:25" s="10" customFormat="1" x14ac:dyDescent="0.25">
      <c r="C244" s="478">
        <v>192</v>
      </c>
      <c r="D244" s="723" t="str">
        <f>IF(Dades!E982="","",Dades!E982)</f>
        <v/>
      </c>
      <c r="E244" s="723"/>
      <c r="F244" s="564" t="str">
        <f>IF(D244="","",IF(VLOOKUP(D244,'0.1_Dades generals organització'!$E$44:$M$293,4)="","",VLOOKUP(D244,'0.1_Dades generals organització'!$E$44:$M$293,4)))</f>
        <v/>
      </c>
      <c r="G244" s="564" t="str">
        <f>IF(D244="","",IF(VLOOKUP(D244,'0.1_Dades generals organització'!$E$44:$M$293,5)="","",VLOOKUP(D244,'0.1_Dades generals organització'!$E$44:$M$293,5)))</f>
        <v/>
      </c>
      <c r="H244" s="564" t="str">
        <f>IF(D244="","",IF(VLOOKUP(D244,'0.1_Dades generals organització'!$E$44:$M$293,6)="","",VLOOKUP(D244,'0.1_Dades generals organització'!$E$44:$M$293,6)))</f>
        <v/>
      </c>
      <c r="I244" s="466" t="str">
        <f>IF(D244="","",IF(VLOOKUP(D244,'0.1_Dades generals organització'!$E$44:$M$293,7)="","",VLOOKUP(D244,'0.1_Dades generals organització'!$E$44:$M$293,7)))</f>
        <v/>
      </c>
      <c r="J244" s="466" t="str">
        <f>IF(D244="","",IF(VLOOKUP(D244,'0.1_Dades generals organització'!$E$44:$M$293,8)="","",VLOOKUP(D244,'0.1_Dades generals organització'!$E$44:$M$293,8)))</f>
        <v/>
      </c>
      <c r="K244" s="564" t="str">
        <f>IF(D244="","",IF(VLOOKUP(D244,'0.1_Dades generals organització'!$E$44:$M$293,9)="","",VLOOKUP(D244,'0.1_Dades generals organització'!$E$44:$M$293,9)))</f>
        <v/>
      </c>
      <c r="L244" s="463" t="str">
        <f>IF('4.1_Resultats Balears'!F245=0,"",'4.1_Resultats Balears'!F245)</f>
        <v/>
      </c>
      <c r="M244" s="463" t="str">
        <f>IF('4.1_Resultats Balears'!G245=0,"",'4.1_Resultats Balears'!G245)</f>
        <v/>
      </c>
      <c r="N244" s="463" t="str">
        <f>IF('4.1_Resultats Balears'!H245=0,"",'4.1_Resultats Balears'!H245)</f>
        <v/>
      </c>
      <c r="O244" s="463" t="str">
        <f>IF('4.1_Resultats Balears'!I245=0,"",'4.1_Resultats Balears'!I245)</f>
        <v/>
      </c>
      <c r="P244" s="463" t="str">
        <f>IF('4.1_Resultats Balears'!K245=0,"",'4.1_Resultats Balears'!K245)</f>
        <v/>
      </c>
      <c r="Q244" s="463" t="str">
        <f>IF('4.1_Resultats Balears'!M245=0,"",'4.1_Resultats Balears'!M245)</f>
        <v/>
      </c>
      <c r="R244" s="463" t="str">
        <f>IF('4.1_Resultats Balears'!O245=0,"",'4.1_Resultats Balears'!O245)</f>
        <v/>
      </c>
      <c r="S244" s="463" t="str">
        <f>IF('4.1_Resultats Balears'!P245=0,"",'4.1_Resultats Balears'!P245)</f>
        <v/>
      </c>
      <c r="T244" s="463" t="str">
        <f>IF('4.1_Resultats Balears'!Q245=0,"",'4.1_Resultats Balears'!Q245)</f>
        <v/>
      </c>
      <c r="U244" s="463" t="str">
        <f>IF('4.1_Resultats Balears'!S245=0,"",'4.1_Resultats Balears'!S245)</f>
        <v/>
      </c>
      <c r="V244" s="462" t="str">
        <f>_xlfn.IFNA(IF(VLOOKUP($D244,'3_Categories 3-6'!$E$26:$X$275,8,FALSE)="","",VLOOKUP($D244,'3_Categories 3-6'!$E$26:$X$275,8,FALSE)),"")</f>
        <v/>
      </c>
      <c r="W244" s="462" t="str">
        <f>_xlfn.IFNA(IF(VLOOKUP($D244,'3_Categories 3-6'!$E$26:$X$275,14,FALSE)="","",VLOOKUP($D244,'3_Categories 3-6'!$E$26:$X$275,14,FALSE)),"")</f>
        <v/>
      </c>
      <c r="X244" s="462" t="str">
        <f>_xlfn.IFNA(IF(VLOOKUP($D244,'3_Categories 3-6'!$E$26:$X$275,19,FALSE)="","",VLOOKUP($D244,'3_Categories 3-6'!$E$26:$X$275,19,FALSE)),"")</f>
        <v/>
      </c>
      <c r="Y244" s="462" t="str">
        <f>_xlfn.IFNA(IF(VLOOKUP($D244,'3_Categories 3-6'!$E$26:$X$275,20,FALSE)="","",VLOOKUP($D244,'3_Categories 3-6'!$E$26:$X$275,20,FALSE)),"")</f>
        <v/>
      </c>
    </row>
    <row r="245" spans="3:25" s="10" customFormat="1" x14ac:dyDescent="0.25">
      <c r="C245" s="478">
        <v>193</v>
      </c>
      <c r="D245" s="723" t="str">
        <f>IF(Dades!E983="","",Dades!E983)</f>
        <v/>
      </c>
      <c r="E245" s="723"/>
      <c r="F245" s="564" t="str">
        <f>IF(D245="","",IF(VLOOKUP(D245,'0.1_Dades generals organització'!$E$44:$M$293,4)="","",VLOOKUP(D245,'0.1_Dades generals organització'!$E$44:$M$293,4)))</f>
        <v/>
      </c>
      <c r="G245" s="564" t="str">
        <f>IF(D245="","",IF(VLOOKUP(D245,'0.1_Dades generals organització'!$E$44:$M$293,5)="","",VLOOKUP(D245,'0.1_Dades generals organització'!$E$44:$M$293,5)))</f>
        <v/>
      </c>
      <c r="H245" s="564" t="str">
        <f>IF(D245="","",IF(VLOOKUP(D245,'0.1_Dades generals organització'!$E$44:$M$293,6)="","",VLOOKUP(D245,'0.1_Dades generals organització'!$E$44:$M$293,6)))</f>
        <v/>
      </c>
      <c r="I245" s="466" t="str">
        <f>IF(D245="","",IF(VLOOKUP(D245,'0.1_Dades generals organització'!$E$44:$M$293,7)="","",VLOOKUP(D245,'0.1_Dades generals organització'!$E$44:$M$293,7)))</f>
        <v/>
      </c>
      <c r="J245" s="466" t="str">
        <f>IF(D245="","",IF(VLOOKUP(D245,'0.1_Dades generals organització'!$E$44:$M$293,8)="","",VLOOKUP(D245,'0.1_Dades generals organització'!$E$44:$M$293,8)))</f>
        <v/>
      </c>
      <c r="K245" s="564" t="str">
        <f>IF(D245="","",IF(VLOOKUP(D245,'0.1_Dades generals organització'!$E$44:$M$293,9)="","",VLOOKUP(D245,'0.1_Dades generals organització'!$E$44:$M$293,9)))</f>
        <v/>
      </c>
      <c r="L245" s="463" t="str">
        <f>IF('4.1_Resultats Balears'!F246=0,"",'4.1_Resultats Balears'!F246)</f>
        <v/>
      </c>
      <c r="M245" s="463" t="str">
        <f>IF('4.1_Resultats Balears'!G246=0,"",'4.1_Resultats Balears'!G246)</f>
        <v/>
      </c>
      <c r="N245" s="463" t="str">
        <f>IF('4.1_Resultats Balears'!H246=0,"",'4.1_Resultats Balears'!H246)</f>
        <v/>
      </c>
      <c r="O245" s="463" t="str">
        <f>IF('4.1_Resultats Balears'!I246=0,"",'4.1_Resultats Balears'!I246)</f>
        <v/>
      </c>
      <c r="P245" s="463" t="str">
        <f>IF('4.1_Resultats Balears'!K246=0,"",'4.1_Resultats Balears'!K246)</f>
        <v/>
      </c>
      <c r="Q245" s="463" t="str">
        <f>IF('4.1_Resultats Balears'!M246=0,"",'4.1_Resultats Balears'!M246)</f>
        <v/>
      </c>
      <c r="R245" s="463" t="str">
        <f>IF('4.1_Resultats Balears'!O246=0,"",'4.1_Resultats Balears'!O246)</f>
        <v/>
      </c>
      <c r="S245" s="463" t="str">
        <f>IF('4.1_Resultats Balears'!P246=0,"",'4.1_Resultats Balears'!P246)</f>
        <v/>
      </c>
      <c r="T245" s="463" t="str">
        <f>IF('4.1_Resultats Balears'!Q246=0,"",'4.1_Resultats Balears'!Q246)</f>
        <v/>
      </c>
      <c r="U245" s="463" t="str">
        <f>IF('4.1_Resultats Balears'!S246=0,"",'4.1_Resultats Balears'!S246)</f>
        <v/>
      </c>
      <c r="V245" s="462" t="str">
        <f>_xlfn.IFNA(IF(VLOOKUP($D245,'3_Categories 3-6'!$E$26:$X$275,8,FALSE)="","",VLOOKUP($D245,'3_Categories 3-6'!$E$26:$X$275,8,FALSE)),"")</f>
        <v/>
      </c>
      <c r="W245" s="462" t="str">
        <f>_xlfn.IFNA(IF(VLOOKUP($D245,'3_Categories 3-6'!$E$26:$X$275,14,FALSE)="","",VLOOKUP($D245,'3_Categories 3-6'!$E$26:$X$275,14,FALSE)),"")</f>
        <v/>
      </c>
      <c r="X245" s="462" t="str">
        <f>_xlfn.IFNA(IF(VLOOKUP($D245,'3_Categories 3-6'!$E$26:$X$275,19,FALSE)="","",VLOOKUP($D245,'3_Categories 3-6'!$E$26:$X$275,19,FALSE)),"")</f>
        <v/>
      </c>
      <c r="Y245" s="462" t="str">
        <f>_xlfn.IFNA(IF(VLOOKUP($D245,'3_Categories 3-6'!$E$26:$X$275,20,FALSE)="","",VLOOKUP($D245,'3_Categories 3-6'!$E$26:$X$275,20,FALSE)),"")</f>
        <v/>
      </c>
    </row>
    <row r="246" spans="3:25" s="10" customFormat="1" x14ac:dyDescent="0.25">
      <c r="C246" s="478">
        <v>194</v>
      </c>
      <c r="D246" s="723" t="str">
        <f>IF(Dades!E984="","",Dades!E984)</f>
        <v/>
      </c>
      <c r="E246" s="723"/>
      <c r="F246" s="564" t="str">
        <f>IF(D246="","",IF(VLOOKUP(D246,'0.1_Dades generals organització'!$E$44:$M$293,4)="","",VLOOKUP(D246,'0.1_Dades generals organització'!$E$44:$M$293,4)))</f>
        <v/>
      </c>
      <c r="G246" s="564" t="str">
        <f>IF(D246="","",IF(VLOOKUP(D246,'0.1_Dades generals organització'!$E$44:$M$293,5)="","",VLOOKUP(D246,'0.1_Dades generals organització'!$E$44:$M$293,5)))</f>
        <v/>
      </c>
      <c r="H246" s="564" t="str">
        <f>IF(D246="","",IF(VLOOKUP(D246,'0.1_Dades generals organització'!$E$44:$M$293,6)="","",VLOOKUP(D246,'0.1_Dades generals organització'!$E$44:$M$293,6)))</f>
        <v/>
      </c>
      <c r="I246" s="466" t="str">
        <f>IF(D246="","",IF(VLOOKUP(D246,'0.1_Dades generals organització'!$E$44:$M$293,7)="","",VLOOKUP(D246,'0.1_Dades generals organització'!$E$44:$M$293,7)))</f>
        <v/>
      </c>
      <c r="J246" s="466" t="str">
        <f>IF(D246="","",IF(VLOOKUP(D246,'0.1_Dades generals organització'!$E$44:$M$293,8)="","",VLOOKUP(D246,'0.1_Dades generals organització'!$E$44:$M$293,8)))</f>
        <v/>
      </c>
      <c r="K246" s="564" t="str">
        <f>IF(D246="","",IF(VLOOKUP(D246,'0.1_Dades generals organització'!$E$44:$M$293,9)="","",VLOOKUP(D246,'0.1_Dades generals organització'!$E$44:$M$293,9)))</f>
        <v/>
      </c>
      <c r="L246" s="463" t="str">
        <f>IF('4.1_Resultats Balears'!F247=0,"",'4.1_Resultats Balears'!F247)</f>
        <v/>
      </c>
      <c r="M246" s="463" t="str">
        <f>IF('4.1_Resultats Balears'!G247=0,"",'4.1_Resultats Balears'!G247)</f>
        <v/>
      </c>
      <c r="N246" s="463" t="str">
        <f>IF('4.1_Resultats Balears'!H247=0,"",'4.1_Resultats Balears'!H247)</f>
        <v/>
      </c>
      <c r="O246" s="463" t="str">
        <f>IF('4.1_Resultats Balears'!I247=0,"",'4.1_Resultats Balears'!I247)</f>
        <v/>
      </c>
      <c r="P246" s="463" t="str">
        <f>IF('4.1_Resultats Balears'!K247=0,"",'4.1_Resultats Balears'!K247)</f>
        <v/>
      </c>
      <c r="Q246" s="463" t="str">
        <f>IF('4.1_Resultats Balears'!M247=0,"",'4.1_Resultats Balears'!M247)</f>
        <v/>
      </c>
      <c r="R246" s="463" t="str">
        <f>IF('4.1_Resultats Balears'!O247=0,"",'4.1_Resultats Balears'!O247)</f>
        <v/>
      </c>
      <c r="S246" s="463" t="str">
        <f>IF('4.1_Resultats Balears'!P247=0,"",'4.1_Resultats Balears'!P247)</f>
        <v/>
      </c>
      <c r="T246" s="463" t="str">
        <f>IF('4.1_Resultats Balears'!Q247=0,"",'4.1_Resultats Balears'!Q247)</f>
        <v/>
      </c>
      <c r="U246" s="463" t="str">
        <f>IF('4.1_Resultats Balears'!S247=0,"",'4.1_Resultats Balears'!S247)</f>
        <v/>
      </c>
      <c r="V246" s="462" t="str">
        <f>_xlfn.IFNA(IF(VLOOKUP($D246,'3_Categories 3-6'!$E$26:$X$275,8,FALSE)="","",VLOOKUP($D246,'3_Categories 3-6'!$E$26:$X$275,8,FALSE)),"")</f>
        <v/>
      </c>
      <c r="W246" s="462" t="str">
        <f>_xlfn.IFNA(IF(VLOOKUP($D246,'3_Categories 3-6'!$E$26:$X$275,14,FALSE)="","",VLOOKUP($D246,'3_Categories 3-6'!$E$26:$X$275,14,FALSE)),"")</f>
        <v/>
      </c>
      <c r="X246" s="462" t="str">
        <f>_xlfn.IFNA(IF(VLOOKUP($D246,'3_Categories 3-6'!$E$26:$X$275,19,FALSE)="","",VLOOKUP($D246,'3_Categories 3-6'!$E$26:$X$275,19,FALSE)),"")</f>
        <v/>
      </c>
      <c r="Y246" s="462" t="str">
        <f>_xlfn.IFNA(IF(VLOOKUP($D246,'3_Categories 3-6'!$E$26:$X$275,20,FALSE)="","",VLOOKUP($D246,'3_Categories 3-6'!$E$26:$X$275,20,FALSE)),"")</f>
        <v/>
      </c>
    </row>
    <row r="247" spans="3:25" s="10" customFormat="1" x14ac:dyDescent="0.25">
      <c r="C247" s="478">
        <v>195</v>
      </c>
      <c r="D247" s="723" t="str">
        <f>IF(Dades!E985="","",Dades!E985)</f>
        <v/>
      </c>
      <c r="E247" s="723"/>
      <c r="F247" s="564" t="str">
        <f>IF(D247="","",IF(VLOOKUP(D247,'0.1_Dades generals organització'!$E$44:$M$293,4)="","",VLOOKUP(D247,'0.1_Dades generals organització'!$E$44:$M$293,4)))</f>
        <v/>
      </c>
      <c r="G247" s="564" t="str">
        <f>IF(D247="","",IF(VLOOKUP(D247,'0.1_Dades generals organització'!$E$44:$M$293,5)="","",VLOOKUP(D247,'0.1_Dades generals organització'!$E$44:$M$293,5)))</f>
        <v/>
      </c>
      <c r="H247" s="564" t="str">
        <f>IF(D247="","",IF(VLOOKUP(D247,'0.1_Dades generals organització'!$E$44:$M$293,6)="","",VLOOKUP(D247,'0.1_Dades generals organització'!$E$44:$M$293,6)))</f>
        <v/>
      </c>
      <c r="I247" s="466" t="str">
        <f>IF(D247="","",IF(VLOOKUP(D247,'0.1_Dades generals organització'!$E$44:$M$293,7)="","",VLOOKUP(D247,'0.1_Dades generals organització'!$E$44:$M$293,7)))</f>
        <v/>
      </c>
      <c r="J247" s="466" t="str">
        <f>IF(D247="","",IF(VLOOKUP(D247,'0.1_Dades generals organització'!$E$44:$M$293,8)="","",VLOOKUP(D247,'0.1_Dades generals organització'!$E$44:$M$293,8)))</f>
        <v/>
      </c>
      <c r="K247" s="564" t="str">
        <f>IF(D247="","",IF(VLOOKUP(D247,'0.1_Dades generals organització'!$E$44:$M$293,9)="","",VLOOKUP(D247,'0.1_Dades generals organització'!$E$44:$M$293,9)))</f>
        <v/>
      </c>
      <c r="L247" s="463" t="str">
        <f>IF('4.1_Resultats Balears'!F248=0,"",'4.1_Resultats Balears'!F248)</f>
        <v/>
      </c>
      <c r="M247" s="463" t="str">
        <f>IF('4.1_Resultats Balears'!G248=0,"",'4.1_Resultats Balears'!G248)</f>
        <v/>
      </c>
      <c r="N247" s="463" t="str">
        <f>IF('4.1_Resultats Balears'!H248=0,"",'4.1_Resultats Balears'!H248)</f>
        <v/>
      </c>
      <c r="O247" s="463" t="str">
        <f>IF('4.1_Resultats Balears'!I248=0,"",'4.1_Resultats Balears'!I248)</f>
        <v/>
      </c>
      <c r="P247" s="463" t="str">
        <f>IF('4.1_Resultats Balears'!K248=0,"",'4.1_Resultats Balears'!K248)</f>
        <v/>
      </c>
      <c r="Q247" s="463" t="str">
        <f>IF('4.1_Resultats Balears'!M248=0,"",'4.1_Resultats Balears'!M248)</f>
        <v/>
      </c>
      <c r="R247" s="463" t="str">
        <f>IF('4.1_Resultats Balears'!O248=0,"",'4.1_Resultats Balears'!O248)</f>
        <v/>
      </c>
      <c r="S247" s="463" t="str">
        <f>IF('4.1_Resultats Balears'!P248=0,"",'4.1_Resultats Balears'!P248)</f>
        <v/>
      </c>
      <c r="T247" s="463" t="str">
        <f>IF('4.1_Resultats Balears'!Q248=0,"",'4.1_Resultats Balears'!Q248)</f>
        <v/>
      </c>
      <c r="U247" s="463" t="str">
        <f>IF('4.1_Resultats Balears'!S248=0,"",'4.1_Resultats Balears'!S248)</f>
        <v/>
      </c>
      <c r="V247" s="462" t="str">
        <f>_xlfn.IFNA(IF(VLOOKUP($D247,'3_Categories 3-6'!$E$26:$X$275,8,FALSE)="","",VLOOKUP($D247,'3_Categories 3-6'!$E$26:$X$275,8,FALSE)),"")</f>
        <v/>
      </c>
      <c r="W247" s="462" t="str">
        <f>_xlfn.IFNA(IF(VLOOKUP($D247,'3_Categories 3-6'!$E$26:$X$275,14,FALSE)="","",VLOOKUP($D247,'3_Categories 3-6'!$E$26:$X$275,14,FALSE)),"")</f>
        <v/>
      </c>
      <c r="X247" s="462" t="str">
        <f>_xlfn.IFNA(IF(VLOOKUP($D247,'3_Categories 3-6'!$E$26:$X$275,19,FALSE)="","",VLOOKUP($D247,'3_Categories 3-6'!$E$26:$X$275,19,FALSE)),"")</f>
        <v/>
      </c>
      <c r="Y247" s="462" t="str">
        <f>_xlfn.IFNA(IF(VLOOKUP($D247,'3_Categories 3-6'!$E$26:$X$275,20,FALSE)="","",VLOOKUP($D247,'3_Categories 3-6'!$E$26:$X$275,20,FALSE)),"")</f>
        <v/>
      </c>
    </row>
    <row r="248" spans="3:25" s="10" customFormat="1" x14ac:dyDescent="0.25">
      <c r="C248" s="478">
        <v>196</v>
      </c>
      <c r="D248" s="723" t="str">
        <f>IF(Dades!E986="","",Dades!E986)</f>
        <v/>
      </c>
      <c r="E248" s="723"/>
      <c r="F248" s="564" t="str">
        <f>IF(D248="","",IF(VLOOKUP(D248,'0.1_Dades generals organització'!$E$44:$M$293,4)="","",VLOOKUP(D248,'0.1_Dades generals organització'!$E$44:$M$293,4)))</f>
        <v/>
      </c>
      <c r="G248" s="564" t="str">
        <f>IF(D248="","",IF(VLOOKUP(D248,'0.1_Dades generals organització'!$E$44:$M$293,5)="","",VLOOKUP(D248,'0.1_Dades generals organització'!$E$44:$M$293,5)))</f>
        <v/>
      </c>
      <c r="H248" s="564" t="str">
        <f>IF(D248="","",IF(VLOOKUP(D248,'0.1_Dades generals organització'!$E$44:$M$293,6)="","",VLOOKUP(D248,'0.1_Dades generals organització'!$E$44:$M$293,6)))</f>
        <v/>
      </c>
      <c r="I248" s="466" t="str">
        <f>IF(D248="","",IF(VLOOKUP(D248,'0.1_Dades generals organització'!$E$44:$M$293,7)="","",VLOOKUP(D248,'0.1_Dades generals organització'!$E$44:$M$293,7)))</f>
        <v/>
      </c>
      <c r="J248" s="466" t="str">
        <f>IF(D248="","",IF(VLOOKUP(D248,'0.1_Dades generals organització'!$E$44:$M$293,8)="","",VLOOKUP(D248,'0.1_Dades generals organització'!$E$44:$M$293,8)))</f>
        <v/>
      </c>
      <c r="K248" s="564" t="str">
        <f>IF(D248="","",IF(VLOOKUP(D248,'0.1_Dades generals organització'!$E$44:$M$293,9)="","",VLOOKUP(D248,'0.1_Dades generals organització'!$E$44:$M$293,9)))</f>
        <v/>
      </c>
      <c r="L248" s="463" t="str">
        <f>IF('4.1_Resultats Balears'!F249=0,"",'4.1_Resultats Balears'!F249)</f>
        <v/>
      </c>
      <c r="M248" s="463" t="str">
        <f>IF('4.1_Resultats Balears'!G249=0,"",'4.1_Resultats Balears'!G249)</f>
        <v/>
      </c>
      <c r="N248" s="463" t="str">
        <f>IF('4.1_Resultats Balears'!H249=0,"",'4.1_Resultats Balears'!H249)</f>
        <v/>
      </c>
      <c r="O248" s="463" t="str">
        <f>IF('4.1_Resultats Balears'!I249=0,"",'4.1_Resultats Balears'!I249)</f>
        <v/>
      </c>
      <c r="P248" s="463" t="str">
        <f>IF('4.1_Resultats Balears'!K249=0,"",'4.1_Resultats Balears'!K249)</f>
        <v/>
      </c>
      <c r="Q248" s="463" t="str">
        <f>IF('4.1_Resultats Balears'!M249=0,"",'4.1_Resultats Balears'!M249)</f>
        <v/>
      </c>
      <c r="R248" s="463" t="str">
        <f>IF('4.1_Resultats Balears'!O249=0,"",'4.1_Resultats Balears'!O249)</f>
        <v/>
      </c>
      <c r="S248" s="463" t="str">
        <f>IF('4.1_Resultats Balears'!P249=0,"",'4.1_Resultats Balears'!P249)</f>
        <v/>
      </c>
      <c r="T248" s="463" t="str">
        <f>IF('4.1_Resultats Balears'!Q249=0,"",'4.1_Resultats Balears'!Q249)</f>
        <v/>
      </c>
      <c r="U248" s="463" t="str">
        <f>IF('4.1_Resultats Balears'!S249=0,"",'4.1_Resultats Balears'!S249)</f>
        <v/>
      </c>
      <c r="V248" s="462" t="str">
        <f>_xlfn.IFNA(IF(VLOOKUP($D248,'3_Categories 3-6'!$E$26:$X$275,8,FALSE)="","",VLOOKUP($D248,'3_Categories 3-6'!$E$26:$X$275,8,FALSE)),"")</f>
        <v/>
      </c>
      <c r="W248" s="462" t="str">
        <f>_xlfn.IFNA(IF(VLOOKUP($D248,'3_Categories 3-6'!$E$26:$X$275,14,FALSE)="","",VLOOKUP($D248,'3_Categories 3-6'!$E$26:$X$275,14,FALSE)),"")</f>
        <v/>
      </c>
      <c r="X248" s="462" t="str">
        <f>_xlfn.IFNA(IF(VLOOKUP($D248,'3_Categories 3-6'!$E$26:$X$275,19,FALSE)="","",VLOOKUP($D248,'3_Categories 3-6'!$E$26:$X$275,19,FALSE)),"")</f>
        <v/>
      </c>
      <c r="Y248" s="462" t="str">
        <f>_xlfn.IFNA(IF(VLOOKUP($D248,'3_Categories 3-6'!$E$26:$X$275,20,FALSE)="","",VLOOKUP($D248,'3_Categories 3-6'!$E$26:$X$275,20,FALSE)),"")</f>
        <v/>
      </c>
    </row>
    <row r="249" spans="3:25" s="10" customFormat="1" x14ac:dyDescent="0.25">
      <c r="C249" s="478">
        <v>197</v>
      </c>
      <c r="D249" s="723" t="str">
        <f>IF(Dades!E987="","",Dades!E987)</f>
        <v/>
      </c>
      <c r="E249" s="723"/>
      <c r="F249" s="564" t="str">
        <f>IF(D249="","",IF(VLOOKUP(D249,'0.1_Dades generals organització'!$E$44:$M$293,4)="","",VLOOKUP(D249,'0.1_Dades generals organització'!$E$44:$M$293,4)))</f>
        <v/>
      </c>
      <c r="G249" s="564" t="str">
        <f>IF(D249="","",IF(VLOOKUP(D249,'0.1_Dades generals organització'!$E$44:$M$293,5)="","",VLOOKUP(D249,'0.1_Dades generals organització'!$E$44:$M$293,5)))</f>
        <v/>
      </c>
      <c r="H249" s="564" t="str">
        <f>IF(D249="","",IF(VLOOKUP(D249,'0.1_Dades generals organització'!$E$44:$M$293,6)="","",VLOOKUP(D249,'0.1_Dades generals organització'!$E$44:$M$293,6)))</f>
        <v/>
      </c>
      <c r="I249" s="466" t="str">
        <f>IF(D249="","",IF(VLOOKUP(D249,'0.1_Dades generals organització'!$E$44:$M$293,7)="","",VLOOKUP(D249,'0.1_Dades generals organització'!$E$44:$M$293,7)))</f>
        <v/>
      </c>
      <c r="J249" s="466" t="str">
        <f>IF(D249="","",IF(VLOOKUP(D249,'0.1_Dades generals organització'!$E$44:$M$293,8)="","",VLOOKUP(D249,'0.1_Dades generals organització'!$E$44:$M$293,8)))</f>
        <v/>
      </c>
      <c r="K249" s="564" t="str">
        <f>IF(D249="","",IF(VLOOKUP(D249,'0.1_Dades generals organització'!$E$44:$M$293,9)="","",VLOOKUP(D249,'0.1_Dades generals organització'!$E$44:$M$293,9)))</f>
        <v/>
      </c>
      <c r="L249" s="463" t="str">
        <f>IF('4.1_Resultats Balears'!F250=0,"",'4.1_Resultats Balears'!F250)</f>
        <v/>
      </c>
      <c r="M249" s="463" t="str">
        <f>IF('4.1_Resultats Balears'!G250=0,"",'4.1_Resultats Balears'!G250)</f>
        <v/>
      </c>
      <c r="N249" s="463" t="str">
        <f>IF('4.1_Resultats Balears'!H250=0,"",'4.1_Resultats Balears'!H250)</f>
        <v/>
      </c>
      <c r="O249" s="463" t="str">
        <f>IF('4.1_Resultats Balears'!I250=0,"",'4.1_Resultats Balears'!I250)</f>
        <v/>
      </c>
      <c r="P249" s="463" t="str">
        <f>IF('4.1_Resultats Balears'!K250=0,"",'4.1_Resultats Balears'!K250)</f>
        <v/>
      </c>
      <c r="Q249" s="463" t="str">
        <f>IF('4.1_Resultats Balears'!M250=0,"",'4.1_Resultats Balears'!M250)</f>
        <v/>
      </c>
      <c r="R249" s="463" t="str">
        <f>IF('4.1_Resultats Balears'!O250=0,"",'4.1_Resultats Balears'!O250)</f>
        <v/>
      </c>
      <c r="S249" s="463" t="str">
        <f>IF('4.1_Resultats Balears'!P250=0,"",'4.1_Resultats Balears'!P250)</f>
        <v/>
      </c>
      <c r="T249" s="463" t="str">
        <f>IF('4.1_Resultats Balears'!Q250=0,"",'4.1_Resultats Balears'!Q250)</f>
        <v/>
      </c>
      <c r="U249" s="463" t="str">
        <f>IF('4.1_Resultats Balears'!S250=0,"",'4.1_Resultats Balears'!S250)</f>
        <v/>
      </c>
      <c r="V249" s="462" t="str">
        <f>_xlfn.IFNA(IF(VLOOKUP($D249,'3_Categories 3-6'!$E$26:$X$275,8,FALSE)="","",VLOOKUP($D249,'3_Categories 3-6'!$E$26:$X$275,8,FALSE)),"")</f>
        <v/>
      </c>
      <c r="W249" s="462" t="str">
        <f>_xlfn.IFNA(IF(VLOOKUP($D249,'3_Categories 3-6'!$E$26:$X$275,14,FALSE)="","",VLOOKUP($D249,'3_Categories 3-6'!$E$26:$X$275,14,FALSE)),"")</f>
        <v/>
      </c>
      <c r="X249" s="462" t="str">
        <f>_xlfn.IFNA(IF(VLOOKUP($D249,'3_Categories 3-6'!$E$26:$X$275,19,FALSE)="","",VLOOKUP($D249,'3_Categories 3-6'!$E$26:$X$275,19,FALSE)),"")</f>
        <v/>
      </c>
      <c r="Y249" s="462" t="str">
        <f>_xlfn.IFNA(IF(VLOOKUP($D249,'3_Categories 3-6'!$E$26:$X$275,20,FALSE)="","",VLOOKUP($D249,'3_Categories 3-6'!$E$26:$X$275,20,FALSE)),"")</f>
        <v/>
      </c>
    </row>
    <row r="250" spans="3:25" s="10" customFormat="1" x14ac:dyDescent="0.25">
      <c r="C250" s="478">
        <v>198</v>
      </c>
      <c r="D250" s="723" t="str">
        <f>IF(Dades!E988="","",Dades!E988)</f>
        <v/>
      </c>
      <c r="E250" s="723"/>
      <c r="F250" s="564" t="str">
        <f>IF(D250="","",IF(VLOOKUP(D250,'0.1_Dades generals organització'!$E$44:$M$293,4)="","",VLOOKUP(D250,'0.1_Dades generals organització'!$E$44:$M$293,4)))</f>
        <v/>
      </c>
      <c r="G250" s="564" t="str">
        <f>IF(D250="","",IF(VLOOKUP(D250,'0.1_Dades generals organització'!$E$44:$M$293,5)="","",VLOOKUP(D250,'0.1_Dades generals organització'!$E$44:$M$293,5)))</f>
        <v/>
      </c>
      <c r="H250" s="564" t="str">
        <f>IF(D250="","",IF(VLOOKUP(D250,'0.1_Dades generals organització'!$E$44:$M$293,6)="","",VLOOKUP(D250,'0.1_Dades generals organització'!$E$44:$M$293,6)))</f>
        <v/>
      </c>
      <c r="I250" s="466" t="str">
        <f>IF(D250="","",IF(VLOOKUP(D250,'0.1_Dades generals organització'!$E$44:$M$293,7)="","",VLOOKUP(D250,'0.1_Dades generals organització'!$E$44:$M$293,7)))</f>
        <v/>
      </c>
      <c r="J250" s="466" t="str">
        <f>IF(D250="","",IF(VLOOKUP(D250,'0.1_Dades generals organització'!$E$44:$M$293,8)="","",VLOOKUP(D250,'0.1_Dades generals organització'!$E$44:$M$293,8)))</f>
        <v/>
      </c>
      <c r="K250" s="564" t="str">
        <f>IF(D250="","",IF(VLOOKUP(D250,'0.1_Dades generals organització'!$E$44:$M$293,9)="","",VLOOKUP(D250,'0.1_Dades generals organització'!$E$44:$M$293,9)))</f>
        <v/>
      </c>
      <c r="L250" s="463" t="str">
        <f>IF('4.1_Resultats Balears'!F251=0,"",'4.1_Resultats Balears'!F251)</f>
        <v/>
      </c>
      <c r="M250" s="463" t="str">
        <f>IF('4.1_Resultats Balears'!G251=0,"",'4.1_Resultats Balears'!G251)</f>
        <v/>
      </c>
      <c r="N250" s="463" t="str">
        <f>IF('4.1_Resultats Balears'!H251=0,"",'4.1_Resultats Balears'!H251)</f>
        <v/>
      </c>
      <c r="O250" s="463" t="str">
        <f>IF('4.1_Resultats Balears'!I251=0,"",'4.1_Resultats Balears'!I251)</f>
        <v/>
      </c>
      <c r="P250" s="463" t="str">
        <f>IF('4.1_Resultats Balears'!K251=0,"",'4.1_Resultats Balears'!K251)</f>
        <v/>
      </c>
      <c r="Q250" s="463" t="str">
        <f>IF('4.1_Resultats Balears'!M251=0,"",'4.1_Resultats Balears'!M251)</f>
        <v/>
      </c>
      <c r="R250" s="463" t="str">
        <f>IF('4.1_Resultats Balears'!O251=0,"",'4.1_Resultats Balears'!O251)</f>
        <v/>
      </c>
      <c r="S250" s="463" t="str">
        <f>IF('4.1_Resultats Balears'!P251=0,"",'4.1_Resultats Balears'!P251)</f>
        <v/>
      </c>
      <c r="T250" s="463" t="str">
        <f>IF('4.1_Resultats Balears'!Q251=0,"",'4.1_Resultats Balears'!Q251)</f>
        <v/>
      </c>
      <c r="U250" s="463" t="str">
        <f>IF('4.1_Resultats Balears'!S251=0,"",'4.1_Resultats Balears'!S251)</f>
        <v/>
      </c>
      <c r="V250" s="462" t="str">
        <f>_xlfn.IFNA(IF(VLOOKUP($D250,'3_Categories 3-6'!$E$26:$X$275,8,FALSE)="","",VLOOKUP($D250,'3_Categories 3-6'!$E$26:$X$275,8,FALSE)),"")</f>
        <v/>
      </c>
      <c r="W250" s="462" t="str">
        <f>_xlfn.IFNA(IF(VLOOKUP($D250,'3_Categories 3-6'!$E$26:$X$275,14,FALSE)="","",VLOOKUP($D250,'3_Categories 3-6'!$E$26:$X$275,14,FALSE)),"")</f>
        <v/>
      </c>
      <c r="X250" s="462" t="str">
        <f>_xlfn.IFNA(IF(VLOOKUP($D250,'3_Categories 3-6'!$E$26:$X$275,19,FALSE)="","",VLOOKUP($D250,'3_Categories 3-6'!$E$26:$X$275,19,FALSE)),"")</f>
        <v/>
      </c>
      <c r="Y250" s="462" t="str">
        <f>_xlfn.IFNA(IF(VLOOKUP($D250,'3_Categories 3-6'!$E$26:$X$275,20,FALSE)="","",VLOOKUP($D250,'3_Categories 3-6'!$E$26:$X$275,20,FALSE)),"")</f>
        <v/>
      </c>
    </row>
    <row r="251" spans="3:25" s="10" customFormat="1" x14ac:dyDescent="0.25">
      <c r="C251" s="478">
        <v>199</v>
      </c>
      <c r="D251" s="723" t="str">
        <f>IF(Dades!E989="","",Dades!E989)</f>
        <v/>
      </c>
      <c r="E251" s="723"/>
      <c r="F251" s="564" t="str">
        <f>IF(D251="","",IF(VLOOKUP(D251,'0.1_Dades generals organització'!$E$44:$M$293,4)="","",VLOOKUP(D251,'0.1_Dades generals organització'!$E$44:$M$293,4)))</f>
        <v/>
      </c>
      <c r="G251" s="564" t="str">
        <f>IF(D251="","",IF(VLOOKUP(D251,'0.1_Dades generals organització'!$E$44:$M$293,5)="","",VLOOKUP(D251,'0.1_Dades generals organització'!$E$44:$M$293,5)))</f>
        <v/>
      </c>
      <c r="H251" s="564" t="str">
        <f>IF(D251="","",IF(VLOOKUP(D251,'0.1_Dades generals organització'!$E$44:$M$293,6)="","",VLOOKUP(D251,'0.1_Dades generals organització'!$E$44:$M$293,6)))</f>
        <v/>
      </c>
      <c r="I251" s="466" t="str">
        <f>IF(D251="","",IF(VLOOKUP(D251,'0.1_Dades generals organització'!$E$44:$M$293,7)="","",VLOOKUP(D251,'0.1_Dades generals organització'!$E$44:$M$293,7)))</f>
        <v/>
      </c>
      <c r="J251" s="466" t="str">
        <f>IF(D251="","",IF(VLOOKUP(D251,'0.1_Dades generals organització'!$E$44:$M$293,8)="","",VLOOKUP(D251,'0.1_Dades generals organització'!$E$44:$M$293,8)))</f>
        <v/>
      </c>
      <c r="K251" s="564" t="str">
        <f>IF(D251="","",IF(VLOOKUP(D251,'0.1_Dades generals organització'!$E$44:$M$293,9)="","",VLOOKUP(D251,'0.1_Dades generals organització'!$E$44:$M$293,9)))</f>
        <v/>
      </c>
      <c r="L251" s="463" t="str">
        <f>IF('4.1_Resultats Balears'!F252=0,"",'4.1_Resultats Balears'!F252)</f>
        <v/>
      </c>
      <c r="M251" s="463" t="str">
        <f>IF('4.1_Resultats Balears'!G252=0,"",'4.1_Resultats Balears'!G252)</f>
        <v/>
      </c>
      <c r="N251" s="463" t="str">
        <f>IF('4.1_Resultats Balears'!H252=0,"",'4.1_Resultats Balears'!H252)</f>
        <v/>
      </c>
      <c r="O251" s="463" t="str">
        <f>IF('4.1_Resultats Balears'!I252=0,"",'4.1_Resultats Balears'!I252)</f>
        <v/>
      </c>
      <c r="P251" s="463" t="str">
        <f>IF('4.1_Resultats Balears'!K252=0,"",'4.1_Resultats Balears'!K252)</f>
        <v/>
      </c>
      <c r="Q251" s="463" t="str">
        <f>IF('4.1_Resultats Balears'!M252=0,"",'4.1_Resultats Balears'!M252)</f>
        <v/>
      </c>
      <c r="R251" s="463" t="str">
        <f>IF('4.1_Resultats Balears'!O252=0,"",'4.1_Resultats Balears'!O252)</f>
        <v/>
      </c>
      <c r="S251" s="463" t="str">
        <f>IF('4.1_Resultats Balears'!P252=0,"",'4.1_Resultats Balears'!P252)</f>
        <v/>
      </c>
      <c r="T251" s="463" t="str">
        <f>IF('4.1_Resultats Balears'!Q252=0,"",'4.1_Resultats Balears'!Q252)</f>
        <v/>
      </c>
      <c r="U251" s="463" t="str">
        <f>IF('4.1_Resultats Balears'!S252=0,"",'4.1_Resultats Balears'!S252)</f>
        <v/>
      </c>
      <c r="V251" s="462" t="str">
        <f>_xlfn.IFNA(IF(VLOOKUP($D251,'3_Categories 3-6'!$E$26:$X$275,8,FALSE)="","",VLOOKUP($D251,'3_Categories 3-6'!$E$26:$X$275,8,FALSE)),"")</f>
        <v/>
      </c>
      <c r="W251" s="462" t="str">
        <f>_xlfn.IFNA(IF(VLOOKUP($D251,'3_Categories 3-6'!$E$26:$X$275,14,FALSE)="","",VLOOKUP($D251,'3_Categories 3-6'!$E$26:$X$275,14,FALSE)),"")</f>
        <v/>
      </c>
      <c r="X251" s="462" t="str">
        <f>_xlfn.IFNA(IF(VLOOKUP($D251,'3_Categories 3-6'!$E$26:$X$275,19,FALSE)="","",VLOOKUP($D251,'3_Categories 3-6'!$E$26:$X$275,19,FALSE)),"")</f>
        <v/>
      </c>
      <c r="Y251" s="462" t="str">
        <f>_xlfn.IFNA(IF(VLOOKUP($D251,'3_Categories 3-6'!$E$26:$X$275,20,FALSE)="","",VLOOKUP($D251,'3_Categories 3-6'!$E$26:$X$275,20,FALSE)),"")</f>
        <v/>
      </c>
    </row>
    <row r="252" spans="3:25" s="10" customFormat="1" x14ac:dyDescent="0.25">
      <c r="C252" s="478">
        <v>200</v>
      </c>
      <c r="D252" s="723" t="str">
        <f>IF(Dades!E990="","",Dades!E990)</f>
        <v/>
      </c>
      <c r="E252" s="723"/>
      <c r="F252" s="564" t="str">
        <f>IF(D252="","",IF(VLOOKUP(D252,'0.1_Dades generals organització'!$E$44:$M$293,4)="","",VLOOKUP(D252,'0.1_Dades generals organització'!$E$44:$M$293,4)))</f>
        <v/>
      </c>
      <c r="G252" s="564" t="str">
        <f>IF(D252="","",IF(VLOOKUP(D252,'0.1_Dades generals organització'!$E$44:$M$293,5)="","",VLOOKUP(D252,'0.1_Dades generals organització'!$E$44:$M$293,5)))</f>
        <v/>
      </c>
      <c r="H252" s="564" t="str">
        <f>IF(D252="","",IF(VLOOKUP(D252,'0.1_Dades generals organització'!$E$44:$M$293,6)="","",VLOOKUP(D252,'0.1_Dades generals organització'!$E$44:$M$293,6)))</f>
        <v/>
      </c>
      <c r="I252" s="466" t="str">
        <f>IF(D252="","",IF(VLOOKUP(D252,'0.1_Dades generals organització'!$E$44:$M$293,7)="","",VLOOKUP(D252,'0.1_Dades generals organització'!$E$44:$M$293,7)))</f>
        <v/>
      </c>
      <c r="J252" s="466" t="str">
        <f>IF(D252="","",IF(VLOOKUP(D252,'0.1_Dades generals organització'!$E$44:$M$293,8)="","",VLOOKUP(D252,'0.1_Dades generals organització'!$E$44:$M$293,8)))</f>
        <v/>
      </c>
      <c r="K252" s="564" t="str">
        <f>IF(D252="","",IF(VLOOKUP(D252,'0.1_Dades generals organització'!$E$44:$M$293,9)="","",VLOOKUP(D252,'0.1_Dades generals organització'!$E$44:$M$293,9)))</f>
        <v/>
      </c>
      <c r="L252" s="463" t="str">
        <f>IF('4.1_Resultats Balears'!F253=0,"",'4.1_Resultats Balears'!F253)</f>
        <v/>
      </c>
      <c r="M252" s="463" t="str">
        <f>IF('4.1_Resultats Balears'!G253=0,"",'4.1_Resultats Balears'!G253)</f>
        <v/>
      </c>
      <c r="N252" s="463" t="str">
        <f>IF('4.1_Resultats Balears'!H253=0,"",'4.1_Resultats Balears'!H253)</f>
        <v/>
      </c>
      <c r="O252" s="463" t="str">
        <f>IF('4.1_Resultats Balears'!I253=0,"",'4.1_Resultats Balears'!I253)</f>
        <v/>
      </c>
      <c r="P252" s="463" t="str">
        <f>IF('4.1_Resultats Balears'!K253=0,"",'4.1_Resultats Balears'!K253)</f>
        <v/>
      </c>
      <c r="Q252" s="463" t="str">
        <f>IF('4.1_Resultats Balears'!M253=0,"",'4.1_Resultats Balears'!M253)</f>
        <v/>
      </c>
      <c r="R252" s="463" t="str">
        <f>IF('4.1_Resultats Balears'!O253=0,"",'4.1_Resultats Balears'!O253)</f>
        <v/>
      </c>
      <c r="S252" s="463" t="str">
        <f>IF('4.1_Resultats Balears'!P253=0,"",'4.1_Resultats Balears'!P253)</f>
        <v/>
      </c>
      <c r="T252" s="463" t="str">
        <f>IF('4.1_Resultats Balears'!Q253=0,"",'4.1_Resultats Balears'!Q253)</f>
        <v/>
      </c>
      <c r="U252" s="463" t="str">
        <f>IF('4.1_Resultats Balears'!S253=0,"",'4.1_Resultats Balears'!S253)</f>
        <v/>
      </c>
      <c r="V252" s="462" t="str">
        <f>_xlfn.IFNA(IF(VLOOKUP($D252,'3_Categories 3-6'!$E$26:$X$275,8,FALSE)="","",VLOOKUP($D252,'3_Categories 3-6'!$E$26:$X$275,8,FALSE)),"")</f>
        <v/>
      </c>
      <c r="W252" s="462" t="str">
        <f>_xlfn.IFNA(IF(VLOOKUP($D252,'3_Categories 3-6'!$E$26:$X$275,14,FALSE)="","",VLOOKUP($D252,'3_Categories 3-6'!$E$26:$X$275,14,FALSE)),"")</f>
        <v/>
      </c>
      <c r="X252" s="462" t="str">
        <f>_xlfn.IFNA(IF(VLOOKUP($D252,'3_Categories 3-6'!$E$26:$X$275,19,FALSE)="","",VLOOKUP($D252,'3_Categories 3-6'!$E$26:$X$275,19,FALSE)),"")</f>
        <v/>
      </c>
      <c r="Y252" s="462" t="str">
        <f>_xlfn.IFNA(IF(VLOOKUP($D252,'3_Categories 3-6'!$E$26:$X$275,20,FALSE)="","",VLOOKUP($D252,'3_Categories 3-6'!$E$26:$X$275,20,FALSE)),"")</f>
        <v/>
      </c>
    </row>
    <row r="253" spans="3:25" s="10" customFormat="1" x14ac:dyDescent="0.25">
      <c r="C253" s="478">
        <v>201</v>
      </c>
      <c r="D253" s="723" t="str">
        <f>IF(Dades!E991="","",Dades!E991)</f>
        <v/>
      </c>
      <c r="E253" s="723"/>
      <c r="F253" s="564" t="str">
        <f>IF(D253="","",IF(VLOOKUP(D253,'0.1_Dades generals organització'!$E$44:$M$293,4)="","",VLOOKUP(D253,'0.1_Dades generals organització'!$E$44:$M$293,4)))</f>
        <v/>
      </c>
      <c r="G253" s="564" t="str">
        <f>IF(D253="","",IF(VLOOKUP(D253,'0.1_Dades generals organització'!$E$44:$M$293,5)="","",VLOOKUP(D253,'0.1_Dades generals organització'!$E$44:$M$293,5)))</f>
        <v/>
      </c>
      <c r="H253" s="564" t="str">
        <f>IF(D253="","",IF(VLOOKUP(D253,'0.1_Dades generals organització'!$E$44:$M$293,6)="","",VLOOKUP(D253,'0.1_Dades generals organització'!$E$44:$M$293,6)))</f>
        <v/>
      </c>
      <c r="I253" s="466" t="str">
        <f>IF(D253="","",IF(VLOOKUP(D253,'0.1_Dades generals organització'!$E$44:$M$293,7)="","",VLOOKUP(D253,'0.1_Dades generals organització'!$E$44:$M$293,7)))</f>
        <v/>
      </c>
      <c r="J253" s="466" t="str">
        <f>IF(D253="","",IF(VLOOKUP(D253,'0.1_Dades generals organització'!$E$44:$M$293,8)="","",VLOOKUP(D253,'0.1_Dades generals organització'!$E$44:$M$293,8)))</f>
        <v/>
      </c>
      <c r="K253" s="564" t="str">
        <f>IF(D253="","",IF(VLOOKUP(D253,'0.1_Dades generals organització'!$E$44:$M$293,9)="","",VLOOKUP(D253,'0.1_Dades generals organització'!$E$44:$M$293,9)))</f>
        <v/>
      </c>
      <c r="L253" s="463" t="str">
        <f>IF('4.1_Resultats Balears'!F254=0,"",'4.1_Resultats Balears'!F254)</f>
        <v/>
      </c>
      <c r="M253" s="463" t="str">
        <f>IF('4.1_Resultats Balears'!G254=0,"",'4.1_Resultats Balears'!G254)</f>
        <v/>
      </c>
      <c r="N253" s="463" t="str">
        <f>IF('4.1_Resultats Balears'!H254=0,"",'4.1_Resultats Balears'!H254)</f>
        <v/>
      </c>
      <c r="O253" s="463" t="str">
        <f>IF('4.1_Resultats Balears'!I254=0,"",'4.1_Resultats Balears'!I254)</f>
        <v/>
      </c>
      <c r="P253" s="463" t="str">
        <f>IF('4.1_Resultats Balears'!K254=0,"",'4.1_Resultats Balears'!K254)</f>
        <v/>
      </c>
      <c r="Q253" s="463" t="str">
        <f>IF('4.1_Resultats Balears'!M254=0,"",'4.1_Resultats Balears'!M254)</f>
        <v/>
      </c>
      <c r="R253" s="463" t="str">
        <f>IF('4.1_Resultats Balears'!O254=0,"",'4.1_Resultats Balears'!O254)</f>
        <v/>
      </c>
      <c r="S253" s="463" t="str">
        <f>IF('4.1_Resultats Balears'!P254=0,"",'4.1_Resultats Balears'!P254)</f>
        <v/>
      </c>
      <c r="T253" s="463" t="str">
        <f>IF('4.1_Resultats Balears'!Q254=0,"",'4.1_Resultats Balears'!Q254)</f>
        <v/>
      </c>
      <c r="U253" s="463" t="str">
        <f>IF('4.1_Resultats Balears'!S254=0,"",'4.1_Resultats Balears'!S254)</f>
        <v/>
      </c>
      <c r="V253" s="462" t="str">
        <f>_xlfn.IFNA(IF(VLOOKUP($D253,'3_Categories 3-6'!$E$26:$X$275,8,FALSE)="","",VLOOKUP($D253,'3_Categories 3-6'!$E$26:$X$275,8,FALSE)),"")</f>
        <v/>
      </c>
      <c r="W253" s="462" t="str">
        <f>_xlfn.IFNA(IF(VLOOKUP($D253,'3_Categories 3-6'!$E$26:$X$275,14,FALSE)="","",VLOOKUP($D253,'3_Categories 3-6'!$E$26:$X$275,14,FALSE)),"")</f>
        <v/>
      </c>
      <c r="X253" s="462" t="str">
        <f>_xlfn.IFNA(IF(VLOOKUP($D253,'3_Categories 3-6'!$E$26:$X$275,19,FALSE)="","",VLOOKUP($D253,'3_Categories 3-6'!$E$26:$X$275,19,FALSE)),"")</f>
        <v/>
      </c>
      <c r="Y253" s="462" t="str">
        <f>_xlfn.IFNA(IF(VLOOKUP($D253,'3_Categories 3-6'!$E$26:$X$275,20,FALSE)="","",VLOOKUP($D253,'3_Categories 3-6'!$E$26:$X$275,20,FALSE)),"")</f>
        <v/>
      </c>
    </row>
    <row r="254" spans="3:25" s="10" customFormat="1" x14ac:dyDescent="0.25">
      <c r="C254" s="478">
        <v>202</v>
      </c>
      <c r="D254" s="723" t="str">
        <f>IF(Dades!E992="","",Dades!E992)</f>
        <v/>
      </c>
      <c r="E254" s="723"/>
      <c r="F254" s="564" t="str">
        <f>IF(D254="","",IF(VLOOKUP(D254,'0.1_Dades generals organització'!$E$44:$M$293,4)="","",VLOOKUP(D254,'0.1_Dades generals organització'!$E$44:$M$293,4)))</f>
        <v/>
      </c>
      <c r="G254" s="564" t="str">
        <f>IF(D254="","",IF(VLOOKUP(D254,'0.1_Dades generals organització'!$E$44:$M$293,5)="","",VLOOKUP(D254,'0.1_Dades generals organització'!$E$44:$M$293,5)))</f>
        <v/>
      </c>
      <c r="H254" s="564" t="str">
        <f>IF(D254="","",IF(VLOOKUP(D254,'0.1_Dades generals organització'!$E$44:$M$293,6)="","",VLOOKUP(D254,'0.1_Dades generals organització'!$E$44:$M$293,6)))</f>
        <v/>
      </c>
      <c r="I254" s="466" t="str">
        <f>IF(D254="","",IF(VLOOKUP(D254,'0.1_Dades generals organització'!$E$44:$M$293,7)="","",VLOOKUP(D254,'0.1_Dades generals organització'!$E$44:$M$293,7)))</f>
        <v/>
      </c>
      <c r="J254" s="466" t="str">
        <f>IF(D254="","",IF(VLOOKUP(D254,'0.1_Dades generals organització'!$E$44:$M$293,8)="","",VLOOKUP(D254,'0.1_Dades generals organització'!$E$44:$M$293,8)))</f>
        <v/>
      </c>
      <c r="K254" s="564" t="str">
        <f>IF(D254="","",IF(VLOOKUP(D254,'0.1_Dades generals organització'!$E$44:$M$293,9)="","",VLOOKUP(D254,'0.1_Dades generals organització'!$E$44:$M$293,9)))</f>
        <v/>
      </c>
      <c r="L254" s="463" t="str">
        <f>IF('4.1_Resultats Balears'!F255=0,"",'4.1_Resultats Balears'!F255)</f>
        <v/>
      </c>
      <c r="M254" s="463" t="str">
        <f>IF('4.1_Resultats Balears'!G255=0,"",'4.1_Resultats Balears'!G255)</f>
        <v/>
      </c>
      <c r="N254" s="463" t="str">
        <f>IF('4.1_Resultats Balears'!H255=0,"",'4.1_Resultats Balears'!H255)</f>
        <v/>
      </c>
      <c r="O254" s="463" t="str">
        <f>IF('4.1_Resultats Balears'!I255=0,"",'4.1_Resultats Balears'!I255)</f>
        <v/>
      </c>
      <c r="P254" s="463" t="str">
        <f>IF('4.1_Resultats Balears'!K255=0,"",'4.1_Resultats Balears'!K255)</f>
        <v/>
      </c>
      <c r="Q254" s="463" t="str">
        <f>IF('4.1_Resultats Balears'!M255=0,"",'4.1_Resultats Balears'!M255)</f>
        <v/>
      </c>
      <c r="R254" s="463" t="str">
        <f>IF('4.1_Resultats Balears'!O255=0,"",'4.1_Resultats Balears'!O255)</f>
        <v/>
      </c>
      <c r="S254" s="463" t="str">
        <f>IF('4.1_Resultats Balears'!P255=0,"",'4.1_Resultats Balears'!P255)</f>
        <v/>
      </c>
      <c r="T254" s="463" t="str">
        <f>IF('4.1_Resultats Balears'!Q255=0,"",'4.1_Resultats Balears'!Q255)</f>
        <v/>
      </c>
      <c r="U254" s="463" t="str">
        <f>IF('4.1_Resultats Balears'!S255=0,"",'4.1_Resultats Balears'!S255)</f>
        <v/>
      </c>
      <c r="V254" s="462" t="str">
        <f>_xlfn.IFNA(IF(VLOOKUP($D254,'3_Categories 3-6'!$E$26:$X$275,8,FALSE)="","",VLOOKUP($D254,'3_Categories 3-6'!$E$26:$X$275,8,FALSE)),"")</f>
        <v/>
      </c>
      <c r="W254" s="462" t="str">
        <f>_xlfn.IFNA(IF(VLOOKUP($D254,'3_Categories 3-6'!$E$26:$X$275,14,FALSE)="","",VLOOKUP($D254,'3_Categories 3-6'!$E$26:$X$275,14,FALSE)),"")</f>
        <v/>
      </c>
      <c r="X254" s="462" t="str">
        <f>_xlfn.IFNA(IF(VLOOKUP($D254,'3_Categories 3-6'!$E$26:$X$275,19,FALSE)="","",VLOOKUP($D254,'3_Categories 3-6'!$E$26:$X$275,19,FALSE)),"")</f>
        <v/>
      </c>
      <c r="Y254" s="462" t="str">
        <f>_xlfn.IFNA(IF(VLOOKUP($D254,'3_Categories 3-6'!$E$26:$X$275,20,FALSE)="","",VLOOKUP($D254,'3_Categories 3-6'!$E$26:$X$275,20,FALSE)),"")</f>
        <v/>
      </c>
    </row>
    <row r="255" spans="3:25" s="10" customFormat="1" x14ac:dyDescent="0.25">
      <c r="C255" s="478">
        <v>203</v>
      </c>
      <c r="D255" s="723" t="str">
        <f>IF(Dades!E993="","",Dades!E993)</f>
        <v/>
      </c>
      <c r="E255" s="723"/>
      <c r="F255" s="564" t="str">
        <f>IF(D255="","",IF(VLOOKUP(D255,'0.1_Dades generals organització'!$E$44:$M$293,4)="","",VLOOKUP(D255,'0.1_Dades generals organització'!$E$44:$M$293,4)))</f>
        <v/>
      </c>
      <c r="G255" s="564" t="str">
        <f>IF(D255="","",IF(VLOOKUP(D255,'0.1_Dades generals organització'!$E$44:$M$293,5)="","",VLOOKUP(D255,'0.1_Dades generals organització'!$E$44:$M$293,5)))</f>
        <v/>
      </c>
      <c r="H255" s="564" t="str">
        <f>IF(D255="","",IF(VLOOKUP(D255,'0.1_Dades generals organització'!$E$44:$M$293,6)="","",VLOOKUP(D255,'0.1_Dades generals organització'!$E$44:$M$293,6)))</f>
        <v/>
      </c>
      <c r="I255" s="466" t="str">
        <f>IF(D255="","",IF(VLOOKUP(D255,'0.1_Dades generals organització'!$E$44:$M$293,7)="","",VLOOKUP(D255,'0.1_Dades generals organització'!$E$44:$M$293,7)))</f>
        <v/>
      </c>
      <c r="J255" s="466" t="str">
        <f>IF(D255="","",IF(VLOOKUP(D255,'0.1_Dades generals organització'!$E$44:$M$293,8)="","",VLOOKUP(D255,'0.1_Dades generals organització'!$E$44:$M$293,8)))</f>
        <v/>
      </c>
      <c r="K255" s="564" t="str">
        <f>IF(D255="","",IF(VLOOKUP(D255,'0.1_Dades generals organització'!$E$44:$M$293,9)="","",VLOOKUP(D255,'0.1_Dades generals organització'!$E$44:$M$293,9)))</f>
        <v/>
      </c>
      <c r="L255" s="463" t="str">
        <f>IF('4.1_Resultats Balears'!F256=0,"",'4.1_Resultats Balears'!F256)</f>
        <v/>
      </c>
      <c r="M255" s="463" t="str">
        <f>IF('4.1_Resultats Balears'!G256=0,"",'4.1_Resultats Balears'!G256)</f>
        <v/>
      </c>
      <c r="N255" s="463" t="str">
        <f>IF('4.1_Resultats Balears'!H256=0,"",'4.1_Resultats Balears'!H256)</f>
        <v/>
      </c>
      <c r="O255" s="463" t="str">
        <f>IF('4.1_Resultats Balears'!I256=0,"",'4.1_Resultats Balears'!I256)</f>
        <v/>
      </c>
      <c r="P255" s="463" t="str">
        <f>IF('4.1_Resultats Balears'!K256=0,"",'4.1_Resultats Balears'!K256)</f>
        <v/>
      </c>
      <c r="Q255" s="463" t="str">
        <f>IF('4.1_Resultats Balears'!M256=0,"",'4.1_Resultats Balears'!M256)</f>
        <v/>
      </c>
      <c r="R255" s="463" t="str">
        <f>IF('4.1_Resultats Balears'!O256=0,"",'4.1_Resultats Balears'!O256)</f>
        <v/>
      </c>
      <c r="S255" s="463" t="str">
        <f>IF('4.1_Resultats Balears'!P256=0,"",'4.1_Resultats Balears'!P256)</f>
        <v/>
      </c>
      <c r="T255" s="463" t="str">
        <f>IF('4.1_Resultats Balears'!Q256=0,"",'4.1_Resultats Balears'!Q256)</f>
        <v/>
      </c>
      <c r="U255" s="463" t="str">
        <f>IF('4.1_Resultats Balears'!S256=0,"",'4.1_Resultats Balears'!S256)</f>
        <v/>
      </c>
      <c r="V255" s="462" t="str">
        <f>_xlfn.IFNA(IF(VLOOKUP($D255,'3_Categories 3-6'!$E$26:$X$275,8,FALSE)="","",VLOOKUP($D255,'3_Categories 3-6'!$E$26:$X$275,8,FALSE)),"")</f>
        <v/>
      </c>
      <c r="W255" s="462" t="str">
        <f>_xlfn.IFNA(IF(VLOOKUP($D255,'3_Categories 3-6'!$E$26:$X$275,14,FALSE)="","",VLOOKUP($D255,'3_Categories 3-6'!$E$26:$X$275,14,FALSE)),"")</f>
        <v/>
      </c>
      <c r="X255" s="462" t="str">
        <f>_xlfn.IFNA(IF(VLOOKUP($D255,'3_Categories 3-6'!$E$26:$X$275,19,FALSE)="","",VLOOKUP($D255,'3_Categories 3-6'!$E$26:$X$275,19,FALSE)),"")</f>
        <v/>
      </c>
      <c r="Y255" s="462" t="str">
        <f>_xlfn.IFNA(IF(VLOOKUP($D255,'3_Categories 3-6'!$E$26:$X$275,20,FALSE)="","",VLOOKUP($D255,'3_Categories 3-6'!$E$26:$X$275,20,FALSE)),"")</f>
        <v/>
      </c>
    </row>
    <row r="256" spans="3:25" s="10" customFormat="1" x14ac:dyDescent="0.25">
      <c r="C256" s="478">
        <v>204</v>
      </c>
      <c r="D256" s="723" t="str">
        <f>IF(Dades!E994="","",Dades!E994)</f>
        <v/>
      </c>
      <c r="E256" s="723"/>
      <c r="F256" s="564" t="str">
        <f>IF(D256="","",IF(VLOOKUP(D256,'0.1_Dades generals organització'!$E$44:$M$293,4)="","",VLOOKUP(D256,'0.1_Dades generals organització'!$E$44:$M$293,4)))</f>
        <v/>
      </c>
      <c r="G256" s="564" t="str">
        <f>IF(D256="","",IF(VLOOKUP(D256,'0.1_Dades generals organització'!$E$44:$M$293,5)="","",VLOOKUP(D256,'0.1_Dades generals organització'!$E$44:$M$293,5)))</f>
        <v/>
      </c>
      <c r="H256" s="564" t="str">
        <f>IF(D256="","",IF(VLOOKUP(D256,'0.1_Dades generals organització'!$E$44:$M$293,6)="","",VLOOKUP(D256,'0.1_Dades generals organització'!$E$44:$M$293,6)))</f>
        <v/>
      </c>
      <c r="I256" s="466" t="str">
        <f>IF(D256="","",IF(VLOOKUP(D256,'0.1_Dades generals organització'!$E$44:$M$293,7)="","",VLOOKUP(D256,'0.1_Dades generals organització'!$E$44:$M$293,7)))</f>
        <v/>
      </c>
      <c r="J256" s="466" t="str">
        <f>IF(D256="","",IF(VLOOKUP(D256,'0.1_Dades generals organització'!$E$44:$M$293,8)="","",VLOOKUP(D256,'0.1_Dades generals organització'!$E$44:$M$293,8)))</f>
        <v/>
      </c>
      <c r="K256" s="564" t="str">
        <f>IF(D256="","",IF(VLOOKUP(D256,'0.1_Dades generals organització'!$E$44:$M$293,9)="","",VLOOKUP(D256,'0.1_Dades generals organització'!$E$44:$M$293,9)))</f>
        <v/>
      </c>
      <c r="L256" s="463" t="str">
        <f>IF('4.1_Resultats Balears'!F257=0,"",'4.1_Resultats Balears'!F257)</f>
        <v/>
      </c>
      <c r="M256" s="463" t="str">
        <f>IF('4.1_Resultats Balears'!G257=0,"",'4.1_Resultats Balears'!G257)</f>
        <v/>
      </c>
      <c r="N256" s="463" t="str">
        <f>IF('4.1_Resultats Balears'!H257=0,"",'4.1_Resultats Balears'!H257)</f>
        <v/>
      </c>
      <c r="O256" s="463" t="str">
        <f>IF('4.1_Resultats Balears'!I257=0,"",'4.1_Resultats Balears'!I257)</f>
        <v/>
      </c>
      <c r="P256" s="463" t="str">
        <f>IF('4.1_Resultats Balears'!K257=0,"",'4.1_Resultats Balears'!K257)</f>
        <v/>
      </c>
      <c r="Q256" s="463" t="str">
        <f>IF('4.1_Resultats Balears'!M257=0,"",'4.1_Resultats Balears'!M257)</f>
        <v/>
      </c>
      <c r="R256" s="463" t="str">
        <f>IF('4.1_Resultats Balears'!O257=0,"",'4.1_Resultats Balears'!O257)</f>
        <v/>
      </c>
      <c r="S256" s="463" t="str">
        <f>IF('4.1_Resultats Balears'!P257=0,"",'4.1_Resultats Balears'!P257)</f>
        <v/>
      </c>
      <c r="T256" s="463" t="str">
        <f>IF('4.1_Resultats Balears'!Q257=0,"",'4.1_Resultats Balears'!Q257)</f>
        <v/>
      </c>
      <c r="U256" s="463" t="str">
        <f>IF('4.1_Resultats Balears'!S257=0,"",'4.1_Resultats Balears'!S257)</f>
        <v/>
      </c>
      <c r="V256" s="462" t="str">
        <f>_xlfn.IFNA(IF(VLOOKUP($D256,'3_Categories 3-6'!$E$26:$X$275,8,FALSE)="","",VLOOKUP($D256,'3_Categories 3-6'!$E$26:$X$275,8,FALSE)),"")</f>
        <v/>
      </c>
      <c r="W256" s="462" t="str">
        <f>_xlfn.IFNA(IF(VLOOKUP($D256,'3_Categories 3-6'!$E$26:$X$275,14,FALSE)="","",VLOOKUP($D256,'3_Categories 3-6'!$E$26:$X$275,14,FALSE)),"")</f>
        <v/>
      </c>
      <c r="X256" s="462" t="str">
        <f>_xlfn.IFNA(IF(VLOOKUP($D256,'3_Categories 3-6'!$E$26:$X$275,19,FALSE)="","",VLOOKUP($D256,'3_Categories 3-6'!$E$26:$X$275,19,FALSE)),"")</f>
        <v/>
      </c>
      <c r="Y256" s="462" t="str">
        <f>_xlfn.IFNA(IF(VLOOKUP($D256,'3_Categories 3-6'!$E$26:$X$275,20,FALSE)="","",VLOOKUP($D256,'3_Categories 3-6'!$E$26:$X$275,20,FALSE)),"")</f>
        <v/>
      </c>
    </row>
    <row r="257" spans="3:25" s="10" customFormat="1" x14ac:dyDescent="0.25">
      <c r="C257" s="478">
        <v>205</v>
      </c>
      <c r="D257" s="723" t="str">
        <f>IF(Dades!E995="","",Dades!E995)</f>
        <v/>
      </c>
      <c r="E257" s="723"/>
      <c r="F257" s="564" t="str">
        <f>IF(D257="","",IF(VLOOKUP(D257,'0.1_Dades generals organització'!$E$44:$M$293,4)="","",VLOOKUP(D257,'0.1_Dades generals organització'!$E$44:$M$293,4)))</f>
        <v/>
      </c>
      <c r="G257" s="564" t="str">
        <f>IF(D257="","",IF(VLOOKUP(D257,'0.1_Dades generals organització'!$E$44:$M$293,5)="","",VLOOKUP(D257,'0.1_Dades generals organització'!$E$44:$M$293,5)))</f>
        <v/>
      </c>
      <c r="H257" s="564" t="str">
        <f>IF(D257="","",IF(VLOOKUP(D257,'0.1_Dades generals organització'!$E$44:$M$293,6)="","",VLOOKUP(D257,'0.1_Dades generals organització'!$E$44:$M$293,6)))</f>
        <v/>
      </c>
      <c r="I257" s="466" t="str">
        <f>IF(D257="","",IF(VLOOKUP(D257,'0.1_Dades generals organització'!$E$44:$M$293,7)="","",VLOOKUP(D257,'0.1_Dades generals organització'!$E$44:$M$293,7)))</f>
        <v/>
      </c>
      <c r="J257" s="466" t="str">
        <f>IF(D257="","",IF(VLOOKUP(D257,'0.1_Dades generals organització'!$E$44:$M$293,8)="","",VLOOKUP(D257,'0.1_Dades generals organització'!$E$44:$M$293,8)))</f>
        <v/>
      </c>
      <c r="K257" s="564" t="str">
        <f>IF(D257="","",IF(VLOOKUP(D257,'0.1_Dades generals organització'!$E$44:$M$293,9)="","",VLOOKUP(D257,'0.1_Dades generals organització'!$E$44:$M$293,9)))</f>
        <v/>
      </c>
      <c r="L257" s="463" t="str">
        <f>IF('4.1_Resultats Balears'!F258=0,"",'4.1_Resultats Balears'!F258)</f>
        <v/>
      </c>
      <c r="M257" s="463" t="str">
        <f>IF('4.1_Resultats Balears'!G258=0,"",'4.1_Resultats Balears'!G258)</f>
        <v/>
      </c>
      <c r="N257" s="463" t="str">
        <f>IF('4.1_Resultats Balears'!H258=0,"",'4.1_Resultats Balears'!H258)</f>
        <v/>
      </c>
      <c r="O257" s="463" t="str">
        <f>IF('4.1_Resultats Balears'!I258=0,"",'4.1_Resultats Balears'!I258)</f>
        <v/>
      </c>
      <c r="P257" s="463" t="str">
        <f>IF('4.1_Resultats Balears'!K258=0,"",'4.1_Resultats Balears'!K258)</f>
        <v/>
      </c>
      <c r="Q257" s="463" t="str">
        <f>IF('4.1_Resultats Balears'!M258=0,"",'4.1_Resultats Balears'!M258)</f>
        <v/>
      </c>
      <c r="R257" s="463" t="str">
        <f>IF('4.1_Resultats Balears'!O258=0,"",'4.1_Resultats Balears'!O258)</f>
        <v/>
      </c>
      <c r="S257" s="463" t="str">
        <f>IF('4.1_Resultats Balears'!P258=0,"",'4.1_Resultats Balears'!P258)</f>
        <v/>
      </c>
      <c r="T257" s="463" t="str">
        <f>IF('4.1_Resultats Balears'!Q258=0,"",'4.1_Resultats Balears'!Q258)</f>
        <v/>
      </c>
      <c r="U257" s="463" t="str">
        <f>IF('4.1_Resultats Balears'!S258=0,"",'4.1_Resultats Balears'!S258)</f>
        <v/>
      </c>
      <c r="V257" s="462" t="str">
        <f>_xlfn.IFNA(IF(VLOOKUP($D257,'3_Categories 3-6'!$E$26:$X$275,8,FALSE)="","",VLOOKUP($D257,'3_Categories 3-6'!$E$26:$X$275,8,FALSE)),"")</f>
        <v/>
      </c>
      <c r="W257" s="462" t="str">
        <f>_xlfn.IFNA(IF(VLOOKUP($D257,'3_Categories 3-6'!$E$26:$X$275,14,FALSE)="","",VLOOKUP($D257,'3_Categories 3-6'!$E$26:$X$275,14,FALSE)),"")</f>
        <v/>
      </c>
      <c r="X257" s="462" t="str">
        <f>_xlfn.IFNA(IF(VLOOKUP($D257,'3_Categories 3-6'!$E$26:$X$275,19,FALSE)="","",VLOOKUP($D257,'3_Categories 3-6'!$E$26:$X$275,19,FALSE)),"")</f>
        <v/>
      </c>
      <c r="Y257" s="462" t="str">
        <f>_xlfn.IFNA(IF(VLOOKUP($D257,'3_Categories 3-6'!$E$26:$X$275,20,FALSE)="","",VLOOKUP($D257,'3_Categories 3-6'!$E$26:$X$275,20,FALSE)),"")</f>
        <v/>
      </c>
    </row>
    <row r="258" spans="3:25" s="10" customFormat="1" x14ac:dyDescent="0.25">
      <c r="C258" s="478">
        <v>206</v>
      </c>
      <c r="D258" s="723" t="str">
        <f>IF(Dades!E996="","",Dades!E996)</f>
        <v/>
      </c>
      <c r="E258" s="723"/>
      <c r="F258" s="564" t="str">
        <f>IF(D258="","",IF(VLOOKUP(D258,'0.1_Dades generals organització'!$E$44:$M$293,4)="","",VLOOKUP(D258,'0.1_Dades generals organització'!$E$44:$M$293,4)))</f>
        <v/>
      </c>
      <c r="G258" s="564" t="str">
        <f>IF(D258="","",IF(VLOOKUP(D258,'0.1_Dades generals organització'!$E$44:$M$293,5)="","",VLOOKUP(D258,'0.1_Dades generals organització'!$E$44:$M$293,5)))</f>
        <v/>
      </c>
      <c r="H258" s="564" t="str">
        <f>IF(D258="","",IF(VLOOKUP(D258,'0.1_Dades generals organització'!$E$44:$M$293,6)="","",VLOOKUP(D258,'0.1_Dades generals organització'!$E$44:$M$293,6)))</f>
        <v/>
      </c>
      <c r="I258" s="466" t="str">
        <f>IF(D258="","",IF(VLOOKUP(D258,'0.1_Dades generals organització'!$E$44:$M$293,7)="","",VLOOKUP(D258,'0.1_Dades generals organització'!$E$44:$M$293,7)))</f>
        <v/>
      </c>
      <c r="J258" s="466" t="str">
        <f>IF(D258="","",IF(VLOOKUP(D258,'0.1_Dades generals organització'!$E$44:$M$293,8)="","",VLOOKUP(D258,'0.1_Dades generals organització'!$E$44:$M$293,8)))</f>
        <v/>
      </c>
      <c r="K258" s="564" t="str">
        <f>IF(D258="","",IF(VLOOKUP(D258,'0.1_Dades generals organització'!$E$44:$M$293,9)="","",VLOOKUP(D258,'0.1_Dades generals organització'!$E$44:$M$293,9)))</f>
        <v/>
      </c>
      <c r="L258" s="463" t="str">
        <f>IF('4.1_Resultats Balears'!F259=0,"",'4.1_Resultats Balears'!F259)</f>
        <v/>
      </c>
      <c r="M258" s="463" t="str">
        <f>IF('4.1_Resultats Balears'!G259=0,"",'4.1_Resultats Balears'!G259)</f>
        <v/>
      </c>
      <c r="N258" s="463" t="str">
        <f>IF('4.1_Resultats Balears'!H259=0,"",'4.1_Resultats Balears'!H259)</f>
        <v/>
      </c>
      <c r="O258" s="463" t="str">
        <f>IF('4.1_Resultats Balears'!I259=0,"",'4.1_Resultats Balears'!I259)</f>
        <v/>
      </c>
      <c r="P258" s="463" t="str">
        <f>IF('4.1_Resultats Balears'!K259=0,"",'4.1_Resultats Balears'!K259)</f>
        <v/>
      </c>
      <c r="Q258" s="463" t="str">
        <f>IF('4.1_Resultats Balears'!M259=0,"",'4.1_Resultats Balears'!M259)</f>
        <v/>
      </c>
      <c r="R258" s="463" t="str">
        <f>IF('4.1_Resultats Balears'!O259=0,"",'4.1_Resultats Balears'!O259)</f>
        <v/>
      </c>
      <c r="S258" s="463" t="str">
        <f>IF('4.1_Resultats Balears'!P259=0,"",'4.1_Resultats Balears'!P259)</f>
        <v/>
      </c>
      <c r="T258" s="463" t="str">
        <f>IF('4.1_Resultats Balears'!Q259=0,"",'4.1_Resultats Balears'!Q259)</f>
        <v/>
      </c>
      <c r="U258" s="463" t="str">
        <f>IF('4.1_Resultats Balears'!S259=0,"",'4.1_Resultats Balears'!S259)</f>
        <v/>
      </c>
      <c r="V258" s="462" t="str">
        <f>_xlfn.IFNA(IF(VLOOKUP($D258,'3_Categories 3-6'!$E$26:$X$275,8,FALSE)="","",VLOOKUP($D258,'3_Categories 3-6'!$E$26:$X$275,8,FALSE)),"")</f>
        <v/>
      </c>
      <c r="W258" s="462" t="str">
        <f>_xlfn.IFNA(IF(VLOOKUP($D258,'3_Categories 3-6'!$E$26:$X$275,14,FALSE)="","",VLOOKUP($D258,'3_Categories 3-6'!$E$26:$X$275,14,FALSE)),"")</f>
        <v/>
      </c>
      <c r="X258" s="462" t="str">
        <f>_xlfn.IFNA(IF(VLOOKUP($D258,'3_Categories 3-6'!$E$26:$X$275,19,FALSE)="","",VLOOKUP($D258,'3_Categories 3-6'!$E$26:$X$275,19,FALSE)),"")</f>
        <v/>
      </c>
      <c r="Y258" s="462" t="str">
        <f>_xlfn.IFNA(IF(VLOOKUP($D258,'3_Categories 3-6'!$E$26:$X$275,20,FALSE)="","",VLOOKUP($D258,'3_Categories 3-6'!$E$26:$X$275,20,FALSE)),"")</f>
        <v/>
      </c>
    </row>
    <row r="259" spans="3:25" s="10" customFormat="1" x14ac:dyDescent="0.25">
      <c r="C259" s="478">
        <v>207</v>
      </c>
      <c r="D259" s="723" t="str">
        <f>IF(Dades!E997="","",Dades!E997)</f>
        <v/>
      </c>
      <c r="E259" s="723"/>
      <c r="F259" s="564" t="str">
        <f>IF(D259="","",IF(VLOOKUP(D259,'0.1_Dades generals organització'!$E$44:$M$293,4)="","",VLOOKUP(D259,'0.1_Dades generals organització'!$E$44:$M$293,4)))</f>
        <v/>
      </c>
      <c r="G259" s="564" t="str">
        <f>IF(D259="","",IF(VLOOKUP(D259,'0.1_Dades generals organització'!$E$44:$M$293,5)="","",VLOOKUP(D259,'0.1_Dades generals organització'!$E$44:$M$293,5)))</f>
        <v/>
      </c>
      <c r="H259" s="564" t="str">
        <f>IF(D259="","",IF(VLOOKUP(D259,'0.1_Dades generals organització'!$E$44:$M$293,6)="","",VLOOKUP(D259,'0.1_Dades generals organització'!$E$44:$M$293,6)))</f>
        <v/>
      </c>
      <c r="I259" s="466" t="str">
        <f>IF(D259="","",IF(VLOOKUP(D259,'0.1_Dades generals organització'!$E$44:$M$293,7)="","",VLOOKUP(D259,'0.1_Dades generals organització'!$E$44:$M$293,7)))</f>
        <v/>
      </c>
      <c r="J259" s="466" t="str">
        <f>IF(D259="","",IF(VLOOKUP(D259,'0.1_Dades generals organització'!$E$44:$M$293,8)="","",VLOOKUP(D259,'0.1_Dades generals organització'!$E$44:$M$293,8)))</f>
        <v/>
      </c>
      <c r="K259" s="564" t="str">
        <f>IF(D259="","",IF(VLOOKUP(D259,'0.1_Dades generals organització'!$E$44:$M$293,9)="","",VLOOKUP(D259,'0.1_Dades generals organització'!$E$44:$M$293,9)))</f>
        <v/>
      </c>
      <c r="L259" s="463" t="str">
        <f>IF('4.1_Resultats Balears'!F260=0,"",'4.1_Resultats Balears'!F260)</f>
        <v/>
      </c>
      <c r="M259" s="463" t="str">
        <f>IF('4.1_Resultats Balears'!G260=0,"",'4.1_Resultats Balears'!G260)</f>
        <v/>
      </c>
      <c r="N259" s="463" t="str">
        <f>IF('4.1_Resultats Balears'!H260=0,"",'4.1_Resultats Balears'!H260)</f>
        <v/>
      </c>
      <c r="O259" s="463" t="str">
        <f>IF('4.1_Resultats Balears'!I260=0,"",'4.1_Resultats Balears'!I260)</f>
        <v/>
      </c>
      <c r="P259" s="463" t="str">
        <f>IF('4.1_Resultats Balears'!K260=0,"",'4.1_Resultats Balears'!K260)</f>
        <v/>
      </c>
      <c r="Q259" s="463" t="str">
        <f>IF('4.1_Resultats Balears'!M260=0,"",'4.1_Resultats Balears'!M260)</f>
        <v/>
      </c>
      <c r="R259" s="463" t="str">
        <f>IF('4.1_Resultats Balears'!O260=0,"",'4.1_Resultats Balears'!O260)</f>
        <v/>
      </c>
      <c r="S259" s="463" t="str">
        <f>IF('4.1_Resultats Balears'!P260=0,"",'4.1_Resultats Balears'!P260)</f>
        <v/>
      </c>
      <c r="T259" s="463" t="str">
        <f>IF('4.1_Resultats Balears'!Q260=0,"",'4.1_Resultats Balears'!Q260)</f>
        <v/>
      </c>
      <c r="U259" s="463" t="str">
        <f>IF('4.1_Resultats Balears'!S260=0,"",'4.1_Resultats Balears'!S260)</f>
        <v/>
      </c>
      <c r="V259" s="462" t="str">
        <f>_xlfn.IFNA(IF(VLOOKUP($D259,'3_Categories 3-6'!$E$26:$X$275,8,FALSE)="","",VLOOKUP($D259,'3_Categories 3-6'!$E$26:$X$275,8,FALSE)),"")</f>
        <v/>
      </c>
      <c r="W259" s="462" t="str">
        <f>_xlfn.IFNA(IF(VLOOKUP($D259,'3_Categories 3-6'!$E$26:$X$275,14,FALSE)="","",VLOOKUP($D259,'3_Categories 3-6'!$E$26:$X$275,14,FALSE)),"")</f>
        <v/>
      </c>
      <c r="X259" s="462" t="str">
        <f>_xlfn.IFNA(IF(VLOOKUP($D259,'3_Categories 3-6'!$E$26:$X$275,19,FALSE)="","",VLOOKUP($D259,'3_Categories 3-6'!$E$26:$X$275,19,FALSE)),"")</f>
        <v/>
      </c>
      <c r="Y259" s="462" t="str">
        <f>_xlfn.IFNA(IF(VLOOKUP($D259,'3_Categories 3-6'!$E$26:$X$275,20,FALSE)="","",VLOOKUP($D259,'3_Categories 3-6'!$E$26:$X$275,20,FALSE)),"")</f>
        <v/>
      </c>
    </row>
    <row r="260" spans="3:25" s="10" customFormat="1" x14ac:dyDescent="0.25">
      <c r="C260" s="478">
        <v>208</v>
      </c>
      <c r="D260" s="723" t="str">
        <f>IF(Dades!E998="","",Dades!E998)</f>
        <v/>
      </c>
      <c r="E260" s="723"/>
      <c r="F260" s="564" t="str">
        <f>IF(D260="","",IF(VLOOKUP(D260,'0.1_Dades generals organització'!$E$44:$M$293,4)="","",VLOOKUP(D260,'0.1_Dades generals organització'!$E$44:$M$293,4)))</f>
        <v/>
      </c>
      <c r="G260" s="564" t="str">
        <f>IF(D260="","",IF(VLOOKUP(D260,'0.1_Dades generals organització'!$E$44:$M$293,5)="","",VLOOKUP(D260,'0.1_Dades generals organització'!$E$44:$M$293,5)))</f>
        <v/>
      </c>
      <c r="H260" s="564" t="str">
        <f>IF(D260="","",IF(VLOOKUP(D260,'0.1_Dades generals organització'!$E$44:$M$293,6)="","",VLOOKUP(D260,'0.1_Dades generals organització'!$E$44:$M$293,6)))</f>
        <v/>
      </c>
      <c r="I260" s="466" t="str">
        <f>IF(D260="","",IF(VLOOKUP(D260,'0.1_Dades generals organització'!$E$44:$M$293,7)="","",VLOOKUP(D260,'0.1_Dades generals organització'!$E$44:$M$293,7)))</f>
        <v/>
      </c>
      <c r="J260" s="466" t="str">
        <f>IF(D260="","",IF(VLOOKUP(D260,'0.1_Dades generals organització'!$E$44:$M$293,8)="","",VLOOKUP(D260,'0.1_Dades generals organització'!$E$44:$M$293,8)))</f>
        <v/>
      </c>
      <c r="K260" s="564" t="str">
        <f>IF(D260="","",IF(VLOOKUP(D260,'0.1_Dades generals organització'!$E$44:$M$293,9)="","",VLOOKUP(D260,'0.1_Dades generals organització'!$E$44:$M$293,9)))</f>
        <v/>
      </c>
      <c r="L260" s="463" t="str">
        <f>IF('4.1_Resultats Balears'!F261=0,"",'4.1_Resultats Balears'!F261)</f>
        <v/>
      </c>
      <c r="M260" s="463" t="str">
        <f>IF('4.1_Resultats Balears'!G261=0,"",'4.1_Resultats Balears'!G261)</f>
        <v/>
      </c>
      <c r="N260" s="463" t="str">
        <f>IF('4.1_Resultats Balears'!H261=0,"",'4.1_Resultats Balears'!H261)</f>
        <v/>
      </c>
      <c r="O260" s="463" t="str">
        <f>IF('4.1_Resultats Balears'!I261=0,"",'4.1_Resultats Balears'!I261)</f>
        <v/>
      </c>
      <c r="P260" s="463" t="str">
        <f>IF('4.1_Resultats Balears'!K261=0,"",'4.1_Resultats Balears'!K261)</f>
        <v/>
      </c>
      <c r="Q260" s="463" t="str">
        <f>IF('4.1_Resultats Balears'!M261=0,"",'4.1_Resultats Balears'!M261)</f>
        <v/>
      </c>
      <c r="R260" s="463" t="str">
        <f>IF('4.1_Resultats Balears'!O261=0,"",'4.1_Resultats Balears'!O261)</f>
        <v/>
      </c>
      <c r="S260" s="463" t="str">
        <f>IF('4.1_Resultats Balears'!P261=0,"",'4.1_Resultats Balears'!P261)</f>
        <v/>
      </c>
      <c r="T260" s="463" t="str">
        <f>IF('4.1_Resultats Balears'!Q261=0,"",'4.1_Resultats Balears'!Q261)</f>
        <v/>
      </c>
      <c r="U260" s="463" t="str">
        <f>IF('4.1_Resultats Balears'!S261=0,"",'4.1_Resultats Balears'!S261)</f>
        <v/>
      </c>
      <c r="V260" s="462" t="str">
        <f>_xlfn.IFNA(IF(VLOOKUP($D260,'3_Categories 3-6'!$E$26:$X$275,8,FALSE)="","",VLOOKUP($D260,'3_Categories 3-6'!$E$26:$X$275,8,FALSE)),"")</f>
        <v/>
      </c>
      <c r="W260" s="462" t="str">
        <f>_xlfn.IFNA(IF(VLOOKUP($D260,'3_Categories 3-6'!$E$26:$X$275,14,FALSE)="","",VLOOKUP($D260,'3_Categories 3-6'!$E$26:$X$275,14,FALSE)),"")</f>
        <v/>
      </c>
      <c r="X260" s="462" t="str">
        <f>_xlfn.IFNA(IF(VLOOKUP($D260,'3_Categories 3-6'!$E$26:$X$275,19,FALSE)="","",VLOOKUP($D260,'3_Categories 3-6'!$E$26:$X$275,19,FALSE)),"")</f>
        <v/>
      </c>
      <c r="Y260" s="462" t="str">
        <f>_xlfn.IFNA(IF(VLOOKUP($D260,'3_Categories 3-6'!$E$26:$X$275,20,FALSE)="","",VLOOKUP($D260,'3_Categories 3-6'!$E$26:$X$275,20,FALSE)),"")</f>
        <v/>
      </c>
    </row>
    <row r="261" spans="3:25" s="10" customFormat="1" x14ac:dyDescent="0.25">
      <c r="C261" s="478">
        <v>209</v>
      </c>
      <c r="D261" s="723" t="str">
        <f>IF(Dades!E999="","",Dades!E999)</f>
        <v/>
      </c>
      <c r="E261" s="723"/>
      <c r="F261" s="564" t="str">
        <f>IF(D261="","",IF(VLOOKUP(D261,'0.1_Dades generals organització'!$E$44:$M$293,4)="","",VLOOKUP(D261,'0.1_Dades generals organització'!$E$44:$M$293,4)))</f>
        <v/>
      </c>
      <c r="G261" s="564" t="str">
        <f>IF(D261="","",IF(VLOOKUP(D261,'0.1_Dades generals organització'!$E$44:$M$293,5)="","",VLOOKUP(D261,'0.1_Dades generals organització'!$E$44:$M$293,5)))</f>
        <v/>
      </c>
      <c r="H261" s="564" t="str">
        <f>IF(D261="","",IF(VLOOKUP(D261,'0.1_Dades generals organització'!$E$44:$M$293,6)="","",VLOOKUP(D261,'0.1_Dades generals organització'!$E$44:$M$293,6)))</f>
        <v/>
      </c>
      <c r="I261" s="466" t="str">
        <f>IF(D261="","",IF(VLOOKUP(D261,'0.1_Dades generals organització'!$E$44:$M$293,7)="","",VLOOKUP(D261,'0.1_Dades generals organització'!$E$44:$M$293,7)))</f>
        <v/>
      </c>
      <c r="J261" s="466" t="str">
        <f>IF(D261="","",IF(VLOOKUP(D261,'0.1_Dades generals organització'!$E$44:$M$293,8)="","",VLOOKUP(D261,'0.1_Dades generals organització'!$E$44:$M$293,8)))</f>
        <v/>
      </c>
      <c r="K261" s="564" t="str">
        <f>IF(D261="","",IF(VLOOKUP(D261,'0.1_Dades generals organització'!$E$44:$M$293,9)="","",VLOOKUP(D261,'0.1_Dades generals organització'!$E$44:$M$293,9)))</f>
        <v/>
      </c>
      <c r="L261" s="463" t="str">
        <f>IF('4.1_Resultats Balears'!F262=0,"",'4.1_Resultats Balears'!F262)</f>
        <v/>
      </c>
      <c r="M261" s="463" t="str">
        <f>IF('4.1_Resultats Balears'!G262=0,"",'4.1_Resultats Balears'!G262)</f>
        <v/>
      </c>
      <c r="N261" s="463" t="str">
        <f>IF('4.1_Resultats Balears'!H262=0,"",'4.1_Resultats Balears'!H262)</f>
        <v/>
      </c>
      <c r="O261" s="463" t="str">
        <f>IF('4.1_Resultats Balears'!I262=0,"",'4.1_Resultats Balears'!I262)</f>
        <v/>
      </c>
      <c r="P261" s="463" t="str">
        <f>IF('4.1_Resultats Balears'!K262=0,"",'4.1_Resultats Balears'!K262)</f>
        <v/>
      </c>
      <c r="Q261" s="463" t="str">
        <f>IF('4.1_Resultats Balears'!M262=0,"",'4.1_Resultats Balears'!M262)</f>
        <v/>
      </c>
      <c r="R261" s="463" t="str">
        <f>IF('4.1_Resultats Balears'!O262=0,"",'4.1_Resultats Balears'!O262)</f>
        <v/>
      </c>
      <c r="S261" s="463" t="str">
        <f>IF('4.1_Resultats Balears'!P262=0,"",'4.1_Resultats Balears'!P262)</f>
        <v/>
      </c>
      <c r="T261" s="463" t="str">
        <f>IF('4.1_Resultats Balears'!Q262=0,"",'4.1_Resultats Balears'!Q262)</f>
        <v/>
      </c>
      <c r="U261" s="463" t="str">
        <f>IF('4.1_Resultats Balears'!S262=0,"",'4.1_Resultats Balears'!S262)</f>
        <v/>
      </c>
      <c r="V261" s="462" t="str">
        <f>_xlfn.IFNA(IF(VLOOKUP($D261,'3_Categories 3-6'!$E$26:$X$275,8,FALSE)="","",VLOOKUP($D261,'3_Categories 3-6'!$E$26:$X$275,8,FALSE)),"")</f>
        <v/>
      </c>
      <c r="W261" s="462" t="str">
        <f>_xlfn.IFNA(IF(VLOOKUP($D261,'3_Categories 3-6'!$E$26:$X$275,14,FALSE)="","",VLOOKUP($D261,'3_Categories 3-6'!$E$26:$X$275,14,FALSE)),"")</f>
        <v/>
      </c>
      <c r="X261" s="462" t="str">
        <f>_xlfn.IFNA(IF(VLOOKUP($D261,'3_Categories 3-6'!$E$26:$X$275,19,FALSE)="","",VLOOKUP($D261,'3_Categories 3-6'!$E$26:$X$275,19,FALSE)),"")</f>
        <v/>
      </c>
      <c r="Y261" s="462" t="str">
        <f>_xlfn.IFNA(IF(VLOOKUP($D261,'3_Categories 3-6'!$E$26:$X$275,20,FALSE)="","",VLOOKUP($D261,'3_Categories 3-6'!$E$26:$X$275,20,FALSE)),"")</f>
        <v/>
      </c>
    </row>
    <row r="262" spans="3:25" s="10" customFormat="1" x14ac:dyDescent="0.25">
      <c r="C262" s="478">
        <v>210</v>
      </c>
      <c r="D262" s="723" t="str">
        <f>IF(Dades!E1000="","",Dades!E1000)</f>
        <v/>
      </c>
      <c r="E262" s="723"/>
      <c r="F262" s="564" t="str">
        <f>IF(D262="","",IF(VLOOKUP(D262,'0.1_Dades generals organització'!$E$44:$M$293,4)="","",VLOOKUP(D262,'0.1_Dades generals organització'!$E$44:$M$293,4)))</f>
        <v/>
      </c>
      <c r="G262" s="564" t="str">
        <f>IF(D262="","",IF(VLOOKUP(D262,'0.1_Dades generals organització'!$E$44:$M$293,5)="","",VLOOKUP(D262,'0.1_Dades generals organització'!$E$44:$M$293,5)))</f>
        <v/>
      </c>
      <c r="H262" s="564" t="str">
        <f>IF(D262="","",IF(VLOOKUP(D262,'0.1_Dades generals organització'!$E$44:$M$293,6)="","",VLOOKUP(D262,'0.1_Dades generals organització'!$E$44:$M$293,6)))</f>
        <v/>
      </c>
      <c r="I262" s="466" t="str">
        <f>IF(D262="","",IF(VLOOKUP(D262,'0.1_Dades generals organització'!$E$44:$M$293,7)="","",VLOOKUP(D262,'0.1_Dades generals organització'!$E$44:$M$293,7)))</f>
        <v/>
      </c>
      <c r="J262" s="466" t="str">
        <f>IF(D262="","",IF(VLOOKUP(D262,'0.1_Dades generals organització'!$E$44:$M$293,8)="","",VLOOKUP(D262,'0.1_Dades generals organització'!$E$44:$M$293,8)))</f>
        <v/>
      </c>
      <c r="K262" s="564" t="str">
        <f>IF(D262="","",IF(VLOOKUP(D262,'0.1_Dades generals organització'!$E$44:$M$293,9)="","",VLOOKUP(D262,'0.1_Dades generals organització'!$E$44:$M$293,9)))</f>
        <v/>
      </c>
      <c r="L262" s="463" t="str">
        <f>IF('4.1_Resultats Balears'!F263=0,"",'4.1_Resultats Balears'!F263)</f>
        <v/>
      </c>
      <c r="M262" s="463" t="str">
        <f>IF('4.1_Resultats Balears'!G263=0,"",'4.1_Resultats Balears'!G263)</f>
        <v/>
      </c>
      <c r="N262" s="463" t="str">
        <f>IF('4.1_Resultats Balears'!H263=0,"",'4.1_Resultats Balears'!H263)</f>
        <v/>
      </c>
      <c r="O262" s="463" t="str">
        <f>IF('4.1_Resultats Balears'!I263=0,"",'4.1_Resultats Balears'!I263)</f>
        <v/>
      </c>
      <c r="P262" s="463" t="str">
        <f>IF('4.1_Resultats Balears'!K263=0,"",'4.1_Resultats Balears'!K263)</f>
        <v/>
      </c>
      <c r="Q262" s="463" t="str">
        <f>IF('4.1_Resultats Balears'!M263=0,"",'4.1_Resultats Balears'!M263)</f>
        <v/>
      </c>
      <c r="R262" s="463" t="str">
        <f>IF('4.1_Resultats Balears'!O263=0,"",'4.1_Resultats Balears'!O263)</f>
        <v/>
      </c>
      <c r="S262" s="463" t="str">
        <f>IF('4.1_Resultats Balears'!P263=0,"",'4.1_Resultats Balears'!P263)</f>
        <v/>
      </c>
      <c r="T262" s="463" t="str">
        <f>IF('4.1_Resultats Balears'!Q263=0,"",'4.1_Resultats Balears'!Q263)</f>
        <v/>
      </c>
      <c r="U262" s="463" t="str">
        <f>IF('4.1_Resultats Balears'!S263=0,"",'4.1_Resultats Balears'!S263)</f>
        <v/>
      </c>
      <c r="V262" s="462" t="str">
        <f>_xlfn.IFNA(IF(VLOOKUP($D262,'3_Categories 3-6'!$E$26:$X$275,8,FALSE)="","",VLOOKUP($D262,'3_Categories 3-6'!$E$26:$X$275,8,FALSE)),"")</f>
        <v/>
      </c>
      <c r="W262" s="462" t="str">
        <f>_xlfn.IFNA(IF(VLOOKUP($D262,'3_Categories 3-6'!$E$26:$X$275,14,FALSE)="","",VLOOKUP($D262,'3_Categories 3-6'!$E$26:$X$275,14,FALSE)),"")</f>
        <v/>
      </c>
      <c r="X262" s="462" t="str">
        <f>_xlfn.IFNA(IF(VLOOKUP($D262,'3_Categories 3-6'!$E$26:$X$275,19,FALSE)="","",VLOOKUP($D262,'3_Categories 3-6'!$E$26:$X$275,19,FALSE)),"")</f>
        <v/>
      </c>
      <c r="Y262" s="462" t="str">
        <f>_xlfn.IFNA(IF(VLOOKUP($D262,'3_Categories 3-6'!$E$26:$X$275,20,FALSE)="","",VLOOKUP($D262,'3_Categories 3-6'!$E$26:$X$275,20,FALSE)),"")</f>
        <v/>
      </c>
    </row>
    <row r="263" spans="3:25" s="10" customFormat="1" x14ac:dyDescent="0.25">
      <c r="C263" s="478">
        <v>211</v>
      </c>
      <c r="D263" s="723" t="str">
        <f>IF(Dades!E1001="","",Dades!E1001)</f>
        <v/>
      </c>
      <c r="E263" s="723"/>
      <c r="F263" s="564" t="str">
        <f>IF(D263="","",IF(VLOOKUP(D263,'0.1_Dades generals organització'!$E$44:$M$293,4)="","",VLOOKUP(D263,'0.1_Dades generals organització'!$E$44:$M$293,4)))</f>
        <v/>
      </c>
      <c r="G263" s="564" t="str">
        <f>IF(D263="","",IF(VLOOKUP(D263,'0.1_Dades generals organització'!$E$44:$M$293,5)="","",VLOOKUP(D263,'0.1_Dades generals organització'!$E$44:$M$293,5)))</f>
        <v/>
      </c>
      <c r="H263" s="564" t="str">
        <f>IF(D263="","",IF(VLOOKUP(D263,'0.1_Dades generals organització'!$E$44:$M$293,6)="","",VLOOKUP(D263,'0.1_Dades generals organització'!$E$44:$M$293,6)))</f>
        <v/>
      </c>
      <c r="I263" s="466" t="str">
        <f>IF(D263="","",IF(VLOOKUP(D263,'0.1_Dades generals organització'!$E$44:$M$293,7)="","",VLOOKUP(D263,'0.1_Dades generals organització'!$E$44:$M$293,7)))</f>
        <v/>
      </c>
      <c r="J263" s="466" t="str">
        <f>IF(D263="","",IF(VLOOKUP(D263,'0.1_Dades generals organització'!$E$44:$M$293,8)="","",VLOOKUP(D263,'0.1_Dades generals organització'!$E$44:$M$293,8)))</f>
        <v/>
      </c>
      <c r="K263" s="564" t="str">
        <f>IF(D263="","",IF(VLOOKUP(D263,'0.1_Dades generals organització'!$E$44:$M$293,9)="","",VLOOKUP(D263,'0.1_Dades generals organització'!$E$44:$M$293,9)))</f>
        <v/>
      </c>
      <c r="L263" s="463" t="str">
        <f>IF('4.1_Resultats Balears'!F264=0,"",'4.1_Resultats Balears'!F264)</f>
        <v/>
      </c>
      <c r="M263" s="463" t="str">
        <f>IF('4.1_Resultats Balears'!G264=0,"",'4.1_Resultats Balears'!G264)</f>
        <v/>
      </c>
      <c r="N263" s="463" t="str">
        <f>IF('4.1_Resultats Balears'!H264=0,"",'4.1_Resultats Balears'!H264)</f>
        <v/>
      </c>
      <c r="O263" s="463" t="str">
        <f>IF('4.1_Resultats Balears'!I264=0,"",'4.1_Resultats Balears'!I264)</f>
        <v/>
      </c>
      <c r="P263" s="463" t="str">
        <f>IF('4.1_Resultats Balears'!K264=0,"",'4.1_Resultats Balears'!K264)</f>
        <v/>
      </c>
      <c r="Q263" s="463" t="str">
        <f>IF('4.1_Resultats Balears'!M264=0,"",'4.1_Resultats Balears'!M264)</f>
        <v/>
      </c>
      <c r="R263" s="463" t="str">
        <f>IF('4.1_Resultats Balears'!O264=0,"",'4.1_Resultats Balears'!O264)</f>
        <v/>
      </c>
      <c r="S263" s="463" t="str">
        <f>IF('4.1_Resultats Balears'!P264=0,"",'4.1_Resultats Balears'!P264)</f>
        <v/>
      </c>
      <c r="T263" s="463" t="str">
        <f>IF('4.1_Resultats Balears'!Q264=0,"",'4.1_Resultats Balears'!Q264)</f>
        <v/>
      </c>
      <c r="U263" s="463" t="str">
        <f>IF('4.1_Resultats Balears'!S264=0,"",'4.1_Resultats Balears'!S264)</f>
        <v/>
      </c>
      <c r="V263" s="462" t="str">
        <f>_xlfn.IFNA(IF(VLOOKUP($D263,'3_Categories 3-6'!$E$26:$X$275,8,FALSE)="","",VLOOKUP($D263,'3_Categories 3-6'!$E$26:$X$275,8,FALSE)),"")</f>
        <v/>
      </c>
      <c r="W263" s="462" t="str">
        <f>_xlfn.IFNA(IF(VLOOKUP($D263,'3_Categories 3-6'!$E$26:$X$275,14,FALSE)="","",VLOOKUP($D263,'3_Categories 3-6'!$E$26:$X$275,14,FALSE)),"")</f>
        <v/>
      </c>
      <c r="X263" s="462" t="str">
        <f>_xlfn.IFNA(IF(VLOOKUP($D263,'3_Categories 3-6'!$E$26:$X$275,19,FALSE)="","",VLOOKUP($D263,'3_Categories 3-6'!$E$26:$X$275,19,FALSE)),"")</f>
        <v/>
      </c>
      <c r="Y263" s="462" t="str">
        <f>_xlfn.IFNA(IF(VLOOKUP($D263,'3_Categories 3-6'!$E$26:$X$275,20,FALSE)="","",VLOOKUP($D263,'3_Categories 3-6'!$E$26:$X$275,20,FALSE)),"")</f>
        <v/>
      </c>
    </row>
    <row r="264" spans="3:25" s="10" customFormat="1" x14ac:dyDescent="0.25">
      <c r="C264" s="478">
        <v>212</v>
      </c>
      <c r="D264" s="723" t="str">
        <f>IF(Dades!E1002="","",Dades!E1002)</f>
        <v/>
      </c>
      <c r="E264" s="723"/>
      <c r="F264" s="564" t="str">
        <f>IF(D264="","",IF(VLOOKUP(D264,'0.1_Dades generals organització'!$E$44:$M$293,4)="","",VLOOKUP(D264,'0.1_Dades generals organització'!$E$44:$M$293,4)))</f>
        <v/>
      </c>
      <c r="G264" s="564" t="str">
        <f>IF(D264="","",IF(VLOOKUP(D264,'0.1_Dades generals organització'!$E$44:$M$293,5)="","",VLOOKUP(D264,'0.1_Dades generals organització'!$E$44:$M$293,5)))</f>
        <v/>
      </c>
      <c r="H264" s="564" t="str">
        <f>IF(D264="","",IF(VLOOKUP(D264,'0.1_Dades generals organització'!$E$44:$M$293,6)="","",VLOOKUP(D264,'0.1_Dades generals organització'!$E$44:$M$293,6)))</f>
        <v/>
      </c>
      <c r="I264" s="466" t="str">
        <f>IF(D264="","",IF(VLOOKUP(D264,'0.1_Dades generals organització'!$E$44:$M$293,7)="","",VLOOKUP(D264,'0.1_Dades generals organització'!$E$44:$M$293,7)))</f>
        <v/>
      </c>
      <c r="J264" s="466" t="str">
        <f>IF(D264="","",IF(VLOOKUP(D264,'0.1_Dades generals organització'!$E$44:$M$293,8)="","",VLOOKUP(D264,'0.1_Dades generals organització'!$E$44:$M$293,8)))</f>
        <v/>
      </c>
      <c r="K264" s="564" t="str">
        <f>IF(D264="","",IF(VLOOKUP(D264,'0.1_Dades generals organització'!$E$44:$M$293,9)="","",VLOOKUP(D264,'0.1_Dades generals organització'!$E$44:$M$293,9)))</f>
        <v/>
      </c>
      <c r="L264" s="463" t="str">
        <f>IF('4.1_Resultats Balears'!F265=0,"",'4.1_Resultats Balears'!F265)</f>
        <v/>
      </c>
      <c r="M264" s="463" t="str">
        <f>IF('4.1_Resultats Balears'!G265=0,"",'4.1_Resultats Balears'!G265)</f>
        <v/>
      </c>
      <c r="N264" s="463" t="str">
        <f>IF('4.1_Resultats Balears'!H265=0,"",'4.1_Resultats Balears'!H265)</f>
        <v/>
      </c>
      <c r="O264" s="463" t="str">
        <f>IF('4.1_Resultats Balears'!I265=0,"",'4.1_Resultats Balears'!I265)</f>
        <v/>
      </c>
      <c r="P264" s="463" t="str">
        <f>IF('4.1_Resultats Balears'!K265=0,"",'4.1_Resultats Balears'!K265)</f>
        <v/>
      </c>
      <c r="Q264" s="463" t="str">
        <f>IF('4.1_Resultats Balears'!M265=0,"",'4.1_Resultats Balears'!M265)</f>
        <v/>
      </c>
      <c r="R264" s="463" t="str">
        <f>IF('4.1_Resultats Balears'!O265=0,"",'4.1_Resultats Balears'!O265)</f>
        <v/>
      </c>
      <c r="S264" s="463" t="str">
        <f>IF('4.1_Resultats Balears'!P265=0,"",'4.1_Resultats Balears'!P265)</f>
        <v/>
      </c>
      <c r="T264" s="463" t="str">
        <f>IF('4.1_Resultats Balears'!Q265=0,"",'4.1_Resultats Balears'!Q265)</f>
        <v/>
      </c>
      <c r="U264" s="463" t="str">
        <f>IF('4.1_Resultats Balears'!S265=0,"",'4.1_Resultats Balears'!S265)</f>
        <v/>
      </c>
      <c r="V264" s="462" t="str">
        <f>_xlfn.IFNA(IF(VLOOKUP($D264,'3_Categories 3-6'!$E$26:$X$275,8,FALSE)="","",VLOOKUP($D264,'3_Categories 3-6'!$E$26:$X$275,8,FALSE)),"")</f>
        <v/>
      </c>
      <c r="W264" s="462" t="str">
        <f>_xlfn.IFNA(IF(VLOOKUP($D264,'3_Categories 3-6'!$E$26:$X$275,14,FALSE)="","",VLOOKUP($D264,'3_Categories 3-6'!$E$26:$X$275,14,FALSE)),"")</f>
        <v/>
      </c>
      <c r="X264" s="462" t="str">
        <f>_xlfn.IFNA(IF(VLOOKUP($D264,'3_Categories 3-6'!$E$26:$X$275,19,FALSE)="","",VLOOKUP($D264,'3_Categories 3-6'!$E$26:$X$275,19,FALSE)),"")</f>
        <v/>
      </c>
      <c r="Y264" s="462" t="str">
        <f>_xlfn.IFNA(IF(VLOOKUP($D264,'3_Categories 3-6'!$E$26:$X$275,20,FALSE)="","",VLOOKUP($D264,'3_Categories 3-6'!$E$26:$X$275,20,FALSE)),"")</f>
        <v/>
      </c>
    </row>
    <row r="265" spans="3:25" s="10" customFormat="1" x14ac:dyDescent="0.25">
      <c r="C265" s="478">
        <v>213</v>
      </c>
      <c r="D265" s="723" t="str">
        <f>IF(Dades!E1003="","",Dades!E1003)</f>
        <v/>
      </c>
      <c r="E265" s="723"/>
      <c r="F265" s="564" t="str">
        <f>IF(D265="","",IF(VLOOKUP(D265,'0.1_Dades generals organització'!$E$44:$M$293,4)="","",VLOOKUP(D265,'0.1_Dades generals organització'!$E$44:$M$293,4)))</f>
        <v/>
      </c>
      <c r="G265" s="564" t="str">
        <f>IF(D265="","",IF(VLOOKUP(D265,'0.1_Dades generals organització'!$E$44:$M$293,5)="","",VLOOKUP(D265,'0.1_Dades generals organització'!$E$44:$M$293,5)))</f>
        <v/>
      </c>
      <c r="H265" s="564" t="str">
        <f>IF(D265="","",IF(VLOOKUP(D265,'0.1_Dades generals organització'!$E$44:$M$293,6)="","",VLOOKUP(D265,'0.1_Dades generals organització'!$E$44:$M$293,6)))</f>
        <v/>
      </c>
      <c r="I265" s="466" t="str">
        <f>IF(D265="","",IF(VLOOKUP(D265,'0.1_Dades generals organització'!$E$44:$M$293,7)="","",VLOOKUP(D265,'0.1_Dades generals organització'!$E$44:$M$293,7)))</f>
        <v/>
      </c>
      <c r="J265" s="466" t="str">
        <f>IF(D265="","",IF(VLOOKUP(D265,'0.1_Dades generals organització'!$E$44:$M$293,8)="","",VLOOKUP(D265,'0.1_Dades generals organització'!$E$44:$M$293,8)))</f>
        <v/>
      </c>
      <c r="K265" s="564" t="str">
        <f>IF(D265="","",IF(VLOOKUP(D265,'0.1_Dades generals organització'!$E$44:$M$293,9)="","",VLOOKUP(D265,'0.1_Dades generals organització'!$E$44:$M$293,9)))</f>
        <v/>
      </c>
      <c r="L265" s="463" t="str">
        <f>IF('4.1_Resultats Balears'!F266=0,"",'4.1_Resultats Balears'!F266)</f>
        <v/>
      </c>
      <c r="M265" s="463" t="str">
        <f>IF('4.1_Resultats Balears'!G266=0,"",'4.1_Resultats Balears'!G266)</f>
        <v/>
      </c>
      <c r="N265" s="463" t="str">
        <f>IF('4.1_Resultats Balears'!H266=0,"",'4.1_Resultats Balears'!H266)</f>
        <v/>
      </c>
      <c r="O265" s="463" t="str">
        <f>IF('4.1_Resultats Balears'!I266=0,"",'4.1_Resultats Balears'!I266)</f>
        <v/>
      </c>
      <c r="P265" s="463" t="str">
        <f>IF('4.1_Resultats Balears'!K266=0,"",'4.1_Resultats Balears'!K266)</f>
        <v/>
      </c>
      <c r="Q265" s="463" t="str">
        <f>IF('4.1_Resultats Balears'!M266=0,"",'4.1_Resultats Balears'!M266)</f>
        <v/>
      </c>
      <c r="R265" s="463" t="str">
        <f>IF('4.1_Resultats Balears'!O266=0,"",'4.1_Resultats Balears'!O266)</f>
        <v/>
      </c>
      <c r="S265" s="463" t="str">
        <f>IF('4.1_Resultats Balears'!P266=0,"",'4.1_Resultats Balears'!P266)</f>
        <v/>
      </c>
      <c r="T265" s="463" t="str">
        <f>IF('4.1_Resultats Balears'!Q266=0,"",'4.1_Resultats Balears'!Q266)</f>
        <v/>
      </c>
      <c r="U265" s="463" t="str">
        <f>IF('4.1_Resultats Balears'!S266=0,"",'4.1_Resultats Balears'!S266)</f>
        <v/>
      </c>
      <c r="V265" s="462" t="str">
        <f>_xlfn.IFNA(IF(VLOOKUP($D265,'3_Categories 3-6'!$E$26:$X$275,8,FALSE)="","",VLOOKUP($D265,'3_Categories 3-6'!$E$26:$X$275,8,FALSE)),"")</f>
        <v/>
      </c>
      <c r="W265" s="462" t="str">
        <f>_xlfn.IFNA(IF(VLOOKUP($D265,'3_Categories 3-6'!$E$26:$X$275,14,FALSE)="","",VLOOKUP($D265,'3_Categories 3-6'!$E$26:$X$275,14,FALSE)),"")</f>
        <v/>
      </c>
      <c r="X265" s="462" t="str">
        <f>_xlfn.IFNA(IF(VLOOKUP($D265,'3_Categories 3-6'!$E$26:$X$275,19,FALSE)="","",VLOOKUP($D265,'3_Categories 3-6'!$E$26:$X$275,19,FALSE)),"")</f>
        <v/>
      </c>
      <c r="Y265" s="462" t="str">
        <f>_xlfn.IFNA(IF(VLOOKUP($D265,'3_Categories 3-6'!$E$26:$X$275,20,FALSE)="","",VLOOKUP($D265,'3_Categories 3-6'!$E$26:$X$275,20,FALSE)),"")</f>
        <v/>
      </c>
    </row>
    <row r="266" spans="3:25" s="10" customFormat="1" x14ac:dyDescent="0.25">
      <c r="C266" s="478">
        <v>214</v>
      </c>
      <c r="D266" s="723" t="str">
        <f>IF(Dades!E1004="","",Dades!E1004)</f>
        <v/>
      </c>
      <c r="E266" s="723"/>
      <c r="F266" s="564" t="str">
        <f>IF(D266="","",IF(VLOOKUP(D266,'0.1_Dades generals organització'!$E$44:$M$293,4)="","",VLOOKUP(D266,'0.1_Dades generals organització'!$E$44:$M$293,4)))</f>
        <v/>
      </c>
      <c r="G266" s="564" t="str">
        <f>IF(D266="","",IF(VLOOKUP(D266,'0.1_Dades generals organització'!$E$44:$M$293,5)="","",VLOOKUP(D266,'0.1_Dades generals organització'!$E$44:$M$293,5)))</f>
        <v/>
      </c>
      <c r="H266" s="564" t="str">
        <f>IF(D266="","",IF(VLOOKUP(D266,'0.1_Dades generals organització'!$E$44:$M$293,6)="","",VLOOKUP(D266,'0.1_Dades generals organització'!$E$44:$M$293,6)))</f>
        <v/>
      </c>
      <c r="I266" s="466" t="str">
        <f>IF(D266="","",IF(VLOOKUP(D266,'0.1_Dades generals organització'!$E$44:$M$293,7)="","",VLOOKUP(D266,'0.1_Dades generals organització'!$E$44:$M$293,7)))</f>
        <v/>
      </c>
      <c r="J266" s="466" t="str">
        <f>IF(D266="","",IF(VLOOKUP(D266,'0.1_Dades generals organització'!$E$44:$M$293,8)="","",VLOOKUP(D266,'0.1_Dades generals organització'!$E$44:$M$293,8)))</f>
        <v/>
      </c>
      <c r="K266" s="564" t="str">
        <f>IF(D266="","",IF(VLOOKUP(D266,'0.1_Dades generals organització'!$E$44:$M$293,9)="","",VLOOKUP(D266,'0.1_Dades generals organització'!$E$44:$M$293,9)))</f>
        <v/>
      </c>
      <c r="L266" s="463" t="str">
        <f>IF('4.1_Resultats Balears'!F267=0,"",'4.1_Resultats Balears'!F267)</f>
        <v/>
      </c>
      <c r="M266" s="463" t="str">
        <f>IF('4.1_Resultats Balears'!G267=0,"",'4.1_Resultats Balears'!G267)</f>
        <v/>
      </c>
      <c r="N266" s="463" t="str">
        <f>IF('4.1_Resultats Balears'!H267=0,"",'4.1_Resultats Balears'!H267)</f>
        <v/>
      </c>
      <c r="O266" s="463" t="str">
        <f>IF('4.1_Resultats Balears'!I267=0,"",'4.1_Resultats Balears'!I267)</f>
        <v/>
      </c>
      <c r="P266" s="463" t="str">
        <f>IF('4.1_Resultats Balears'!K267=0,"",'4.1_Resultats Balears'!K267)</f>
        <v/>
      </c>
      <c r="Q266" s="463" t="str">
        <f>IF('4.1_Resultats Balears'!M267=0,"",'4.1_Resultats Balears'!M267)</f>
        <v/>
      </c>
      <c r="R266" s="463" t="str">
        <f>IF('4.1_Resultats Balears'!O267=0,"",'4.1_Resultats Balears'!O267)</f>
        <v/>
      </c>
      <c r="S266" s="463" t="str">
        <f>IF('4.1_Resultats Balears'!P267=0,"",'4.1_Resultats Balears'!P267)</f>
        <v/>
      </c>
      <c r="T266" s="463" t="str">
        <f>IF('4.1_Resultats Balears'!Q267=0,"",'4.1_Resultats Balears'!Q267)</f>
        <v/>
      </c>
      <c r="U266" s="463" t="str">
        <f>IF('4.1_Resultats Balears'!S267=0,"",'4.1_Resultats Balears'!S267)</f>
        <v/>
      </c>
      <c r="V266" s="462" t="str">
        <f>_xlfn.IFNA(IF(VLOOKUP($D266,'3_Categories 3-6'!$E$26:$X$275,8,FALSE)="","",VLOOKUP($D266,'3_Categories 3-6'!$E$26:$X$275,8,FALSE)),"")</f>
        <v/>
      </c>
      <c r="W266" s="462" t="str">
        <f>_xlfn.IFNA(IF(VLOOKUP($D266,'3_Categories 3-6'!$E$26:$X$275,14,FALSE)="","",VLOOKUP($D266,'3_Categories 3-6'!$E$26:$X$275,14,FALSE)),"")</f>
        <v/>
      </c>
      <c r="X266" s="462" t="str">
        <f>_xlfn.IFNA(IF(VLOOKUP($D266,'3_Categories 3-6'!$E$26:$X$275,19,FALSE)="","",VLOOKUP($D266,'3_Categories 3-6'!$E$26:$X$275,19,FALSE)),"")</f>
        <v/>
      </c>
      <c r="Y266" s="462" t="str">
        <f>_xlfn.IFNA(IF(VLOOKUP($D266,'3_Categories 3-6'!$E$26:$X$275,20,FALSE)="","",VLOOKUP($D266,'3_Categories 3-6'!$E$26:$X$275,20,FALSE)),"")</f>
        <v/>
      </c>
    </row>
    <row r="267" spans="3:25" s="10" customFormat="1" x14ac:dyDescent="0.25">
      <c r="C267" s="478">
        <v>215</v>
      </c>
      <c r="D267" s="723" t="str">
        <f>IF(Dades!E1005="","",Dades!E1005)</f>
        <v/>
      </c>
      <c r="E267" s="723"/>
      <c r="F267" s="564" t="str">
        <f>IF(D267="","",IF(VLOOKUP(D267,'0.1_Dades generals organització'!$E$44:$M$293,4)="","",VLOOKUP(D267,'0.1_Dades generals organització'!$E$44:$M$293,4)))</f>
        <v/>
      </c>
      <c r="G267" s="564" t="str">
        <f>IF(D267="","",IF(VLOOKUP(D267,'0.1_Dades generals organització'!$E$44:$M$293,5)="","",VLOOKUP(D267,'0.1_Dades generals organització'!$E$44:$M$293,5)))</f>
        <v/>
      </c>
      <c r="H267" s="564" t="str">
        <f>IF(D267="","",IF(VLOOKUP(D267,'0.1_Dades generals organització'!$E$44:$M$293,6)="","",VLOOKUP(D267,'0.1_Dades generals organització'!$E$44:$M$293,6)))</f>
        <v/>
      </c>
      <c r="I267" s="466" t="str">
        <f>IF(D267="","",IF(VLOOKUP(D267,'0.1_Dades generals organització'!$E$44:$M$293,7)="","",VLOOKUP(D267,'0.1_Dades generals organització'!$E$44:$M$293,7)))</f>
        <v/>
      </c>
      <c r="J267" s="466" t="str">
        <f>IF(D267="","",IF(VLOOKUP(D267,'0.1_Dades generals organització'!$E$44:$M$293,8)="","",VLOOKUP(D267,'0.1_Dades generals organització'!$E$44:$M$293,8)))</f>
        <v/>
      </c>
      <c r="K267" s="564" t="str">
        <f>IF(D267="","",IF(VLOOKUP(D267,'0.1_Dades generals organització'!$E$44:$M$293,9)="","",VLOOKUP(D267,'0.1_Dades generals organització'!$E$44:$M$293,9)))</f>
        <v/>
      </c>
      <c r="L267" s="463" t="str">
        <f>IF('4.1_Resultats Balears'!F268=0,"",'4.1_Resultats Balears'!F268)</f>
        <v/>
      </c>
      <c r="M267" s="463" t="str">
        <f>IF('4.1_Resultats Balears'!G268=0,"",'4.1_Resultats Balears'!G268)</f>
        <v/>
      </c>
      <c r="N267" s="463" t="str">
        <f>IF('4.1_Resultats Balears'!H268=0,"",'4.1_Resultats Balears'!H268)</f>
        <v/>
      </c>
      <c r="O267" s="463" t="str">
        <f>IF('4.1_Resultats Balears'!I268=0,"",'4.1_Resultats Balears'!I268)</f>
        <v/>
      </c>
      <c r="P267" s="463" t="str">
        <f>IF('4.1_Resultats Balears'!K268=0,"",'4.1_Resultats Balears'!K268)</f>
        <v/>
      </c>
      <c r="Q267" s="463" t="str">
        <f>IF('4.1_Resultats Balears'!M268=0,"",'4.1_Resultats Balears'!M268)</f>
        <v/>
      </c>
      <c r="R267" s="463" t="str">
        <f>IF('4.1_Resultats Balears'!O268=0,"",'4.1_Resultats Balears'!O268)</f>
        <v/>
      </c>
      <c r="S267" s="463" t="str">
        <f>IF('4.1_Resultats Balears'!P268=0,"",'4.1_Resultats Balears'!P268)</f>
        <v/>
      </c>
      <c r="T267" s="463" t="str">
        <f>IF('4.1_Resultats Balears'!Q268=0,"",'4.1_Resultats Balears'!Q268)</f>
        <v/>
      </c>
      <c r="U267" s="463" t="str">
        <f>IF('4.1_Resultats Balears'!S268=0,"",'4.1_Resultats Balears'!S268)</f>
        <v/>
      </c>
      <c r="V267" s="462" t="str">
        <f>_xlfn.IFNA(IF(VLOOKUP($D267,'3_Categories 3-6'!$E$26:$X$275,8,FALSE)="","",VLOOKUP($D267,'3_Categories 3-6'!$E$26:$X$275,8,FALSE)),"")</f>
        <v/>
      </c>
      <c r="W267" s="462" t="str">
        <f>_xlfn.IFNA(IF(VLOOKUP($D267,'3_Categories 3-6'!$E$26:$X$275,14,FALSE)="","",VLOOKUP($D267,'3_Categories 3-6'!$E$26:$X$275,14,FALSE)),"")</f>
        <v/>
      </c>
      <c r="X267" s="462" t="str">
        <f>_xlfn.IFNA(IF(VLOOKUP($D267,'3_Categories 3-6'!$E$26:$X$275,19,FALSE)="","",VLOOKUP($D267,'3_Categories 3-6'!$E$26:$X$275,19,FALSE)),"")</f>
        <v/>
      </c>
      <c r="Y267" s="462" t="str">
        <f>_xlfn.IFNA(IF(VLOOKUP($D267,'3_Categories 3-6'!$E$26:$X$275,20,FALSE)="","",VLOOKUP($D267,'3_Categories 3-6'!$E$26:$X$275,20,FALSE)),"")</f>
        <v/>
      </c>
    </row>
    <row r="268" spans="3:25" s="10" customFormat="1" x14ac:dyDescent="0.25">
      <c r="C268" s="478">
        <v>216</v>
      </c>
      <c r="D268" s="723" t="str">
        <f>IF(Dades!E1006="","",Dades!E1006)</f>
        <v/>
      </c>
      <c r="E268" s="723"/>
      <c r="F268" s="564" t="str">
        <f>IF(D268="","",IF(VLOOKUP(D268,'0.1_Dades generals organització'!$E$44:$M$293,4)="","",VLOOKUP(D268,'0.1_Dades generals organització'!$E$44:$M$293,4)))</f>
        <v/>
      </c>
      <c r="G268" s="564" t="str">
        <f>IF(D268="","",IF(VLOOKUP(D268,'0.1_Dades generals organització'!$E$44:$M$293,5)="","",VLOOKUP(D268,'0.1_Dades generals organització'!$E$44:$M$293,5)))</f>
        <v/>
      </c>
      <c r="H268" s="564" t="str">
        <f>IF(D268="","",IF(VLOOKUP(D268,'0.1_Dades generals organització'!$E$44:$M$293,6)="","",VLOOKUP(D268,'0.1_Dades generals organització'!$E$44:$M$293,6)))</f>
        <v/>
      </c>
      <c r="I268" s="466" t="str">
        <f>IF(D268="","",IF(VLOOKUP(D268,'0.1_Dades generals organització'!$E$44:$M$293,7)="","",VLOOKUP(D268,'0.1_Dades generals organització'!$E$44:$M$293,7)))</f>
        <v/>
      </c>
      <c r="J268" s="466" t="str">
        <f>IF(D268="","",IF(VLOOKUP(D268,'0.1_Dades generals organització'!$E$44:$M$293,8)="","",VLOOKUP(D268,'0.1_Dades generals organització'!$E$44:$M$293,8)))</f>
        <v/>
      </c>
      <c r="K268" s="564" t="str">
        <f>IF(D268="","",IF(VLOOKUP(D268,'0.1_Dades generals organització'!$E$44:$M$293,9)="","",VLOOKUP(D268,'0.1_Dades generals organització'!$E$44:$M$293,9)))</f>
        <v/>
      </c>
      <c r="L268" s="463" t="str">
        <f>IF('4.1_Resultats Balears'!F269=0,"",'4.1_Resultats Balears'!F269)</f>
        <v/>
      </c>
      <c r="M268" s="463" t="str">
        <f>IF('4.1_Resultats Balears'!G269=0,"",'4.1_Resultats Balears'!G269)</f>
        <v/>
      </c>
      <c r="N268" s="463" t="str">
        <f>IF('4.1_Resultats Balears'!H269=0,"",'4.1_Resultats Balears'!H269)</f>
        <v/>
      </c>
      <c r="O268" s="463" t="str">
        <f>IF('4.1_Resultats Balears'!I269=0,"",'4.1_Resultats Balears'!I269)</f>
        <v/>
      </c>
      <c r="P268" s="463" t="str">
        <f>IF('4.1_Resultats Balears'!K269=0,"",'4.1_Resultats Balears'!K269)</f>
        <v/>
      </c>
      <c r="Q268" s="463" t="str">
        <f>IF('4.1_Resultats Balears'!M269=0,"",'4.1_Resultats Balears'!M269)</f>
        <v/>
      </c>
      <c r="R268" s="463" t="str">
        <f>IF('4.1_Resultats Balears'!O269=0,"",'4.1_Resultats Balears'!O269)</f>
        <v/>
      </c>
      <c r="S268" s="463" t="str">
        <f>IF('4.1_Resultats Balears'!P269=0,"",'4.1_Resultats Balears'!P269)</f>
        <v/>
      </c>
      <c r="T268" s="463" t="str">
        <f>IF('4.1_Resultats Balears'!Q269=0,"",'4.1_Resultats Balears'!Q269)</f>
        <v/>
      </c>
      <c r="U268" s="463" t="str">
        <f>IF('4.1_Resultats Balears'!S269=0,"",'4.1_Resultats Balears'!S269)</f>
        <v/>
      </c>
      <c r="V268" s="462" t="str">
        <f>_xlfn.IFNA(IF(VLOOKUP($D268,'3_Categories 3-6'!$E$26:$X$275,8,FALSE)="","",VLOOKUP($D268,'3_Categories 3-6'!$E$26:$X$275,8,FALSE)),"")</f>
        <v/>
      </c>
      <c r="W268" s="462" t="str">
        <f>_xlfn.IFNA(IF(VLOOKUP($D268,'3_Categories 3-6'!$E$26:$X$275,14,FALSE)="","",VLOOKUP($D268,'3_Categories 3-6'!$E$26:$X$275,14,FALSE)),"")</f>
        <v/>
      </c>
      <c r="X268" s="462" t="str">
        <f>_xlfn.IFNA(IF(VLOOKUP($D268,'3_Categories 3-6'!$E$26:$X$275,19,FALSE)="","",VLOOKUP($D268,'3_Categories 3-6'!$E$26:$X$275,19,FALSE)),"")</f>
        <v/>
      </c>
      <c r="Y268" s="462" t="str">
        <f>_xlfn.IFNA(IF(VLOOKUP($D268,'3_Categories 3-6'!$E$26:$X$275,20,FALSE)="","",VLOOKUP($D268,'3_Categories 3-6'!$E$26:$X$275,20,FALSE)),"")</f>
        <v/>
      </c>
    </row>
    <row r="269" spans="3:25" s="10" customFormat="1" x14ac:dyDescent="0.25">
      <c r="C269" s="478">
        <v>217</v>
      </c>
      <c r="D269" s="723" t="str">
        <f>IF(Dades!E1007="","",Dades!E1007)</f>
        <v/>
      </c>
      <c r="E269" s="723"/>
      <c r="F269" s="564" t="str">
        <f>IF(D269="","",IF(VLOOKUP(D269,'0.1_Dades generals organització'!$E$44:$M$293,4)="","",VLOOKUP(D269,'0.1_Dades generals organització'!$E$44:$M$293,4)))</f>
        <v/>
      </c>
      <c r="G269" s="564" t="str">
        <f>IF(D269="","",IF(VLOOKUP(D269,'0.1_Dades generals organització'!$E$44:$M$293,5)="","",VLOOKUP(D269,'0.1_Dades generals organització'!$E$44:$M$293,5)))</f>
        <v/>
      </c>
      <c r="H269" s="564" t="str">
        <f>IF(D269="","",IF(VLOOKUP(D269,'0.1_Dades generals organització'!$E$44:$M$293,6)="","",VLOOKUP(D269,'0.1_Dades generals organització'!$E$44:$M$293,6)))</f>
        <v/>
      </c>
      <c r="I269" s="466" t="str">
        <f>IF(D269="","",IF(VLOOKUP(D269,'0.1_Dades generals organització'!$E$44:$M$293,7)="","",VLOOKUP(D269,'0.1_Dades generals organització'!$E$44:$M$293,7)))</f>
        <v/>
      </c>
      <c r="J269" s="466" t="str">
        <f>IF(D269="","",IF(VLOOKUP(D269,'0.1_Dades generals organització'!$E$44:$M$293,8)="","",VLOOKUP(D269,'0.1_Dades generals organització'!$E$44:$M$293,8)))</f>
        <v/>
      </c>
      <c r="K269" s="564" t="str">
        <f>IF(D269="","",IF(VLOOKUP(D269,'0.1_Dades generals organització'!$E$44:$M$293,9)="","",VLOOKUP(D269,'0.1_Dades generals organització'!$E$44:$M$293,9)))</f>
        <v/>
      </c>
      <c r="L269" s="463" t="str">
        <f>IF('4.1_Resultats Balears'!F270=0,"",'4.1_Resultats Balears'!F270)</f>
        <v/>
      </c>
      <c r="M269" s="463" t="str">
        <f>IF('4.1_Resultats Balears'!G270=0,"",'4.1_Resultats Balears'!G270)</f>
        <v/>
      </c>
      <c r="N269" s="463" t="str">
        <f>IF('4.1_Resultats Balears'!H270=0,"",'4.1_Resultats Balears'!H270)</f>
        <v/>
      </c>
      <c r="O269" s="463" t="str">
        <f>IF('4.1_Resultats Balears'!I270=0,"",'4.1_Resultats Balears'!I270)</f>
        <v/>
      </c>
      <c r="P269" s="463" t="str">
        <f>IF('4.1_Resultats Balears'!K270=0,"",'4.1_Resultats Balears'!K270)</f>
        <v/>
      </c>
      <c r="Q269" s="463" t="str">
        <f>IF('4.1_Resultats Balears'!M270=0,"",'4.1_Resultats Balears'!M270)</f>
        <v/>
      </c>
      <c r="R269" s="463" t="str">
        <f>IF('4.1_Resultats Balears'!O270=0,"",'4.1_Resultats Balears'!O270)</f>
        <v/>
      </c>
      <c r="S269" s="463" t="str">
        <f>IF('4.1_Resultats Balears'!P270=0,"",'4.1_Resultats Balears'!P270)</f>
        <v/>
      </c>
      <c r="T269" s="463" t="str">
        <f>IF('4.1_Resultats Balears'!Q270=0,"",'4.1_Resultats Balears'!Q270)</f>
        <v/>
      </c>
      <c r="U269" s="463" t="str">
        <f>IF('4.1_Resultats Balears'!S270=0,"",'4.1_Resultats Balears'!S270)</f>
        <v/>
      </c>
      <c r="V269" s="462" t="str">
        <f>_xlfn.IFNA(IF(VLOOKUP($D269,'3_Categories 3-6'!$E$26:$X$275,8,FALSE)="","",VLOOKUP($D269,'3_Categories 3-6'!$E$26:$X$275,8,FALSE)),"")</f>
        <v/>
      </c>
      <c r="W269" s="462" t="str">
        <f>_xlfn.IFNA(IF(VLOOKUP($D269,'3_Categories 3-6'!$E$26:$X$275,14,FALSE)="","",VLOOKUP($D269,'3_Categories 3-6'!$E$26:$X$275,14,FALSE)),"")</f>
        <v/>
      </c>
      <c r="X269" s="462" t="str">
        <f>_xlfn.IFNA(IF(VLOOKUP($D269,'3_Categories 3-6'!$E$26:$X$275,19,FALSE)="","",VLOOKUP($D269,'3_Categories 3-6'!$E$26:$X$275,19,FALSE)),"")</f>
        <v/>
      </c>
      <c r="Y269" s="462" t="str">
        <f>_xlfn.IFNA(IF(VLOOKUP($D269,'3_Categories 3-6'!$E$26:$X$275,20,FALSE)="","",VLOOKUP($D269,'3_Categories 3-6'!$E$26:$X$275,20,FALSE)),"")</f>
        <v/>
      </c>
    </row>
    <row r="270" spans="3:25" s="10" customFormat="1" x14ac:dyDescent="0.25">
      <c r="C270" s="478">
        <v>218</v>
      </c>
      <c r="D270" s="723" t="str">
        <f>IF(Dades!E1008="","",Dades!E1008)</f>
        <v/>
      </c>
      <c r="E270" s="723"/>
      <c r="F270" s="564" t="str">
        <f>IF(D270="","",IF(VLOOKUP(D270,'0.1_Dades generals organització'!$E$44:$M$293,4)="","",VLOOKUP(D270,'0.1_Dades generals organització'!$E$44:$M$293,4)))</f>
        <v/>
      </c>
      <c r="G270" s="564" t="str">
        <f>IF(D270="","",IF(VLOOKUP(D270,'0.1_Dades generals organització'!$E$44:$M$293,5)="","",VLOOKUP(D270,'0.1_Dades generals organització'!$E$44:$M$293,5)))</f>
        <v/>
      </c>
      <c r="H270" s="564" t="str">
        <f>IF(D270="","",IF(VLOOKUP(D270,'0.1_Dades generals organització'!$E$44:$M$293,6)="","",VLOOKUP(D270,'0.1_Dades generals organització'!$E$44:$M$293,6)))</f>
        <v/>
      </c>
      <c r="I270" s="466" t="str">
        <f>IF(D270="","",IF(VLOOKUP(D270,'0.1_Dades generals organització'!$E$44:$M$293,7)="","",VLOOKUP(D270,'0.1_Dades generals organització'!$E$44:$M$293,7)))</f>
        <v/>
      </c>
      <c r="J270" s="466" t="str">
        <f>IF(D270="","",IF(VLOOKUP(D270,'0.1_Dades generals organització'!$E$44:$M$293,8)="","",VLOOKUP(D270,'0.1_Dades generals organització'!$E$44:$M$293,8)))</f>
        <v/>
      </c>
      <c r="K270" s="564" t="str">
        <f>IF(D270="","",IF(VLOOKUP(D270,'0.1_Dades generals organització'!$E$44:$M$293,9)="","",VLOOKUP(D270,'0.1_Dades generals organització'!$E$44:$M$293,9)))</f>
        <v/>
      </c>
      <c r="L270" s="463" t="str">
        <f>IF('4.1_Resultats Balears'!F271=0,"",'4.1_Resultats Balears'!F271)</f>
        <v/>
      </c>
      <c r="M270" s="463" t="str">
        <f>IF('4.1_Resultats Balears'!G271=0,"",'4.1_Resultats Balears'!G271)</f>
        <v/>
      </c>
      <c r="N270" s="463" t="str">
        <f>IF('4.1_Resultats Balears'!H271=0,"",'4.1_Resultats Balears'!H271)</f>
        <v/>
      </c>
      <c r="O270" s="463" t="str">
        <f>IF('4.1_Resultats Balears'!I271=0,"",'4.1_Resultats Balears'!I271)</f>
        <v/>
      </c>
      <c r="P270" s="463" t="str">
        <f>IF('4.1_Resultats Balears'!K271=0,"",'4.1_Resultats Balears'!K271)</f>
        <v/>
      </c>
      <c r="Q270" s="463" t="str">
        <f>IF('4.1_Resultats Balears'!M271=0,"",'4.1_Resultats Balears'!M271)</f>
        <v/>
      </c>
      <c r="R270" s="463" t="str">
        <f>IF('4.1_Resultats Balears'!O271=0,"",'4.1_Resultats Balears'!O271)</f>
        <v/>
      </c>
      <c r="S270" s="463" t="str">
        <f>IF('4.1_Resultats Balears'!P271=0,"",'4.1_Resultats Balears'!P271)</f>
        <v/>
      </c>
      <c r="T270" s="463" t="str">
        <f>IF('4.1_Resultats Balears'!Q271=0,"",'4.1_Resultats Balears'!Q271)</f>
        <v/>
      </c>
      <c r="U270" s="463" t="str">
        <f>IF('4.1_Resultats Balears'!S271=0,"",'4.1_Resultats Balears'!S271)</f>
        <v/>
      </c>
      <c r="V270" s="462" t="str">
        <f>_xlfn.IFNA(IF(VLOOKUP($D270,'3_Categories 3-6'!$E$26:$X$275,8,FALSE)="","",VLOOKUP($D270,'3_Categories 3-6'!$E$26:$X$275,8,FALSE)),"")</f>
        <v/>
      </c>
      <c r="W270" s="462" t="str">
        <f>_xlfn.IFNA(IF(VLOOKUP($D270,'3_Categories 3-6'!$E$26:$X$275,14,FALSE)="","",VLOOKUP($D270,'3_Categories 3-6'!$E$26:$X$275,14,FALSE)),"")</f>
        <v/>
      </c>
      <c r="X270" s="462" t="str">
        <f>_xlfn.IFNA(IF(VLOOKUP($D270,'3_Categories 3-6'!$E$26:$X$275,19,FALSE)="","",VLOOKUP($D270,'3_Categories 3-6'!$E$26:$X$275,19,FALSE)),"")</f>
        <v/>
      </c>
      <c r="Y270" s="462" t="str">
        <f>_xlfn.IFNA(IF(VLOOKUP($D270,'3_Categories 3-6'!$E$26:$X$275,20,FALSE)="","",VLOOKUP($D270,'3_Categories 3-6'!$E$26:$X$275,20,FALSE)),"")</f>
        <v/>
      </c>
    </row>
    <row r="271" spans="3:25" s="10" customFormat="1" x14ac:dyDescent="0.25">
      <c r="C271" s="478">
        <v>219</v>
      </c>
      <c r="D271" s="723" t="str">
        <f>IF(Dades!E1009="","",Dades!E1009)</f>
        <v/>
      </c>
      <c r="E271" s="723"/>
      <c r="F271" s="564" t="str">
        <f>IF(D271="","",IF(VLOOKUP(D271,'0.1_Dades generals organització'!$E$44:$M$293,4)="","",VLOOKUP(D271,'0.1_Dades generals organització'!$E$44:$M$293,4)))</f>
        <v/>
      </c>
      <c r="G271" s="564" t="str">
        <f>IF(D271="","",IF(VLOOKUP(D271,'0.1_Dades generals organització'!$E$44:$M$293,5)="","",VLOOKUP(D271,'0.1_Dades generals organització'!$E$44:$M$293,5)))</f>
        <v/>
      </c>
      <c r="H271" s="564" t="str">
        <f>IF(D271="","",IF(VLOOKUP(D271,'0.1_Dades generals organització'!$E$44:$M$293,6)="","",VLOOKUP(D271,'0.1_Dades generals organització'!$E$44:$M$293,6)))</f>
        <v/>
      </c>
      <c r="I271" s="466" t="str">
        <f>IF(D271="","",IF(VLOOKUP(D271,'0.1_Dades generals organització'!$E$44:$M$293,7)="","",VLOOKUP(D271,'0.1_Dades generals organització'!$E$44:$M$293,7)))</f>
        <v/>
      </c>
      <c r="J271" s="466" t="str">
        <f>IF(D271="","",IF(VLOOKUP(D271,'0.1_Dades generals organització'!$E$44:$M$293,8)="","",VLOOKUP(D271,'0.1_Dades generals organització'!$E$44:$M$293,8)))</f>
        <v/>
      </c>
      <c r="K271" s="564" t="str">
        <f>IF(D271="","",IF(VLOOKUP(D271,'0.1_Dades generals organització'!$E$44:$M$293,9)="","",VLOOKUP(D271,'0.1_Dades generals organització'!$E$44:$M$293,9)))</f>
        <v/>
      </c>
      <c r="L271" s="463" t="str">
        <f>IF('4.1_Resultats Balears'!F272=0,"",'4.1_Resultats Balears'!F272)</f>
        <v/>
      </c>
      <c r="M271" s="463" t="str">
        <f>IF('4.1_Resultats Balears'!G272=0,"",'4.1_Resultats Balears'!G272)</f>
        <v/>
      </c>
      <c r="N271" s="463" t="str">
        <f>IF('4.1_Resultats Balears'!H272=0,"",'4.1_Resultats Balears'!H272)</f>
        <v/>
      </c>
      <c r="O271" s="463" t="str">
        <f>IF('4.1_Resultats Balears'!I272=0,"",'4.1_Resultats Balears'!I272)</f>
        <v/>
      </c>
      <c r="P271" s="463" t="str">
        <f>IF('4.1_Resultats Balears'!K272=0,"",'4.1_Resultats Balears'!K272)</f>
        <v/>
      </c>
      <c r="Q271" s="463" t="str">
        <f>IF('4.1_Resultats Balears'!M272=0,"",'4.1_Resultats Balears'!M272)</f>
        <v/>
      </c>
      <c r="R271" s="463" t="str">
        <f>IF('4.1_Resultats Balears'!O272=0,"",'4.1_Resultats Balears'!O272)</f>
        <v/>
      </c>
      <c r="S271" s="463" t="str">
        <f>IF('4.1_Resultats Balears'!P272=0,"",'4.1_Resultats Balears'!P272)</f>
        <v/>
      </c>
      <c r="T271" s="463" t="str">
        <f>IF('4.1_Resultats Balears'!Q272=0,"",'4.1_Resultats Balears'!Q272)</f>
        <v/>
      </c>
      <c r="U271" s="463" t="str">
        <f>IF('4.1_Resultats Balears'!S272=0,"",'4.1_Resultats Balears'!S272)</f>
        <v/>
      </c>
      <c r="V271" s="462" t="str">
        <f>_xlfn.IFNA(IF(VLOOKUP($D271,'3_Categories 3-6'!$E$26:$X$275,8,FALSE)="","",VLOOKUP($D271,'3_Categories 3-6'!$E$26:$X$275,8,FALSE)),"")</f>
        <v/>
      </c>
      <c r="W271" s="462" t="str">
        <f>_xlfn.IFNA(IF(VLOOKUP($D271,'3_Categories 3-6'!$E$26:$X$275,14,FALSE)="","",VLOOKUP($D271,'3_Categories 3-6'!$E$26:$X$275,14,FALSE)),"")</f>
        <v/>
      </c>
      <c r="X271" s="462" t="str">
        <f>_xlfn.IFNA(IF(VLOOKUP($D271,'3_Categories 3-6'!$E$26:$X$275,19,FALSE)="","",VLOOKUP($D271,'3_Categories 3-6'!$E$26:$X$275,19,FALSE)),"")</f>
        <v/>
      </c>
      <c r="Y271" s="462" t="str">
        <f>_xlfn.IFNA(IF(VLOOKUP($D271,'3_Categories 3-6'!$E$26:$X$275,20,FALSE)="","",VLOOKUP($D271,'3_Categories 3-6'!$E$26:$X$275,20,FALSE)),"")</f>
        <v/>
      </c>
    </row>
    <row r="272" spans="3:25" s="10" customFormat="1" x14ac:dyDescent="0.25">
      <c r="C272" s="478">
        <v>220</v>
      </c>
      <c r="D272" s="723" t="str">
        <f>IF(Dades!E1010="","",Dades!E1010)</f>
        <v/>
      </c>
      <c r="E272" s="723"/>
      <c r="F272" s="564" t="str">
        <f>IF(D272="","",IF(VLOOKUP(D272,'0.1_Dades generals organització'!$E$44:$M$293,4)="","",VLOOKUP(D272,'0.1_Dades generals organització'!$E$44:$M$293,4)))</f>
        <v/>
      </c>
      <c r="G272" s="564" t="str">
        <f>IF(D272="","",IF(VLOOKUP(D272,'0.1_Dades generals organització'!$E$44:$M$293,5)="","",VLOOKUP(D272,'0.1_Dades generals organització'!$E$44:$M$293,5)))</f>
        <v/>
      </c>
      <c r="H272" s="564" t="str">
        <f>IF(D272="","",IF(VLOOKUP(D272,'0.1_Dades generals organització'!$E$44:$M$293,6)="","",VLOOKUP(D272,'0.1_Dades generals organització'!$E$44:$M$293,6)))</f>
        <v/>
      </c>
      <c r="I272" s="466" t="str">
        <f>IF(D272="","",IF(VLOOKUP(D272,'0.1_Dades generals organització'!$E$44:$M$293,7)="","",VLOOKUP(D272,'0.1_Dades generals organització'!$E$44:$M$293,7)))</f>
        <v/>
      </c>
      <c r="J272" s="466" t="str">
        <f>IF(D272="","",IF(VLOOKUP(D272,'0.1_Dades generals organització'!$E$44:$M$293,8)="","",VLOOKUP(D272,'0.1_Dades generals organització'!$E$44:$M$293,8)))</f>
        <v/>
      </c>
      <c r="K272" s="564" t="str">
        <f>IF(D272="","",IF(VLOOKUP(D272,'0.1_Dades generals organització'!$E$44:$M$293,9)="","",VLOOKUP(D272,'0.1_Dades generals organització'!$E$44:$M$293,9)))</f>
        <v/>
      </c>
      <c r="L272" s="463" t="str">
        <f>IF('4.1_Resultats Balears'!F273=0,"",'4.1_Resultats Balears'!F273)</f>
        <v/>
      </c>
      <c r="M272" s="463" t="str">
        <f>IF('4.1_Resultats Balears'!G273=0,"",'4.1_Resultats Balears'!G273)</f>
        <v/>
      </c>
      <c r="N272" s="463" t="str">
        <f>IF('4.1_Resultats Balears'!H273=0,"",'4.1_Resultats Balears'!H273)</f>
        <v/>
      </c>
      <c r="O272" s="463" t="str">
        <f>IF('4.1_Resultats Balears'!I273=0,"",'4.1_Resultats Balears'!I273)</f>
        <v/>
      </c>
      <c r="P272" s="463" t="str">
        <f>IF('4.1_Resultats Balears'!K273=0,"",'4.1_Resultats Balears'!K273)</f>
        <v/>
      </c>
      <c r="Q272" s="463" t="str">
        <f>IF('4.1_Resultats Balears'!M273=0,"",'4.1_Resultats Balears'!M273)</f>
        <v/>
      </c>
      <c r="R272" s="463" t="str">
        <f>IF('4.1_Resultats Balears'!O273=0,"",'4.1_Resultats Balears'!O273)</f>
        <v/>
      </c>
      <c r="S272" s="463" t="str">
        <f>IF('4.1_Resultats Balears'!P273=0,"",'4.1_Resultats Balears'!P273)</f>
        <v/>
      </c>
      <c r="T272" s="463" t="str">
        <f>IF('4.1_Resultats Balears'!Q273=0,"",'4.1_Resultats Balears'!Q273)</f>
        <v/>
      </c>
      <c r="U272" s="463" t="str">
        <f>IF('4.1_Resultats Balears'!S273=0,"",'4.1_Resultats Balears'!S273)</f>
        <v/>
      </c>
      <c r="V272" s="462" t="str">
        <f>_xlfn.IFNA(IF(VLOOKUP($D272,'3_Categories 3-6'!$E$26:$X$275,8,FALSE)="","",VLOOKUP($D272,'3_Categories 3-6'!$E$26:$X$275,8,FALSE)),"")</f>
        <v/>
      </c>
      <c r="W272" s="462" t="str">
        <f>_xlfn.IFNA(IF(VLOOKUP($D272,'3_Categories 3-6'!$E$26:$X$275,14,FALSE)="","",VLOOKUP($D272,'3_Categories 3-6'!$E$26:$X$275,14,FALSE)),"")</f>
        <v/>
      </c>
      <c r="X272" s="462" t="str">
        <f>_xlfn.IFNA(IF(VLOOKUP($D272,'3_Categories 3-6'!$E$26:$X$275,19,FALSE)="","",VLOOKUP($D272,'3_Categories 3-6'!$E$26:$X$275,19,FALSE)),"")</f>
        <v/>
      </c>
      <c r="Y272" s="462" t="str">
        <f>_xlfn.IFNA(IF(VLOOKUP($D272,'3_Categories 3-6'!$E$26:$X$275,20,FALSE)="","",VLOOKUP($D272,'3_Categories 3-6'!$E$26:$X$275,20,FALSE)),"")</f>
        <v/>
      </c>
    </row>
    <row r="273" spans="3:25" s="10" customFormat="1" x14ac:dyDescent="0.25">
      <c r="C273" s="478">
        <v>221</v>
      </c>
      <c r="D273" s="723" t="str">
        <f>IF(Dades!E1011="","",Dades!E1011)</f>
        <v/>
      </c>
      <c r="E273" s="723"/>
      <c r="F273" s="564" t="str">
        <f>IF(D273="","",IF(VLOOKUP(D273,'0.1_Dades generals organització'!$E$44:$M$293,4)="","",VLOOKUP(D273,'0.1_Dades generals organització'!$E$44:$M$293,4)))</f>
        <v/>
      </c>
      <c r="G273" s="564" t="str">
        <f>IF(D273="","",IF(VLOOKUP(D273,'0.1_Dades generals organització'!$E$44:$M$293,5)="","",VLOOKUP(D273,'0.1_Dades generals organització'!$E$44:$M$293,5)))</f>
        <v/>
      </c>
      <c r="H273" s="564" t="str">
        <f>IF(D273="","",IF(VLOOKUP(D273,'0.1_Dades generals organització'!$E$44:$M$293,6)="","",VLOOKUP(D273,'0.1_Dades generals organització'!$E$44:$M$293,6)))</f>
        <v/>
      </c>
      <c r="I273" s="466" t="str">
        <f>IF(D273="","",IF(VLOOKUP(D273,'0.1_Dades generals organització'!$E$44:$M$293,7)="","",VLOOKUP(D273,'0.1_Dades generals organització'!$E$44:$M$293,7)))</f>
        <v/>
      </c>
      <c r="J273" s="466" t="str">
        <f>IF(D273="","",IF(VLOOKUP(D273,'0.1_Dades generals organització'!$E$44:$M$293,8)="","",VLOOKUP(D273,'0.1_Dades generals organització'!$E$44:$M$293,8)))</f>
        <v/>
      </c>
      <c r="K273" s="564" t="str">
        <f>IF(D273="","",IF(VLOOKUP(D273,'0.1_Dades generals organització'!$E$44:$M$293,9)="","",VLOOKUP(D273,'0.1_Dades generals organització'!$E$44:$M$293,9)))</f>
        <v/>
      </c>
      <c r="L273" s="463" t="str">
        <f>IF('4.1_Resultats Balears'!F274=0,"",'4.1_Resultats Balears'!F274)</f>
        <v/>
      </c>
      <c r="M273" s="463" t="str">
        <f>IF('4.1_Resultats Balears'!G274=0,"",'4.1_Resultats Balears'!G274)</f>
        <v/>
      </c>
      <c r="N273" s="463" t="str">
        <f>IF('4.1_Resultats Balears'!H274=0,"",'4.1_Resultats Balears'!H274)</f>
        <v/>
      </c>
      <c r="O273" s="463" t="str">
        <f>IF('4.1_Resultats Balears'!I274=0,"",'4.1_Resultats Balears'!I274)</f>
        <v/>
      </c>
      <c r="P273" s="463" t="str">
        <f>IF('4.1_Resultats Balears'!K274=0,"",'4.1_Resultats Balears'!K274)</f>
        <v/>
      </c>
      <c r="Q273" s="463" t="str">
        <f>IF('4.1_Resultats Balears'!M274=0,"",'4.1_Resultats Balears'!M274)</f>
        <v/>
      </c>
      <c r="R273" s="463" t="str">
        <f>IF('4.1_Resultats Balears'!O274=0,"",'4.1_Resultats Balears'!O274)</f>
        <v/>
      </c>
      <c r="S273" s="463" t="str">
        <f>IF('4.1_Resultats Balears'!P274=0,"",'4.1_Resultats Balears'!P274)</f>
        <v/>
      </c>
      <c r="T273" s="463" t="str">
        <f>IF('4.1_Resultats Balears'!Q274=0,"",'4.1_Resultats Balears'!Q274)</f>
        <v/>
      </c>
      <c r="U273" s="463" t="str">
        <f>IF('4.1_Resultats Balears'!S274=0,"",'4.1_Resultats Balears'!S274)</f>
        <v/>
      </c>
      <c r="V273" s="462" t="str">
        <f>_xlfn.IFNA(IF(VLOOKUP($D273,'3_Categories 3-6'!$E$26:$X$275,8,FALSE)="","",VLOOKUP($D273,'3_Categories 3-6'!$E$26:$X$275,8,FALSE)),"")</f>
        <v/>
      </c>
      <c r="W273" s="462" t="str">
        <f>_xlfn.IFNA(IF(VLOOKUP($D273,'3_Categories 3-6'!$E$26:$X$275,14,FALSE)="","",VLOOKUP($D273,'3_Categories 3-6'!$E$26:$X$275,14,FALSE)),"")</f>
        <v/>
      </c>
      <c r="X273" s="462" t="str">
        <f>_xlfn.IFNA(IF(VLOOKUP($D273,'3_Categories 3-6'!$E$26:$X$275,19,FALSE)="","",VLOOKUP($D273,'3_Categories 3-6'!$E$26:$X$275,19,FALSE)),"")</f>
        <v/>
      </c>
      <c r="Y273" s="462" t="str">
        <f>_xlfn.IFNA(IF(VLOOKUP($D273,'3_Categories 3-6'!$E$26:$X$275,20,FALSE)="","",VLOOKUP($D273,'3_Categories 3-6'!$E$26:$X$275,20,FALSE)),"")</f>
        <v/>
      </c>
    </row>
    <row r="274" spans="3:25" s="10" customFormat="1" x14ac:dyDescent="0.25">
      <c r="C274" s="478">
        <v>222</v>
      </c>
      <c r="D274" s="723" t="str">
        <f>IF(Dades!E1012="","",Dades!E1012)</f>
        <v/>
      </c>
      <c r="E274" s="723"/>
      <c r="F274" s="564" t="str">
        <f>IF(D274="","",IF(VLOOKUP(D274,'0.1_Dades generals organització'!$E$44:$M$293,4)="","",VLOOKUP(D274,'0.1_Dades generals organització'!$E$44:$M$293,4)))</f>
        <v/>
      </c>
      <c r="G274" s="564" t="str">
        <f>IF(D274="","",IF(VLOOKUP(D274,'0.1_Dades generals organització'!$E$44:$M$293,5)="","",VLOOKUP(D274,'0.1_Dades generals organització'!$E$44:$M$293,5)))</f>
        <v/>
      </c>
      <c r="H274" s="564" t="str">
        <f>IF(D274="","",IF(VLOOKUP(D274,'0.1_Dades generals organització'!$E$44:$M$293,6)="","",VLOOKUP(D274,'0.1_Dades generals organització'!$E$44:$M$293,6)))</f>
        <v/>
      </c>
      <c r="I274" s="466" t="str">
        <f>IF(D274="","",IF(VLOOKUP(D274,'0.1_Dades generals organització'!$E$44:$M$293,7)="","",VLOOKUP(D274,'0.1_Dades generals organització'!$E$44:$M$293,7)))</f>
        <v/>
      </c>
      <c r="J274" s="466" t="str">
        <f>IF(D274="","",IF(VLOOKUP(D274,'0.1_Dades generals organització'!$E$44:$M$293,8)="","",VLOOKUP(D274,'0.1_Dades generals organització'!$E$44:$M$293,8)))</f>
        <v/>
      </c>
      <c r="K274" s="564" t="str">
        <f>IF(D274="","",IF(VLOOKUP(D274,'0.1_Dades generals organització'!$E$44:$M$293,9)="","",VLOOKUP(D274,'0.1_Dades generals organització'!$E$44:$M$293,9)))</f>
        <v/>
      </c>
      <c r="L274" s="463" t="str">
        <f>IF('4.1_Resultats Balears'!F275=0,"",'4.1_Resultats Balears'!F275)</f>
        <v/>
      </c>
      <c r="M274" s="463" t="str">
        <f>IF('4.1_Resultats Balears'!G275=0,"",'4.1_Resultats Balears'!G275)</f>
        <v/>
      </c>
      <c r="N274" s="463" t="str">
        <f>IF('4.1_Resultats Balears'!H275=0,"",'4.1_Resultats Balears'!H275)</f>
        <v/>
      </c>
      <c r="O274" s="463" t="str">
        <f>IF('4.1_Resultats Balears'!I275=0,"",'4.1_Resultats Balears'!I275)</f>
        <v/>
      </c>
      <c r="P274" s="463" t="str">
        <f>IF('4.1_Resultats Balears'!K275=0,"",'4.1_Resultats Balears'!K275)</f>
        <v/>
      </c>
      <c r="Q274" s="463" t="str">
        <f>IF('4.1_Resultats Balears'!M275=0,"",'4.1_Resultats Balears'!M275)</f>
        <v/>
      </c>
      <c r="R274" s="463" t="str">
        <f>IF('4.1_Resultats Balears'!O275=0,"",'4.1_Resultats Balears'!O275)</f>
        <v/>
      </c>
      <c r="S274" s="463" t="str">
        <f>IF('4.1_Resultats Balears'!P275=0,"",'4.1_Resultats Balears'!P275)</f>
        <v/>
      </c>
      <c r="T274" s="463" t="str">
        <f>IF('4.1_Resultats Balears'!Q275=0,"",'4.1_Resultats Balears'!Q275)</f>
        <v/>
      </c>
      <c r="U274" s="463" t="str">
        <f>IF('4.1_Resultats Balears'!S275=0,"",'4.1_Resultats Balears'!S275)</f>
        <v/>
      </c>
      <c r="V274" s="462" t="str">
        <f>_xlfn.IFNA(IF(VLOOKUP($D274,'3_Categories 3-6'!$E$26:$X$275,8,FALSE)="","",VLOOKUP($D274,'3_Categories 3-6'!$E$26:$X$275,8,FALSE)),"")</f>
        <v/>
      </c>
      <c r="W274" s="462" t="str">
        <f>_xlfn.IFNA(IF(VLOOKUP($D274,'3_Categories 3-6'!$E$26:$X$275,14,FALSE)="","",VLOOKUP($D274,'3_Categories 3-6'!$E$26:$X$275,14,FALSE)),"")</f>
        <v/>
      </c>
      <c r="X274" s="462" t="str">
        <f>_xlfn.IFNA(IF(VLOOKUP($D274,'3_Categories 3-6'!$E$26:$X$275,19,FALSE)="","",VLOOKUP($D274,'3_Categories 3-6'!$E$26:$X$275,19,FALSE)),"")</f>
        <v/>
      </c>
      <c r="Y274" s="462" t="str">
        <f>_xlfn.IFNA(IF(VLOOKUP($D274,'3_Categories 3-6'!$E$26:$X$275,20,FALSE)="","",VLOOKUP($D274,'3_Categories 3-6'!$E$26:$X$275,20,FALSE)),"")</f>
        <v/>
      </c>
    </row>
    <row r="275" spans="3:25" s="10" customFormat="1" x14ac:dyDescent="0.25">
      <c r="C275" s="478">
        <v>223</v>
      </c>
      <c r="D275" s="723" t="str">
        <f>IF(Dades!E1013="","",Dades!E1013)</f>
        <v/>
      </c>
      <c r="E275" s="723"/>
      <c r="F275" s="564" t="str">
        <f>IF(D275="","",IF(VLOOKUP(D275,'0.1_Dades generals organització'!$E$44:$M$293,4)="","",VLOOKUP(D275,'0.1_Dades generals organització'!$E$44:$M$293,4)))</f>
        <v/>
      </c>
      <c r="G275" s="564" t="str">
        <f>IF(D275="","",IF(VLOOKUP(D275,'0.1_Dades generals organització'!$E$44:$M$293,5)="","",VLOOKUP(D275,'0.1_Dades generals organització'!$E$44:$M$293,5)))</f>
        <v/>
      </c>
      <c r="H275" s="564" t="str">
        <f>IF(D275="","",IF(VLOOKUP(D275,'0.1_Dades generals organització'!$E$44:$M$293,6)="","",VLOOKUP(D275,'0.1_Dades generals organització'!$E$44:$M$293,6)))</f>
        <v/>
      </c>
      <c r="I275" s="466" t="str">
        <f>IF(D275="","",IF(VLOOKUP(D275,'0.1_Dades generals organització'!$E$44:$M$293,7)="","",VLOOKUP(D275,'0.1_Dades generals organització'!$E$44:$M$293,7)))</f>
        <v/>
      </c>
      <c r="J275" s="466" t="str">
        <f>IF(D275="","",IF(VLOOKUP(D275,'0.1_Dades generals organització'!$E$44:$M$293,8)="","",VLOOKUP(D275,'0.1_Dades generals organització'!$E$44:$M$293,8)))</f>
        <v/>
      </c>
      <c r="K275" s="564" t="str">
        <f>IF(D275="","",IF(VLOOKUP(D275,'0.1_Dades generals organització'!$E$44:$M$293,9)="","",VLOOKUP(D275,'0.1_Dades generals organització'!$E$44:$M$293,9)))</f>
        <v/>
      </c>
      <c r="L275" s="463" t="str">
        <f>IF('4.1_Resultats Balears'!F276=0,"",'4.1_Resultats Balears'!F276)</f>
        <v/>
      </c>
      <c r="M275" s="463" t="str">
        <f>IF('4.1_Resultats Balears'!G276=0,"",'4.1_Resultats Balears'!G276)</f>
        <v/>
      </c>
      <c r="N275" s="463" t="str">
        <f>IF('4.1_Resultats Balears'!H276=0,"",'4.1_Resultats Balears'!H276)</f>
        <v/>
      </c>
      <c r="O275" s="463" t="str">
        <f>IF('4.1_Resultats Balears'!I276=0,"",'4.1_Resultats Balears'!I276)</f>
        <v/>
      </c>
      <c r="P275" s="463" t="str">
        <f>IF('4.1_Resultats Balears'!K276=0,"",'4.1_Resultats Balears'!K276)</f>
        <v/>
      </c>
      <c r="Q275" s="463" t="str">
        <f>IF('4.1_Resultats Balears'!M276=0,"",'4.1_Resultats Balears'!M276)</f>
        <v/>
      </c>
      <c r="R275" s="463" t="str">
        <f>IF('4.1_Resultats Balears'!O276=0,"",'4.1_Resultats Balears'!O276)</f>
        <v/>
      </c>
      <c r="S275" s="463" t="str">
        <f>IF('4.1_Resultats Balears'!P276=0,"",'4.1_Resultats Balears'!P276)</f>
        <v/>
      </c>
      <c r="T275" s="463" t="str">
        <f>IF('4.1_Resultats Balears'!Q276=0,"",'4.1_Resultats Balears'!Q276)</f>
        <v/>
      </c>
      <c r="U275" s="463" t="str">
        <f>IF('4.1_Resultats Balears'!S276=0,"",'4.1_Resultats Balears'!S276)</f>
        <v/>
      </c>
      <c r="V275" s="462" t="str">
        <f>_xlfn.IFNA(IF(VLOOKUP($D275,'3_Categories 3-6'!$E$26:$X$275,8,FALSE)="","",VLOOKUP($D275,'3_Categories 3-6'!$E$26:$X$275,8,FALSE)),"")</f>
        <v/>
      </c>
      <c r="W275" s="462" t="str">
        <f>_xlfn.IFNA(IF(VLOOKUP($D275,'3_Categories 3-6'!$E$26:$X$275,14,FALSE)="","",VLOOKUP($D275,'3_Categories 3-6'!$E$26:$X$275,14,FALSE)),"")</f>
        <v/>
      </c>
      <c r="X275" s="462" t="str">
        <f>_xlfn.IFNA(IF(VLOOKUP($D275,'3_Categories 3-6'!$E$26:$X$275,19,FALSE)="","",VLOOKUP($D275,'3_Categories 3-6'!$E$26:$X$275,19,FALSE)),"")</f>
        <v/>
      </c>
      <c r="Y275" s="462" t="str">
        <f>_xlfn.IFNA(IF(VLOOKUP($D275,'3_Categories 3-6'!$E$26:$X$275,20,FALSE)="","",VLOOKUP($D275,'3_Categories 3-6'!$E$26:$X$275,20,FALSE)),"")</f>
        <v/>
      </c>
    </row>
    <row r="276" spans="3:25" s="10" customFormat="1" x14ac:dyDescent="0.25">
      <c r="C276" s="478">
        <v>224</v>
      </c>
      <c r="D276" s="723" t="str">
        <f>IF(Dades!E1014="","",Dades!E1014)</f>
        <v/>
      </c>
      <c r="E276" s="723"/>
      <c r="F276" s="564" t="str">
        <f>IF(D276="","",IF(VLOOKUP(D276,'0.1_Dades generals organització'!$E$44:$M$293,4)="","",VLOOKUP(D276,'0.1_Dades generals organització'!$E$44:$M$293,4)))</f>
        <v/>
      </c>
      <c r="G276" s="564" t="str">
        <f>IF(D276="","",IF(VLOOKUP(D276,'0.1_Dades generals organització'!$E$44:$M$293,5)="","",VLOOKUP(D276,'0.1_Dades generals organització'!$E$44:$M$293,5)))</f>
        <v/>
      </c>
      <c r="H276" s="564" t="str">
        <f>IF(D276="","",IF(VLOOKUP(D276,'0.1_Dades generals organització'!$E$44:$M$293,6)="","",VLOOKUP(D276,'0.1_Dades generals organització'!$E$44:$M$293,6)))</f>
        <v/>
      </c>
      <c r="I276" s="466" t="str">
        <f>IF(D276="","",IF(VLOOKUP(D276,'0.1_Dades generals organització'!$E$44:$M$293,7)="","",VLOOKUP(D276,'0.1_Dades generals organització'!$E$44:$M$293,7)))</f>
        <v/>
      </c>
      <c r="J276" s="466" t="str">
        <f>IF(D276="","",IF(VLOOKUP(D276,'0.1_Dades generals organització'!$E$44:$M$293,8)="","",VLOOKUP(D276,'0.1_Dades generals organització'!$E$44:$M$293,8)))</f>
        <v/>
      </c>
      <c r="K276" s="564" t="str">
        <f>IF(D276="","",IF(VLOOKUP(D276,'0.1_Dades generals organització'!$E$44:$M$293,9)="","",VLOOKUP(D276,'0.1_Dades generals organització'!$E$44:$M$293,9)))</f>
        <v/>
      </c>
      <c r="L276" s="463" t="str">
        <f>IF('4.1_Resultats Balears'!F277=0,"",'4.1_Resultats Balears'!F277)</f>
        <v/>
      </c>
      <c r="M276" s="463" t="str">
        <f>IF('4.1_Resultats Balears'!G277=0,"",'4.1_Resultats Balears'!G277)</f>
        <v/>
      </c>
      <c r="N276" s="463" t="str">
        <f>IF('4.1_Resultats Balears'!H277=0,"",'4.1_Resultats Balears'!H277)</f>
        <v/>
      </c>
      <c r="O276" s="463" t="str">
        <f>IF('4.1_Resultats Balears'!I277=0,"",'4.1_Resultats Balears'!I277)</f>
        <v/>
      </c>
      <c r="P276" s="463" t="str">
        <f>IF('4.1_Resultats Balears'!K277=0,"",'4.1_Resultats Balears'!K277)</f>
        <v/>
      </c>
      <c r="Q276" s="463" t="str">
        <f>IF('4.1_Resultats Balears'!M277=0,"",'4.1_Resultats Balears'!M277)</f>
        <v/>
      </c>
      <c r="R276" s="463" t="str">
        <f>IF('4.1_Resultats Balears'!O277=0,"",'4.1_Resultats Balears'!O277)</f>
        <v/>
      </c>
      <c r="S276" s="463" t="str">
        <f>IF('4.1_Resultats Balears'!P277=0,"",'4.1_Resultats Balears'!P277)</f>
        <v/>
      </c>
      <c r="T276" s="463" t="str">
        <f>IF('4.1_Resultats Balears'!Q277=0,"",'4.1_Resultats Balears'!Q277)</f>
        <v/>
      </c>
      <c r="U276" s="463" t="str">
        <f>IF('4.1_Resultats Balears'!S277=0,"",'4.1_Resultats Balears'!S277)</f>
        <v/>
      </c>
      <c r="V276" s="462" t="str">
        <f>_xlfn.IFNA(IF(VLOOKUP($D276,'3_Categories 3-6'!$E$26:$X$275,8,FALSE)="","",VLOOKUP($D276,'3_Categories 3-6'!$E$26:$X$275,8,FALSE)),"")</f>
        <v/>
      </c>
      <c r="W276" s="462" t="str">
        <f>_xlfn.IFNA(IF(VLOOKUP($D276,'3_Categories 3-6'!$E$26:$X$275,14,FALSE)="","",VLOOKUP($D276,'3_Categories 3-6'!$E$26:$X$275,14,FALSE)),"")</f>
        <v/>
      </c>
      <c r="X276" s="462" t="str">
        <f>_xlfn.IFNA(IF(VLOOKUP($D276,'3_Categories 3-6'!$E$26:$X$275,19,FALSE)="","",VLOOKUP($D276,'3_Categories 3-6'!$E$26:$X$275,19,FALSE)),"")</f>
        <v/>
      </c>
      <c r="Y276" s="462" t="str">
        <f>_xlfn.IFNA(IF(VLOOKUP($D276,'3_Categories 3-6'!$E$26:$X$275,20,FALSE)="","",VLOOKUP($D276,'3_Categories 3-6'!$E$26:$X$275,20,FALSE)),"")</f>
        <v/>
      </c>
    </row>
    <row r="277" spans="3:25" s="10" customFormat="1" x14ac:dyDescent="0.25">
      <c r="C277" s="478">
        <v>225</v>
      </c>
      <c r="D277" s="723" t="str">
        <f>IF(Dades!E1015="","",Dades!E1015)</f>
        <v/>
      </c>
      <c r="E277" s="723"/>
      <c r="F277" s="564" t="str">
        <f>IF(D277="","",IF(VLOOKUP(D277,'0.1_Dades generals organització'!$E$44:$M$293,4)="","",VLOOKUP(D277,'0.1_Dades generals organització'!$E$44:$M$293,4)))</f>
        <v/>
      </c>
      <c r="G277" s="564" t="str">
        <f>IF(D277="","",IF(VLOOKUP(D277,'0.1_Dades generals organització'!$E$44:$M$293,5)="","",VLOOKUP(D277,'0.1_Dades generals organització'!$E$44:$M$293,5)))</f>
        <v/>
      </c>
      <c r="H277" s="564" t="str">
        <f>IF(D277="","",IF(VLOOKUP(D277,'0.1_Dades generals organització'!$E$44:$M$293,6)="","",VLOOKUP(D277,'0.1_Dades generals organització'!$E$44:$M$293,6)))</f>
        <v/>
      </c>
      <c r="I277" s="466" t="str">
        <f>IF(D277="","",IF(VLOOKUP(D277,'0.1_Dades generals organització'!$E$44:$M$293,7)="","",VLOOKUP(D277,'0.1_Dades generals organització'!$E$44:$M$293,7)))</f>
        <v/>
      </c>
      <c r="J277" s="466" t="str">
        <f>IF(D277="","",IF(VLOOKUP(D277,'0.1_Dades generals organització'!$E$44:$M$293,8)="","",VLOOKUP(D277,'0.1_Dades generals organització'!$E$44:$M$293,8)))</f>
        <v/>
      </c>
      <c r="K277" s="564" t="str">
        <f>IF(D277="","",IF(VLOOKUP(D277,'0.1_Dades generals organització'!$E$44:$M$293,9)="","",VLOOKUP(D277,'0.1_Dades generals organització'!$E$44:$M$293,9)))</f>
        <v/>
      </c>
      <c r="L277" s="463" t="str">
        <f>IF('4.1_Resultats Balears'!F278=0,"",'4.1_Resultats Balears'!F278)</f>
        <v/>
      </c>
      <c r="M277" s="463" t="str">
        <f>IF('4.1_Resultats Balears'!G278=0,"",'4.1_Resultats Balears'!G278)</f>
        <v/>
      </c>
      <c r="N277" s="463" t="str">
        <f>IF('4.1_Resultats Balears'!H278=0,"",'4.1_Resultats Balears'!H278)</f>
        <v/>
      </c>
      <c r="O277" s="463" t="str">
        <f>IF('4.1_Resultats Balears'!I278=0,"",'4.1_Resultats Balears'!I278)</f>
        <v/>
      </c>
      <c r="P277" s="463" t="str">
        <f>IF('4.1_Resultats Balears'!K278=0,"",'4.1_Resultats Balears'!K278)</f>
        <v/>
      </c>
      <c r="Q277" s="463" t="str">
        <f>IF('4.1_Resultats Balears'!M278=0,"",'4.1_Resultats Balears'!M278)</f>
        <v/>
      </c>
      <c r="R277" s="463" t="str">
        <f>IF('4.1_Resultats Balears'!O278=0,"",'4.1_Resultats Balears'!O278)</f>
        <v/>
      </c>
      <c r="S277" s="463" t="str">
        <f>IF('4.1_Resultats Balears'!P278=0,"",'4.1_Resultats Balears'!P278)</f>
        <v/>
      </c>
      <c r="T277" s="463" t="str">
        <f>IF('4.1_Resultats Balears'!Q278=0,"",'4.1_Resultats Balears'!Q278)</f>
        <v/>
      </c>
      <c r="U277" s="463" t="str">
        <f>IF('4.1_Resultats Balears'!S278=0,"",'4.1_Resultats Balears'!S278)</f>
        <v/>
      </c>
      <c r="V277" s="462" t="str">
        <f>_xlfn.IFNA(IF(VLOOKUP($D277,'3_Categories 3-6'!$E$26:$X$275,8,FALSE)="","",VLOOKUP($D277,'3_Categories 3-6'!$E$26:$X$275,8,FALSE)),"")</f>
        <v/>
      </c>
      <c r="W277" s="462" t="str">
        <f>_xlfn.IFNA(IF(VLOOKUP($D277,'3_Categories 3-6'!$E$26:$X$275,14,FALSE)="","",VLOOKUP($D277,'3_Categories 3-6'!$E$26:$X$275,14,FALSE)),"")</f>
        <v/>
      </c>
      <c r="X277" s="462" t="str">
        <f>_xlfn.IFNA(IF(VLOOKUP($D277,'3_Categories 3-6'!$E$26:$X$275,19,FALSE)="","",VLOOKUP($D277,'3_Categories 3-6'!$E$26:$X$275,19,FALSE)),"")</f>
        <v/>
      </c>
      <c r="Y277" s="462" t="str">
        <f>_xlfn.IFNA(IF(VLOOKUP($D277,'3_Categories 3-6'!$E$26:$X$275,20,FALSE)="","",VLOOKUP($D277,'3_Categories 3-6'!$E$26:$X$275,20,FALSE)),"")</f>
        <v/>
      </c>
    </row>
    <row r="278" spans="3:25" s="10" customFormat="1" x14ac:dyDescent="0.25">
      <c r="C278" s="478">
        <v>226</v>
      </c>
      <c r="D278" s="723" t="str">
        <f>IF(Dades!E1016="","",Dades!E1016)</f>
        <v/>
      </c>
      <c r="E278" s="723"/>
      <c r="F278" s="564" t="str">
        <f>IF(D278="","",IF(VLOOKUP(D278,'0.1_Dades generals organització'!$E$44:$M$293,4)="","",VLOOKUP(D278,'0.1_Dades generals organització'!$E$44:$M$293,4)))</f>
        <v/>
      </c>
      <c r="G278" s="564" t="str">
        <f>IF(D278="","",IF(VLOOKUP(D278,'0.1_Dades generals organització'!$E$44:$M$293,5)="","",VLOOKUP(D278,'0.1_Dades generals organització'!$E$44:$M$293,5)))</f>
        <v/>
      </c>
      <c r="H278" s="564" t="str">
        <f>IF(D278="","",IF(VLOOKUP(D278,'0.1_Dades generals organització'!$E$44:$M$293,6)="","",VLOOKUP(D278,'0.1_Dades generals organització'!$E$44:$M$293,6)))</f>
        <v/>
      </c>
      <c r="I278" s="466" t="str">
        <f>IF(D278="","",IF(VLOOKUP(D278,'0.1_Dades generals organització'!$E$44:$M$293,7)="","",VLOOKUP(D278,'0.1_Dades generals organització'!$E$44:$M$293,7)))</f>
        <v/>
      </c>
      <c r="J278" s="466" t="str">
        <f>IF(D278="","",IF(VLOOKUP(D278,'0.1_Dades generals organització'!$E$44:$M$293,8)="","",VLOOKUP(D278,'0.1_Dades generals organització'!$E$44:$M$293,8)))</f>
        <v/>
      </c>
      <c r="K278" s="564" t="str">
        <f>IF(D278="","",IF(VLOOKUP(D278,'0.1_Dades generals organització'!$E$44:$M$293,9)="","",VLOOKUP(D278,'0.1_Dades generals organització'!$E$44:$M$293,9)))</f>
        <v/>
      </c>
      <c r="L278" s="463" t="str">
        <f>IF('4.1_Resultats Balears'!F279=0,"",'4.1_Resultats Balears'!F279)</f>
        <v/>
      </c>
      <c r="M278" s="463" t="str">
        <f>IF('4.1_Resultats Balears'!G279=0,"",'4.1_Resultats Balears'!G279)</f>
        <v/>
      </c>
      <c r="N278" s="463" t="str">
        <f>IF('4.1_Resultats Balears'!H279=0,"",'4.1_Resultats Balears'!H279)</f>
        <v/>
      </c>
      <c r="O278" s="463" t="str">
        <f>IF('4.1_Resultats Balears'!I279=0,"",'4.1_Resultats Balears'!I279)</f>
        <v/>
      </c>
      <c r="P278" s="463" t="str">
        <f>IF('4.1_Resultats Balears'!K279=0,"",'4.1_Resultats Balears'!K279)</f>
        <v/>
      </c>
      <c r="Q278" s="463" t="str">
        <f>IF('4.1_Resultats Balears'!M279=0,"",'4.1_Resultats Balears'!M279)</f>
        <v/>
      </c>
      <c r="R278" s="463" t="str">
        <f>IF('4.1_Resultats Balears'!O279=0,"",'4.1_Resultats Balears'!O279)</f>
        <v/>
      </c>
      <c r="S278" s="463" t="str">
        <f>IF('4.1_Resultats Balears'!P279=0,"",'4.1_Resultats Balears'!P279)</f>
        <v/>
      </c>
      <c r="T278" s="463" t="str">
        <f>IF('4.1_Resultats Balears'!Q279=0,"",'4.1_Resultats Balears'!Q279)</f>
        <v/>
      </c>
      <c r="U278" s="463" t="str">
        <f>IF('4.1_Resultats Balears'!S279=0,"",'4.1_Resultats Balears'!S279)</f>
        <v/>
      </c>
      <c r="V278" s="462" t="str">
        <f>_xlfn.IFNA(IF(VLOOKUP($D278,'3_Categories 3-6'!$E$26:$X$275,8,FALSE)="","",VLOOKUP($D278,'3_Categories 3-6'!$E$26:$X$275,8,FALSE)),"")</f>
        <v/>
      </c>
      <c r="W278" s="462" t="str">
        <f>_xlfn.IFNA(IF(VLOOKUP($D278,'3_Categories 3-6'!$E$26:$X$275,14,FALSE)="","",VLOOKUP($D278,'3_Categories 3-6'!$E$26:$X$275,14,FALSE)),"")</f>
        <v/>
      </c>
      <c r="X278" s="462" t="str">
        <f>_xlfn.IFNA(IF(VLOOKUP($D278,'3_Categories 3-6'!$E$26:$X$275,19,FALSE)="","",VLOOKUP($D278,'3_Categories 3-6'!$E$26:$X$275,19,FALSE)),"")</f>
        <v/>
      </c>
      <c r="Y278" s="462" t="str">
        <f>_xlfn.IFNA(IF(VLOOKUP($D278,'3_Categories 3-6'!$E$26:$X$275,20,FALSE)="","",VLOOKUP($D278,'3_Categories 3-6'!$E$26:$X$275,20,FALSE)),"")</f>
        <v/>
      </c>
    </row>
    <row r="279" spans="3:25" s="10" customFormat="1" x14ac:dyDescent="0.25">
      <c r="C279" s="478">
        <v>227</v>
      </c>
      <c r="D279" s="723" t="str">
        <f>IF(Dades!E1017="","",Dades!E1017)</f>
        <v/>
      </c>
      <c r="E279" s="723"/>
      <c r="F279" s="564" t="str">
        <f>IF(D279="","",IF(VLOOKUP(D279,'0.1_Dades generals organització'!$E$44:$M$293,4)="","",VLOOKUP(D279,'0.1_Dades generals organització'!$E$44:$M$293,4)))</f>
        <v/>
      </c>
      <c r="G279" s="564" t="str">
        <f>IF(D279="","",IF(VLOOKUP(D279,'0.1_Dades generals organització'!$E$44:$M$293,5)="","",VLOOKUP(D279,'0.1_Dades generals organització'!$E$44:$M$293,5)))</f>
        <v/>
      </c>
      <c r="H279" s="564" t="str">
        <f>IF(D279="","",IF(VLOOKUP(D279,'0.1_Dades generals organització'!$E$44:$M$293,6)="","",VLOOKUP(D279,'0.1_Dades generals organització'!$E$44:$M$293,6)))</f>
        <v/>
      </c>
      <c r="I279" s="466" t="str">
        <f>IF(D279="","",IF(VLOOKUP(D279,'0.1_Dades generals organització'!$E$44:$M$293,7)="","",VLOOKUP(D279,'0.1_Dades generals organització'!$E$44:$M$293,7)))</f>
        <v/>
      </c>
      <c r="J279" s="466" t="str">
        <f>IF(D279="","",IF(VLOOKUP(D279,'0.1_Dades generals organització'!$E$44:$M$293,8)="","",VLOOKUP(D279,'0.1_Dades generals organització'!$E$44:$M$293,8)))</f>
        <v/>
      </c>
      <c r="K279" s="564" t="str">
        <f>IF(D279="","",IF(VLOOKUP(D279,'0.1_Dades generals organització'!$E$44:$M$293,9)="","",VLOOKUP(D279,'0.1_Dades generals organització'!$E$44:$M$293,9)))</f>
        <v/>
      </c>
      <c r="L279" s="463" t="str">
        <f>IF('4.1_Resultats Balears'!F280=0,"",'4.1_Resultats Balears'!F280)</f>
        <v/>
      </c>
      <c r="M279" s="463" t="str">
        <f>IF('4.1_Resultats Balears'!G280=0,"",'4.1_Resultats Balears'!G280)</f>
        <v/>
      </c>
      <c r="N279" s="463" t="str">
        <f>IF('4.1_Resultats Balears'!H280=0,"",'4.1_Resultats Balears'!H280)</f>
        <v/>
      </c>
      <c r="O279" s="463" t="str">
        <f>IF('4.1_Resultats Balears'!I280=0,"",'4.1_Resultats Balears'!I280)</f>
        <v/>
      </c>
      <c r="P279" s="463" t="str">
        <f>IF('4.1_Resultats Balears'!K280=0,"",'4.1_Resultats Balears'!K280)</f>
        <v/>
      </c>
      <c r="Q279" s="463" t="str">
        <f>IF('4.1_Resultats Balears'!M280=0,"",'4.1_Resultats Balears'!M280)</f>
        <v/>
      </c>
      <c r="R279" s="463" t="str">
        <f>IF('4.1_Resultats Balears'!O280=0,"",'4.1_Resultats Balears'!O280)</f>
        <v/>
      </c>
      <c r="S279" s="463" t="str">
        <f>IF('4.1_Resultats Balears'!P280=0,"",'4.1_Resultats Balears'!P280)</f>
        <v/>
      </c>
      <c r="T279" s="463" t="str">
        <f>IF('4.1_Resultats Balears'!Q280=0,"",'4.1_Resultats Balears'!Q280)</f>
        <v/>
      </c>
      <c r="U279" s="463" t="str">
        <f>IF('4.1_Resultats Balears'!S280=0,"",'4.1_Resultats Balears'!S280)</f>
        <v/>
      </c>
      <c r="V279" s="462" t="str">
        <f>_xlfn.IFNA(IF(VLOOKUP($D279,'3_Categories 3-6'!$E$26:$X$275,8,FALSE)="","",VLOOKUP($D279,'3_Categories 3-6'!$E$26:$X$275,8,FALSE)),"")</f>
        <v/>
      </c>
      <c r="W279" s="462" t="str">
        <f>_xlfn.IFNA(IF(VLOOKUP($D279,'3_Categories 3-6'!$E$26:$X$275,14,FALSE)="","",VLOOKUP($D279,'3_Categories 3-6'!$E$26:$X$275,14,FALSE)),"")</f>
        <v/>
      </c>
      <c r="X279" s="462" t="str">
        <f>_xlfn.IFNA(IF(VLOOKUP($D279,'3_Categories 3-6'!$E$26:$X$275,19,FALSE)="","",VLOOKUP($D279,'3_Categories 3-6'!$E$26:$X$275,19,FALSE)),"")</f>
        <v/>
      </c>
      <c r="Y279" s="462" t="str">
        <f>_xlfn.IFNA(IF(VLOOKUP($D279,'3_Categories 3-6'!$E$26:$X$275,20,FALSE)="","",VLOOKUP($D279,'3_Categories 3-6'!$E$26:$X$275,20,FALSE)),"")</f>
        <v/>
      </c>
    </row>
    <row r="280" spans="3:25" s="10" customFormat="1" x14ac:dyDescent="0.25">
      <c r="C280" s="478">
        <v>228</v>
      </c>
      <c r="D280" s="723" t="str">
        <f>IF(Dades!E1018="","",Dades!E1018)</f>
        <v/>
      </c>
      <c r="E280" s="723"/>
      <c r="F280" s="564" t="str">
        <f>IF(D280="","",IF(VLOOKUP(D280,'0.1_Dades generals organització'!$E$44:$M$293,4)="","",VLOOKUP(D280,'0.1_Dades generals organització'!$E$44:$M$293,4)))</f>
        <v/>
      </c>
      <c r="G280" s="564" t="str">
        <f>IF(D280="","",IF(VLOOKUP(D280,'0.1_Dades generals organització'!$E$44:$M$293,5)="","",VLOOKUP(D280,'0.1_Dades generals organització'!$E$44:$M$293,5)))</f>
        <v/>
      </c>
      <c r="H280" s="564" t="str">
        <f>IF(D280="","",IF(VLOOKUP(D280,'0.1_Dades generals organització'!$E$44:$M$293,6)="","",VLOOKUP(D280,'0.1_Dades generals organització'!$E$44:$M$293,6)))</f>
        <v/>
      </c>
      <c r="I280" s="466" t="str">
        <f>IF(D280="","",IF(VLOOKUP(D280,'0.1_Dades generals organització'!$E$44:$M$293,7)="","",VLOOKUP(D280,'0.1_Dades generals organització'!$E$44:$M$293,7)))</f>
        <v/>
      </c>
      <c r="J280" s="466" t="str">
        <f>IF(D280="","",IF(VLOOKUP(D280,'0.1_Dades generals organització'!$E$44:$M$293,8)="","",VLOOKUP(D280,'0.1_Dades generals organització'!$E$44:$M$293,8)))</f>
        <v/>
      </c>
      <c r="K280" s="564" t="str">
        <f>IF(D280="","",IF(VLOOKUP(D280,'0.1_Dades generals organització'!$E$44:$M$293,9)="","",VLOOKUP(D280,'0.1_Dades generals organització'!$E$44:$M$293,9)))</f>
        <v/>
      </c>
      <c r="L280" s="463" t="str">
        <f>IF('4.1_Resultats Balears'!F281=0,"",'4.1_Resultats Balears'!F281)</f>
        <v/>
      </c>
      <c r="M280" s="463" t="str">
        <f>IF('4.1_Resultats Balears'!G281=0,"",'4.1_Resultats Balears'!G281)</f>
        <v/>
      </c>
      <c r="N280" s="463" t="str">
        <f>IF('4.1_Resultats Balears'!H281=0,"",'4.1_Resultats Balears'!H281)</f>
        <v/>
      </c>
      <c r="O280" s="463" t="str">
        <f>IF('4.1_Resultats Balears'!I281=0,"",'4.1_Resultats Balears'!I281)</f>
        <v/>
      </c>
      <c r="P280" s="463" t="str">
        <f>IF('4.1_Resultats Balears'!K281=0,"",'4.1_Resultats Balears'!K281)</f>
        <v/>
      </c>
      <c r="Q280" s="463" t="str">
        <f>IF('4.1_Resultats Balears'!M281=0,"",'4.1_Resultats Balears'!M281)</f>
        <v/>
      </c>
      <c r="R280" s="463" t="str">
        <f>IF('4.1_Resultats Balears'!O281=0,"",'4.1_Resultats Balears'!O281)</f>
        <v/>
      </c>
      <c r="S280" s="463" t="str">
        <f>IF('4.1_Resultats Balears'!P281=0,"",'4.1_Resultats Balears'!P281)</f>
        <v/>
      </c>
      <c r="T280" s="463" t="str">
        <f>IF('4.1_Resultats Balears'!Q281=0,"",'4.1_Resultats Balears'!Q281)</f>
        <v/>
      </c>
      <c r="U280" s="463" t="str">
        <f>IF('4.1_Resultats Balears'!S281=0,"",'4.1_Resultats Balears'!S281)</f>
        <v/>
      </c>
      <c r="V280" s="462" t="str">
        <f>_xlfn.IFNA(IF(VLOOKUP($D280,'3_Categories 3-6'!$E$26:$X$275,8,FALSE)="","",VLOOKUP($D280,'3_Categories 3-6'!$E$26:$X$275,8,FALSE)),"")</f>
        <v/>
      </c>
      <c r="W280" s="462" t="str">
        <f>_xlfn.IFNA(IF(VLOOKUP($D280,'3_Categories 3-6'!$E$26:$X$275,14,FALSE)="","",VLOOKUP($D280,'3_Categories 3-6'!$E$26:$X$275,14,FALSE)),"")</f>
        <v/>
      </c>
      <c r="X280" s="462" t="str">
        <f>_xlfn.IFNA(IF(VLOOKUP($D280,'3_Categories 3-6'!$E$26:$X$275,19,FALSE)="","",VLOOKUP($D280,'3_Categories 3-6'!$E$26:$X$275,19,FALSE)),"")</f>
        <v/>
      </c>
      <c r="Y280" s="462" t="str">
        <f>_xlfn.IFNA(IF(VLOOKUP($D280,'3_Categories 3-6'!$E$26:$X$275,20,FALSE)="","",VLOOKUP($D280,'3_Categories 3-6'!$E$26:$X$275,20,FALSE)),"")</f>
        <v/>
      </c>
    </row>
    <row r="281" spans="3:25" s="10" customFormat="1" x14ac:dyDescent="0.25">
      <c r="C281" s="478">
        <v>229</v>
      </c>
      <c r="D281" s="723" t="str">
        <f>IF(Dades!E1019="","",Dades!E1019)</f>
        <v/>
      </c>
      <c r="E281" s="723"/>
      <c r="F281" s="564" t="str">
        <f>IF(D281="","",IF(VLOOKUP(D281,'0.1_Dades generals organització'!$E$44:$M$293,4)="","",VLOOKUP(D281,'0.1_Dades generals organització'!$E$44:$M$293,4)))</f>
        <v/>
      </c>
      <c r="G281" s="564" t="str">
        <f>IF(D281="","",IF(VLOOKUP(D281,'0.1_Dades generals organització'!$E$44:$M$293,5)="","",VLOOKUP(D281,'0.1_Dades generals organització'!$E$44:$M$293,5)))</f>
        <v/>
      </c>
      <c r="H281" s="564" t="str">
        <f>IF(D281="","",IF(VLOOKUP(D281,'0.1_Dades generals organització'!$E$44:$M$293,6)="","",VLOOKUP(D281,'0.1_Dades generals organització'!$E$44:$M$293,6)))</f>
        <v/>
      </c>
      <c r="I281" s="466" t="str">
        <f>IF(D281="","",IF(VLOOKUP(D281,'0.1_Dades generals organització'!$E$44:$M$293,7)="","",VLOOKUP(D281,'0.1_Dades generals organització'!$E$44:$M$293,7)))</f>
        <v/>
      </c>
      <c r="J281" s="466" t="str">
        <f>IF(D281="","",IF(VLOOKUP(D281,'0.1_Dades generals organització'!$E$44:$M$293,8)="","",VLOOKUP(D281,'0.1_Dades generals organització'!$E$44:$M$293,8)))</f>
        <v/>
      </c>
      <c r="K281" s="564" t="str">
        <f>IF(D281="","",IF(VLOOKUP(D281,'0.1_Dades generals organització'!$E$44:$M$293,9)="","",VLOOKUP(D281,'0.1_Dades generals organització'!$E$44:$M$293,9)))</f>
        <v/>
      </c>
      <c r="L281" s="463" t="str">
        <f>IF('4.1_Resultats Balears'!F282=0,"",'4.1_Resultats Balears'!F282)</f>
        <v/>
      </c>
      <c r="M281" s="463" t="str">
        <f>IF('4.1_Resultats Balears'!G282=0,"",'4.1_Resultats Balears'!G282)</f>
        <v/>
      </c>
      <c r="N281" s="463" t="str">
        <f>IF('4.1_Resultats Balears'!H282=0,"",'4.1_Resultats Balears'!H282)</f>
        <v/>
      </c>
      <c r="O281" s="463" t="str">
        <f>IF('4.1_Resultats Balears'!I282=0,"",'4.1_Resultats Balears'!I282)</f>
        <v/>
      </c>
      <c r="P281" s="463" t="str">
        <f>IF('4.1_Resultats Balears'!K282=0,"",'4.1_Resultats Balears'!K282)</f>
        <v/>
      </c>
      <c r="Q281" s="463" t="str">
        <f>IF('4.1_Resultats Balears'!M282=0,"",'4.1_Resultats Balears'!M282)</f>
        <v/>
      </c>
      <c r="R281" s="463" t="str">
        <f>IF('4.1_Resultats Balears'!O282=0,"",'4.1_Resultats Balears'!O282)</f>
        <v/>
      </c>
      <c r="S281" s="463" t="str">
        <f>IF('4.1_Resultats Balears'!P282=0,"",'4.1_Resultats Balears'!P282)</f>
        <v/>
      </c>
      <c r="T281" s="463" t="str">
        <f>IF('4.1_Resultats Balears'!Q282=0,"",'4.1_Resultats Balears'!Q282)</f>
        <v/>
      </c>
      <c r="U281" s="463" t="str">
        <f>IF('4.1_Resultats Balears'!S282=0,"",'4.1_Resultats Balears'!S282)</f>
        <v/>
      </c>
      <c r="V281" s="462" t="str">
        <f>_xlfn.IFNA(IF(VLOOKUP($D281,'3_Categories 3-6'!$E$26:$X$275,8,FALSE)="","",VLOOKUP($D281,'3_Categories 3-6'!$E$26:$X$275,8,FALSE)),"")</f>
        <v/>
      </c>
      <c r="W281" s="462" t="str">
        <f>_xlfn.IFNA(IF(VLOOKUP($D281,'3_Categories 3-6'!$E$26:$X$275,14,FALSE)="","",VLOOKUP($D281,'3_Categories 3-6'!$E$26:$X$275,14,FALSE)),"")</f>
        <v/>
      </c>
      <c r="X281" s="462" t="str">
        <f>_xlfn.IFNA(IF(VLOOKUP($D281,'3_Categories 3-6'!$E$26:$X$275,19,FALSE)="","",VLOOKUP($D281,'3_Categories 3-6'!$E$26:$X$275,19,FALSE)),"")</f>
        <v/>
      </c>
      <c r="Y281" s="462" t="str">
        <f>_xlfn.IFNA(IF(VLOOKUP($D281,'3_Categories 3-6'!$E$26:$X$275,20,FALSE)="","",VLOOKUP($D281,'3_Categories 3-6'!$E$26:$X$275,20,FALSE)),"")</f>
        <v/>
      </c>
    </row>
    <row r="282" spans="3:25" s="10" customFormat="1" x14ac:dyDescent="0.25">
      <c r="C282" s="478">
        <v>230</v>
      </c>
      <c r="D282" s="723" t="str">
        <f>IF(Dades!E1020="","",Dades!E1020)</f>
        <v/>
      </c>
      <c r="E282" s="723"/>
      <c r="F282" s="564" t="str">
        <f>IF(D282="","",IF(VLOOKUP(D282,'0.1_Dades generals organització'!$E$44:$M$293,4)="","",VLOOKUP(D282,'0.1_Dades generals organització'!$E$44:$M$293,4)))</f>
        <v/>
      </c>
      <c r="G282" s="564" t="str">
        <f>IF(D282="","",IF(VLOOKUP(D282,'0.1_Dades generals organització'!$E$44:$M$293,5)="","",VLOOKUP(D282,'0.1_Dades generals organització'!$E$44:$M$293,5)))</f>
        <v/>
      </c>
      <c r="H282" s="564" t="str">
        <f>IF(D282="","",IF(VLOOKUP(D282,'0.1_Dades generals organització'!$E$44:$M$293,6)="","",VLOOKUP(D282,'0.1_Dades generals organització'!$E$44:$M$293,6)))</f>
        <v/>
      </c>
      <c r="I282" s="466" t="str">
        <f>IF(D282="","",IF(VLOOKUP(D282,'0.1_Dades generals organització'!$E$44:$M$293,7)="","",VLOOKUP(D282,'0.1_Dades generals organització'!$E$44:$M$293,7)))</f>
        <v/>
      </c>
      <c r="J282" s="466" t="str">
        <f>IF(D282="","",IF(VLOOKUP(D282,'0.1_Dades generals organització'!$E$44:$M$293,8)="","",VLOOKUP(D282,'0.1_Dades generals organització'!$E$44:$M$293,8)))</f>
        <v/>
      </c>
      <c r="K282" s="564" t="str">
        <f>IF(D282="","",IF(VLOOKUP(D282,'0.1_Dades generals organització'!$E$44:$M$293,9)="","",VLOOKUP(D282,'0.1_Dades generals organització'!$E$44:$M$293,9)))</f>
        <v/>
      </c>
      <c r="L282" s="463" t="str">
        <f>IF('4.1_Resultats Balears'!F283=0,"",'4.1_Resultats Balears'!F283)</f>
        <v/>
      </c>
      <c r="M282" s="463" t="str">
        <f>IF('4.1_Resultats Balears'!G283=0,"",'4.1_Resultats Balears'!G283)</f>
        <v/>
      </c>
      <c r="N282" s="463" t="str">
        <f>IF('4.1_Resultats Balears'!H283=0,"",'4.1_Resultats Balears'!H283)</f>
        <v/>
      </c>
      <c r="O282" s="463" t="str">
        <f>IF('4.1_Resultats Balears'!I283=0,"",'4.1_Resultats Balears'!I283)</f>
        <v/>
      </c>
      <c r="P282" s="463" t="str">
        <f>IF('4.1_Resultats Balears'!K283=0,"",'4.1_Resultats Balears'!K283)</f>
        <v/>
      </c>
      <c r="Q282" s="463" t="str">
        <f>IF('4.1_Resultats Balears'!M283=0,"",'4.1_Resultats Balears'!M283)</f>
        <v/>
      </c>
      <c r="R282" s="463" t="str">
        <f>IF('4.1_Resultats Balears'!O283=0,"",'4.1_Resultats Balears'!O283)</f>
        <v/>
      </c>
      <c r="S282" s="463" t="str">
        <f>IF('4.1_Resultats Balears'!P283=0,"",'4.1_Resultats Balears'!P283)</f>
        <v/>
      </c>
      <c r="T282" s="463" t="str">
        <f>IF('4.1_Resultats Balears'!Q283=0,"",'4.1_Resultats Balears'!Q283)</f>
        <v/>
      </c>
      <c r="U282" s="463" t="str">
        <f>IF('4.1_Resultats Balears'!S283=0,"",'4.1_Resultats Balears'!S283)</f>
        <v/>
      </c>
      <c r="V282" s="462" t="str">
        <f>_xlfn.IFNA(IF(VLOOKUP($D282,'3_Categories 3-6'!$E$26:$X$275,8,FALSE)="","",VLOOKUP($D282,'3_Categories 3-6'!$E$26:$X$275,8,FALSE)),"")</f>
        <v/>
      </c>
      <c r="W282" s="462" t="str">
        <f>_xlfn.IFNA(IF(VLOOKUP($D282,'3_Categories 3-6'!$E$26:$X$275,14,FALSE)="","",VLOOKUP($D282,'3_Categories 3-6'!$E$26:$X$275,14,FALSE)),"")</f>
        <v/>
      </c>
      <c r="X282" s="462" t="str">
        <f>_xlfn.IFNA(IF(VLOOKUP($D282,'3_Categories 3-6'!$E$26:$X$275,19,FALSE)="","",VLOOKUP($D282,'3_Categories 3-6'!$E$26:$X$275,19,FALSE)),"")</f>
        <v/>
      </c>
      <c r="Y282" s="462" t="str">
        <f>_xlfn.IFNA(IF(VLOOKUP($D282,'3_Categories 3-6'!$E$26:$X$275,20,FALSE)="","",VLOOKUP($D282,'3_Categories 3-6'!$E$26:$X$275,20,FALSE)),"")</f>
        <v/>
      </c>
    </row>
    <row r="283" spans="3:25" s="10" customFormat="1" x14ac:dyDescent="0.25">
      <c r="C283" s="478">
        <v>231</v>
      </c>
      <c r="D283" s="723" t="str">
        <f>IF(Dades!E1021="","",Dades!E1021)</f>
        <v/>
      </c>
      <c r="E283" s="723"/>
      <c r="F283" s="564" t="str">
        <f>IF(D283="","",IF(VLOOKUP(D283,'0.1_Dades generals organització'!$E$44:$M$293,4)="","",VLOOKUP(D283,'0.1_Dades generals organització'!$E$44:$M$293,4)))</f>
        <v/>
      </c>
      <c r="G283" s="564" t="str">
        <f>IF(D283="","",IF(VLOOKUP(D283,'0.1_Dades generals organització'!$E$44:$M$293,5)="","",VLOOKUP(D283,'0.1_Dades generals organització'!$E$44:$M$293,5)))</f>
        <v/>
      </c>
      <c r="H283" s="564" t="str">
        <f>IF(D283="","",IF(VLOOKUP(D283,'0.1_Dades generals organització'!$E$44:$M$293,6)="","",VLOOKUP(D283,'0.1_Dades generals organització'!$E$44:$M$293,6)))</f>
        <v/>
      </c>
      <c r="I283" s="466" t="str">
        <f>IF(D283="","",IF(VLOOKUP(D283,'0.1_Dades generals organització'!$E$44:$M$293,7)="","",VLOOKUP(D283,'0.1_Dades generals organització'!$E$44:$M$293,7)))</f>
        <v/>
      </c>
      <c r="J283" s="466" t="str">
        <f>IF(D283="","",IF(VLOOKUP(D283,'0.1_Dades generals organització'!$E$44:$M$293,8)="","",VLOOKUP(D283,'0.1_Dades generals organització'!$E$44:$M$293,8)))</f>
        <v/>
      </c>
      <c r="K283" s="564" t="str">
        <f>IF(D283="","",IF(VLOOKUP(D283,'0.1_Dades generals organització'!$E$44:$M$293,9)="","",VLOOKUP(D283,'0.1_Dades generals organització'!$E$44:$M$293,9)))</f>
        <v/>
      </c>
      <c r="L283" s="463" t="str">
        <f>IF('4.1_Resultats Balears'!F284=0,"",'4.1_Resultats Balears'!F284)</f>
        <v/>
      </c>
      <c r="M283" s="463" t="str">
        <f>IF('4.1_Resultats Balears'!G284=0,"",'4.1_Resultats Balears'!G284)</f>
        <v/>
      </c>
      <c r="N283" s="463" t="str">
        <f>IF('4.1_Resultats Balears'!H284=0,"",'4.1_Resultats Balears'!H284)</f>
        <v/>
      </c>
      <c r="O283" s="463" t="str">
        <f>IF('4.1_Resultats Balears'!I284=0,"",'4.1_Resultats Balears'!I284)</f>
        <v/>
      </c>
      <c r="P283" s="463" t="str">
        <f>IF('4.1_Resultats Balears'!K284=0,"",'4.1_Resultats Balears'!K284)</f>
        <v/>
      </c>
      <c r="Q283" s="463" t="str">
        <f>IF('4.1_Resultats Balears'!M284=0,"",'4.1_Resultats Balears'!M284)</f>
        <v/>
      </c>
      <c r="R283" s="463" t="str">
        <f>IF('4.1_Resultats Balears'!O284=0,"",'4.1_Resultats Balears'!O284)</f>
        <v/>
      </c>
      <c r="S283" s="463" t="str">
        <f>IF('4.1_Resultats Balears'!P284=0,"",'4.1_Resultats Balears'!P284)</f>
        <v/>
      </c>
      <c r="T283" s="463" t="str">
        <f>IF('4.1_Resultats Balears'!Q284=0,"",'4.1_Resultats Balears'!Q284)</f>
        <v/>
      </c>
      <c r="U283" s="463" t="str">
        <f>IF('4.1_Resultats Balears'!S284=0,"",'4.1_Resultats Balears'!S284)</f>
        <v/>
      </c>
      <c r="V283" s="462" t="str">
        <f>_xlfn.IFNA(IF(VLOOKUP($D283,'3_Categories 3-6'!$E$26:$X$275,8,FALSE)="","",VLOOKUP($D283,'3_Categories 3-6'!$E$26:$X$275,8,FALSE)),"")</f>
        <v/>
      </c>
      <c r="W283" s="462" t="str">
        <f>_xlfn.IFNA(IF(VLOOKUP($D283,'3_Categories 3-6'!$E$26:$X$275,14,FALSE)="","",VLOOKUP($D283,'3_Categories 3-6'!$E$26:$X$275,14,FALSE)),"")</f>
        <v/>
      </c>
      <c r="X283" s="462" t="str">
        <f>_xlfn.IFNA(IF(VLOOKUP($D283,'3_Categories 3-6'!$E$26:$X$275,19,FALSE)="","",VLOOKUP($D283,'3_Categories 3-6'!$E$26:$X$275,19,FALSE)),"")</f>
        <v/>
      </c>
      <c r="Y283" s="462" t="str">
        <f>_xlfn.IFNA(IF(VLOOKUP($D283,'3_Categories 3-6'!$E$26:$X$275,20,FALSE)="","",VLOOKUP($D283,'3_Categories 3-6'!$E$26:$X$275,20,FALSE)),"")</f>
        <v/>
      </c>
    </row>
    <row r="284" spans="3:25" s="10" customFormat="1" x14ac:dyDescent="0.25">
      <c r="C284" s="478">
        <v>232</v>
      </c>
      <c r="D284" s="723" t="str">
        <f>IF(Dades!E1022="","",Dades!E1022)</f>
        <v/>
      </c>
      <c r="E284" s="723"/>
      <c r="F284" s="564" t="str">
        <f>IF(D284="","",IF(VLOOKUP(D284,'0.1_Dades generals organització'!$E$44:$M$293,4)="","",VLOOKUP(D284,'0.1_Dades generals organització'!$E$44:$M$293,4)))</f>
        <v/>
      </c>
      <c r="G284" s="564" t="str">
        <f>IF(D284="","",IF(VLOOKUP(D284,'0.1_Dades generals organització'!$E$44:$M$293,5)="","",VLOOKUP(D284,'0.1_Dades generals organització'!$E$44:$M$293,5)))</f>
        <v/>
      </c>
      <c r="H284" s="564" t="str">
        <f>IF(D284="","",IF(VLOOKUP(D284,'0.1_Dades generals organització'!$E$44:$M$293,6)="","",VLOOKUP(D284,'0.1_Dades generals organització'!$E$44:$M$293,6)))</f>
        <v/>
      </c>
      <c r="I284" s="466" t="str">
        <f>IF(D284="","",IF(VLOOKUP(D284,'0.1_Dades generals organització'!$E$44:$M$293,7)="","",VLOOKUP(D284,'0.1_Dades generals organització'!$E$44:$M$293,7)))</f>
        <v/>
      </c>
      <c r="J284" s="466" t="str">
        <f>IF(D284="","",IF(VLOOKUP(D284,'0.1_Dades generals organització'!$E$44:$M$293,8)="","",VLOOKUP(D284,'0.1_Dades generals organització'!$E$44:$M$293,8)))</f>
        <v/>
      </c>
      <c r="K284" s="564" t="str">
        <f>IF(D284="","",IF(VLOOKUP(D284,'0.1_Dades generals organització'!$E$44:$M$293,9)="","",VLOOKUP(D284,'0.1_Dades generals organització'!$E$44:$M$293,9)))</f>
        <v/>
      </c>
      <c r="L284" s="463" t="str">
        <f>IF('4.1_Resultats Balears'!F285=0,"",'4.1_Resultats Balears'!F285)</f>
        <v/>
      </c>
      <c r="M284" s="463" t="str">
        <f>IF('4.1_Resultats Balears'!G285=0,"",'4.1_Resultats Balears'!G285)</f>
        <v/>
      </c>
      <c r="N284" s="463" t="str">
        <f>IF('4.1_Resultats Balears'!H285=0,"",'4.1_Resultats Balears'!H285)</f>
        <v/>
      </c>
      <c r="O284" s="463" t="str">
        <f>IF('4.1_Resultats Balears'!I285=0,"",'4.1_Resultats Balears'!I285)</f>
        <v/>
      </c>
      <c r="P284" s="463" t="str">
        <f>IF('4.1_Resultats Balears'!K285=0,"",'4.1_Resultats Balears'!K285)</f>
        <v/>
      </c>
      <c r="Q284" s="463" t="str">
        <f>IF('4.1_Resultats Balears'!M285=0,"",'4.1_Resultats Balears'!M285)</f>
        <v/>
      </c>
      <c r="R284" s="463" t="str">
        <f>IF('4.1_Resultats Balears'!O285=0,"",'4.1_Resultats Balears'!O285)</f>
        <v/>
      </c>
      <c r="S284" s="463" t="str">
        <f>IF('4.1_Resultats Balears'!P285=0,"",'4.1_Resultats Balears'!P285)</f>
        <v/>
      </c>
      <c r="T284" s="463" t="str">
        <f>IF('4.1_Resultats Balears'!Q285=0,"",'4.1_Resultats Balears'!Q285)</f>
        <v/>
      </c>
      <c r="U284" s="463" t="str">
        <f>IF('4.1_Resultats Balears'!S285=0,"",'4.1_Resultats Balears'!S285)</f>
        <v/>
      </c>
      <c r="V284" s="462" t="str">
        <f>_xlfn.IFNA(IF(VLOOKUP($D284,'3_Categories 3-6'!$E$26:$X$275,8,FALSE)="","",VLOOKUP($D284,'3_Categories 3-6'!$E$26:$X$275,8,FALSE)),"")</f>
        <v/>
      </c>
      <c r="W284" s="462" t="str">
        <f>_xlfn.IFNA(IF(VLOOKUP($D284,'3_Categories 3-6'!$E$26:$X$275,14,FALSE)="","",VLOOKUP($D284,'3_Categories 3-6'!$E$26:$X$275,14,FALSE)),"")</f>
        <v/>
      </c>
      <c r="X284" s="462" t="str">
        <f>_xlfn.IFNA(IF(VLOOKUP($D284,'3_Categories 3-6'!$E$26:$X$275,19,FALSE)="","",VLOOKUP($D284,'3_Categories 3-6'!$E$26:$X$275,19,FALSE)),"")</f>
        <v/>
      </c>
      <c r="Y284" s="462" t="str">
        <f>_xlfn.IFNA(IF(VLOOKUP($D284,'3_Categories 3-6'!$E$26:$X$275,20,FALSE)="","",VLOOKUP($D284,'3_Categories 3-6'!$E$26:$X$275,20,FALSE)),"")</f>
        <v/>
      </c>
    </row>
    <row r="285" spans="3:25" s="10" customFormat="1" x14ac:dyDescent="0.25">
      <c r="C285" s="478">
        <v>233</v>
      </c>
      <c r="D285" s="723" t="str">
        <f>IF(Dades!E1023="","",Dades!E1023)</f>
        <v/>
      </c>
      <c r="E285" s="723"/>
      <c r="F285" s="564" t="str">
        <f>IF(D285="","",IF(VLOOKUP(D285,'0.1_Dades generals organització'!$E$44:$M$293,4)="","",VLOOKUP(D285,'0.1_Dades generals organització'!$E$44:$M$293,4)))</f>
        <v/>
      </c>
      <c r="G285" s="564" t="str">
        <f>IF(D285="","",IF(VLOOKUP(D285,'0.1_Dades generals organització'!$E$44:$M$293,5)="","",VLOOKUP(D285,'0.1_Dades generals organització'!$E$44:$M$293,5)))</f>
        <v/>
      </c>
      <c r="H285" s="564" t="str">
        <f>IF(D285="","",IF(VLOOKUP(D285,'0.1_Dades generals organització'!$E$44:$M$293,6)="","",VLOOKUP(D285,'0.1_Dades generals organització'!$E$44:$M$293,6)))</f>
        <v/>
      </c>
      <c r="I285" s="466" t="str">
        <f>IF(D285="","",IF(VLOOKUP(D285,'0.1_Dades generals organització'!$E$44:$M$293,7)="","",VLOOKUP(D285,'0.1_Dades generals organització'!$E$44:$M$293,7)))</f>
        <v/>
      </c>
      <c r="J285" s="466" t="str">
        <f>IF(D285="","",IF(VLOOKUP(D285,'0.1_Dades generals organització'!$E$44:$M$293,8)="","",VLOOKUP(D285,'0.1_Dades generals organització'!$E$44:$M$293,8)))</f>
        <v/>
      </c>
      <c r="K285" s="564" t="str">
        <f>IF(D285="","",IF(VLOOKUP(D285,'0.1_Dades generals organització'!$E$44:$M$293,9)="","",VLOOKUP(D285,'0.1_Dades generals organització'!$E$44:$M$293,9)))</f>
        <v/>
      </c>
      <c r="L285" s="463" t="str">
        <f>IF('4.1_Resultats Balears'!F286=0,"",'4.1_Resultats Balears'!F286)</f>
        <v/>
      </c>
      <c r="M285" s="463" t="str">
        <f>IF('4.1_Resultats Balears'!G286=0,"",'4.1_Resultats Balears'!G286)</f>
        <v/>
      </c>
      <c r="N285" s="463" t="str">
        <f>IF('4.1_Resultats Balears'!H286=0,"",'4.1_Resultats Balears'!H286)</f>
        <v/>
      </c>
      <c r="O285" s="463" t="str">
        <f>IF('4.1_Resultats Balears'!I286=0,"",'4.1_Resultats Balears'!I286)</f>
        <v/>
      </c>
      <c r="P285" s="463" t="str">
        <f>IF('4.1_Resultats Balears'!K286=0,"",'4.1_Resultats Balears'!K286)</f>
        <v/>
      </c>
      <c r="Q285" s="463" t="str">
        <f>IF('4.1_Resultats Balears'!M286=0,"",'4.1_Resultats Balears'!M286)</f>
        <v/>
      </c>
      <c r="R285" s="463" t="str">
        <f>IF('4.1_Resultats Balears'!O286=0,"",'4.1_Resultats Balears'!O286)</f>
        <v/>
      </c>
      <c r="S285" s="463" t="str">
        <f>IF('4.1_Resultats Balears'!P286=0,"",'4.1_Resultats Balears'!P286)</f>
        <v/>
      </c>
      <c r="T285" s="463" t="str">
        <f>IF('4.1_Resultats Balears'!Q286=0,"",'4.1_Resultats Balears'!Q286)</f>
        <v/>
      </c>
      <c r="U285" s="463" t="str">
        <f>IF('4.1_Resultats Balears'!S286=0,"",'4.1_Resultats Balears'!S286)</f>
        <v/>
      </c>
      <c r="V285" s="462" t="str">
        <f>_xlfn.IFNA(IF(VLOOKUP($D285,'3_Categories 3-6'!$E$26:$X$275,8,FALSE)="","",VLOOKUP($D285,'3_Categories 3-6'!$E$26:$X$275,8,FALSE)),"")</f>
        <v/>
      </c>
      <c r="W285" s="462" t="str">
        <f>_xlfn.IFNA(IF(VLOOKUP($D285,'3_Categories 3-6'!$E$26:$X$275,14,FALSE)="","",VLOOKUP($D285,'3_Categories 3-6'!$E$26:$X$275,14,FALSE)),"")</f>
        <v/>
      </c>
      <c r="X285" s="462" t="str">
        <f>_xlfn.IFNA(IF(VLOOKUP($D285,'3_Categories 3-6'!$E$26:$X$275,19,FALSE)="","",VLOOKUP($D285,'3_Categories 3-6'!$E$26:$X$275,19,FALSE)),"")</f>
        <v/>
      </c>
      <c r="Y285" s="462" t="str">
        <f>_xlfn.IFNA(IF(VLOOKUP($D285,'3_Categories 3-6'!$E$26:$X$275,20,FALSE)="","",VLOOKUP($D285,'3_Categories 3-6'!$E$26:$X$275,20,FALSE)),"")</f>
        <v/>
      </c>
    </row>
    <row r="286" spans="3:25" s="10" customFormat="1" x14ac:dyDescent="0.25">
      <c r="C286" s="478">
        <v>234</v>
      </c>
      <c r="D286" s="723" t="str">
        <f>IF(Dades!E1024="","",Dades!E1024)</f>
        <v/>
      </c>
      <c r="E286" s="723"/>
      <c r="F286" s="564" t="str">
        <f>IF(D286="","",IF(VLOOKUP(D286,'0.1_Dades generals organització'!$E$44:$M$293,4)="","",VLOOKUP(D286,'0.1_Dades generals organització'!$E$44:$M$293,4)))</f>
        <v/>
      </c>
      <c r="G286" s="564" t="str">
        <f>IF(D286="","",IF(VLOOKUP(D286,'0.1_Dades generals organització'!$E$44:$M$293,5)="","",VLOOKUP(D286,'0.1_Dades generals organització'!$E$44:$M$293,5)))</f>
        <v/>
      </c>
      <c r="H286" s="564" t="str">
        <f>IF(D286="","",IF(VLOOKUP(D286,'0.1_Dades generals organització'!$E$44:$M$293,6)="","",VLOOKUP(D286,'0.1_Dades generals organització'!$E$44:$M$293,6)))</f>
        <v/>
      </c>
      <c r="I286" s="466" t="str">
        <f>IF(D286="","",IF(VLOOKUP(D286,'0.1_Dades generals organització'!$E$44:$M$293,7)="","",VLOOKUP(D286,'0.1_Dades generals organització'!$E$44:$M$293,7)))</f>
        <v/>
      </c>
      <c r="J286" s="466" t="str">
        <f>IF(D286="","",IF(VLOOKUP(D286,'0.1_Dades generals organització'!$E$44:$M$293,8)="","",VLOOKUP(D286,'0.1_Dades generals organització'!$E$44:$M$293,8)))</f>
        <v/>
      </c>
      <c r="K286" s="564" t="str">
        <f>IF(D286="","",IF(VLOOKUP(D286,'0.1_Dades generals organització'!$E$44:$M$293,9)="","",VLOOKUP(D286,'0.1_Dades generals organització'!$E$44:$M$293,9)))</f>
        <v/>
      </c>
      <c r="L286" s="463" t="str">
        <f>IF('4.1_Resultats Balears'!F287=0,"",'4.1_Resultats Balears'!F287)</f>
        <v/>
      </c>
      <c r="M286" s="463" t="str">
        <f>IF('4.1_Resultats Balears'!G287=0,"",'4.1_Resultats Balears'!G287)</f>
        <v/>
      </c>
      <c r="N286" s="463" t="str">
        <f>IF('4.1_Resultats Balears'!H287=0,"",'4.1_Resultats Balears'!H287)</f>
        <v/>
      </c>
      <c r="O286" s="463" t="str">
        <f>IF('4.1_Resultats Balears'!I287=0,"",'4.1_Resultats Balears'!I287)</f>
        <v/>
      </c>
      <c r="P286" s="463" t="str">
        <f>IF('4.1_Resultats Balears'!K287=0,"",'4.1_Resultats Balears'!K287)</f>
        <v/>
      </c>
      <c r="Q286" s="463" t="str">
        <f>IF('4.1_Resultats Balears'!M287=0,"",'4.1_Resultats Balears'!M287)</f>
        <v/>
      </c>
      <c r="R286" s="463" t="str">
        <f>IF('4.1_Resultats Balears'!O287=0,"",'4.1_Resultats Balears'!O287)</f>
        <v/>
      </c>
      <c r="S286" s="463" t="str">
        <f>IF('4.1_Resultats Balears'!P287=0,"",'4.1_Resultats Balears'!P287)</f>
        <v/>
      </c>
      <c r="T286" s="463" t="str">
        <f>IF('4.1_Resultats Balears'!Q287=0,"",'4.1_Resultats Balears'!Q287)</f>
        <v/>
      </c>
      <c r="U286" s="463" t="str">
        <f>IF('4.1_Resultats Balears'!S287=0,"",'4.1_Resultats Balears'!S287)</f>
        <v/>
      </c>
      <c r="V286" s="462" t="str">
        <f>_xlfn.IFNA(IF(VLOOKUP($D286,'3_Categories 3-6'!$E$26:$X$275,8,FALSE)="","",VLOOKUP($D286,'3_Categories 3-6'!$E$26:$X$275,8,FALSE)),"")</f>
        <v/>
      </c>
      <c r="W286" s="462" t="str">
        <f>_xlfn.IFNA(IF(VLOOKUP($D286,'3_Categories 3-6'!$E$26:$X$275,14,FALSE)="","",VLOOKUP($D286,'3_Categories 3-6'!$E$26:$X$275,14,FALSE)),"")</f>
        <v/>
      </c>
      <c r="X286" s="462" t="str">
        <f>_xlfn.IFNA(IF(VLOOKUP($D286,'3_Categories 3-6'!$E$26:$X$275,19,FALSE)="","",VLOOKUP($D286,'3_Categories 3-6'!$E$26:$X$275,19,FALSE)),"")</f>
        <v/>
      </c>
      <c r="Y286" s="462" t="str">
        <f>_xlfn.IFNA(IF(VLOOKUP($D286,'3_Categories 3-6'!$E$26:$X$275,20,FALSE)="","",VLOOKUP($D286,'3_Categories 3-6'!$E$26:$X$275,20,FALSE)),"")</f>
        <v/>
      </c>
    </row>
    <row r="287" spans="3:25" s="10" customFormat="1" x14ac:dyDescent="0.25">
      <c r="C287" s="478">
        <v>235</v>
      </c>
      <c r="D287" s="723" t="str">
        <f>IF(Dades!E1025="","",Dades!E1025)</f>
        <v/>
      </c>
      <c r="E287" s="723"/>
      <c r="F287" s="564" t="str">
        <f>IF(D287="","",IF(VLOOKUP(D287,'0.1_Dades generals organització'!$E$44:$M$293,4)="","",VLOOKUP(D287,'0.1_Dades generals organització'!$E$44:$M$293,4)))</f>
        <v/>
      </c>
      <c r="G287" s="564" t="str">
        <f>IF(D287="","",IF(VLOOKUP(D287,'0.1_Dades generals organització'!$E$44:$M$293,5)="","",VLOOKUP(D287,'0.1_Dades generals organització'!$E$44:$M$293,5)))</f>
        <v/>
      </c>
      <c r="H287" s="564" t="str">
        <f>IF(D287="","",IF(VLOOKUP(D287,'0.1_Dades generals organització'!$E$44:$M$293,6)="","",VLOOKUP(D287,'0.1_Dades generals organització'!$E$44:$M$293,6)))</f>
        <v/>
      </c>
      <c r="I287" s="466" t="str">
        <f>IF(D287="","",IF(VLOOKUP(D287,'0.1_Dades generals organització'!$E$44:$M$293,7)="","",VLOOKUP(D287,'0.1_Dades generals organització'!$E$44:$M$293,7)))</f>
        <v/>
      </c>
      <c r="J287" s="466" t="str">
        <f>IF(D287="","",IF(VLOOKUP(D287,'0.1_Dades generals organització'!$E$44:$M$293,8)="","",VLOOKUP(D287,'0.1_Dades generals organització'!$E$44:$M$293,8)))</f>
        <v/>
      </c>
      <c r="K287" s="564" t="str">
        <f>IF(D287="","",IF(VLOOKUP(D287,'0.1_Dades generals organització'!$E$44:$M$293,9)="","",VLOOKUP(D287,'0.1_Dades generals organització'!$E$44:$M$293,9)))</f>
        <v/>
      </c>
      <c r="L287" s="463" t="str">
        <f>IF('4.1_Resultats Balears'!F288=0,"",'4.1_Resultats Balears'!F288)</f>
        <v/>
      </c>
      <c r="M287" s="463" t="str">
        <f>IF('4.1_Resultats Balears'!G288=0,"",'4.1_Resultats Balears'!G288)</f>
        <v/>
      </c>
      <c r="N287" s="463" t="str">
        <f>IF('4.1_Resultats Balears'!H288=0,"",'4.1_Resultats Balears'!H288)</f>
        <v/>
      </c>
      <c r="O287" s="463" t="str">
        <f>IF('4.1_Resultats Balears'!I288=0,"",'4.1_Resultats Balears'!I288)</f>
        <v/>
      </c>
      <c r="P287" s="463" t="str">
        <f>IF('4.1_Resultats Balears'!K288=0,"",'4.1_Resultats Balears'!K288)</f>
        <v/>
      </c>
      <c r="Q287" s="463" t="str">
        <f>IF('4.1_Resultats Balears'!M288=0,"",'4.1_Resultats Balears'!M288)</f>
        <v/>
      </c>
      <c r="R287" s="463" t="str">
        <f>IF('4.1_Resultats Balears'!O288=0,"",'4.1_Resultats Balears'!O288)</f>
        <v/>
      </c>
      <c r="S287" s="463" t="str">
        <f>IF('4.1_Resultats Balears'!P288=0,"",'4.1_Resultats Balears'!P288)</f>
        <v/>
      </c>
      <c r="T287" s="463" t="str">
        <f>IF('4.1_Resultats Balears'!Q288=0,"",'4.1_Resultats Balears'!Q288)</f>
        <v/>
      </c>
      <c r="U287" s="463" t="str">
        <f>IF('4.1_Resultats Balears'!S288=0,"",'4.1_Resultats Balears'!S288)</f>
        <v/>
      </c>
      <c r="V287" s="462" t="str">
        <f>_xlfn.IFNA(IF(VLOOKUP($D287,'3_Categories 3-6'!$E$26:$X$275,8,FALSE)="","",VLOOKUP($D287,'3_Categories 3-6'!$E$26:$X$275,8,FALSE)),"")</f>
        <v/>
      </c>
      <c r="W287" s="462" t="str">
        <f>_xlfn.IFNA(IF(VLOOKUP($D287,'3_Categories 3-6'!$E$26:$X$275,14,FALSE)="","",VLOOKUP($D287,'3_Categories 3-6'!$E$26:$X$275,14,FALSE)),"")</f>
        <v/>
      </c>
      <c r="X287" s="462" t="str">
        <f>_xlfn.IFNA(IF(VLOOKUP($D287,'3_Categories 3-6'!$E$26:$X$275,19,FALSE)="","",VLOOKUP($D287,'3_Categories 3-6'!$E$26:$X$275,19,FALSE)),"")</f>
        <v/>
      </c>
      <c r="Y287" s="462" t="str">
        <f>_xlfn.IFNA(IF(VLOOKUP($D287,'3_Categories 3-6'!$E$26:$X$275,20,FALSE)="","",VLOOKUP($D287,'3_Categories 3-6'!$E$26:$X$275,20,FALSE)),"")</f>
        <v/>
      </c>
    </row>
    <row r="288" spans="3:25" s="10" customFormat="1" x14ac:dyDescent="0.25">
      <c r="C288" s="478">
        <v>236</v>
      </c>
      <c r="D288" s="723" t="str">
        <f>IF(Dades!E1026="","",Dades!E1026)</f>
        <v/>
      </c>
      <c r="E288" s="723"/>
      <c r="F288" s="564" t="str">
        <f>IF(D288="","",IF(VLOOKUP(D288,'0.1_Dades generals organització'!$E$44:$M$293,4)="","",VLOOKUP(D288,'0.1_Dades generals organització'!$E$44:$M$293,4)))</f>
        <v/>
      </c>
      <c r="G288" s="564" t="str">
        <f>IF(D288="","",IF(VLOOKUP(D288,'0.1_Dades generals organització'!$E$44:$M$293,5)="","",VLOOKUP(D288,'0.1_Dades generals organització'!$E$44:$M$293,5)))</f>
        <v/>
      </c>
      <c r="H288" s="564" t="str">
        <f>IF(D288="","",IF(VLOOKUP(D288,'0.1_Dades generals organització'!$E$44:$M$293,6)="","",VLOOKUP(D288,'0.1_Dades generals organització'!$E$44:$M$293,6)))</f>
        <v/>
      </c>
      <c r="I288" s="466" t="str">
        <f>IF(D288="","",IF(VLOOKUP(D288,'0.1_Dades generals organització'!$E$44:$M$293,7)="","",VLOOKUP(D288,'0.1_Dades generals organització'!$E$44:$M$293,7)))</f>
        <v/>
      </c>
      <c r="J288" s="466" t="str">
        <f>IF(D288="","",IF(VLOOKUP(D288,'0.1_Dades generals organització'!$E$44:$M$293,8)="","",VLOOKUP(D288,'0.1_Dades generals organització'!$E$44:$M$293,8)))</f>
        <v/>
      </c>
      <c r="K288" s="564" t="str">
        <f>IF(D288="","",IF(VLOOKUP(D288,'0.1_Dades generals organització'!$E$44:$M$293,9)="","",VLOOKUP(D288,'0.1_Dades generals organització'!$E$44:$M$293,9)))</f>
        <v/>
      </c>
      <c r="L288" s="463" t="str">
        <f>IF('4.1_Resultats Balears'!F289=0,"",'4.1_Resultats Balears'!F289)</f>
        <v/>
      </c>
      <c r="M288" s="463" t="str">
        <f>IF('4.1_Resultats Balears'!G289=0,"",'4.1_Resultats Balears'!G289)</f>
        <v/>
      </c>
      <c r="N288" s="463" t="str">
        <f>IF('4.1_Resultats Balears'!H289=0,"",'4.1_Resultats Balears'!H289)</f>
        <v/>
      </c>
      <c r="O288" s="463" t="str">
        <f>IF('4.1_Resultats Balears'!I289=0,"",'4.1_Resultats Balears'!I289)</f>
        <v/>
      </c>
      <c r="P288" s="463" t="str">
        <f>IF('4.1_Resultats Balears'!K289=0,"",'4.1_Resultats Balears'!K289)</f>
        <v/>
      </c>
      <c r="Q288" s="463" t="str">
        <f>IF('4.1_Resultats Balears'!M289=0,"",'4.1_Resultats Balears'!M289)</f>
        <v/>
      </c>
      <c r="R288" s="463" t="str">
        <f>IF('4.1_Resultats Balears'!O289=0,"",'4.1_Resultats Balears'!O289)</f>
        <v/>
      </c>
      <c r="S288" s="463" t="str">
        <f>IF('4.1_Resultats Balears'!P289=0,"",'4.1_Resultats Balears'!P289)</f>
        <v/>
      </c>
      <c r="T288" s="463" t="str">
        <f>IF('4.1_Resultats Balears'!Q289=0,"",'4.1_Resultats Balears'!Q289)</f>
        <v/>
      </c>
      <c r="U288" s="463" t="str">
        <f>IF('4.1_Resultats Balears'!S289=0,"",'4.1_Resultats Balears'!S289)</f>
        <v/>
      </c>
      <c r="V288" s="462" t="str">
        <f>_xlfn.IFNA(IF(VLOOKUP($D288,'3_Categories 3-6'!$E$26:$X$275,8,FALSE)="","",VLOOKUP($D288,'3_Categories 3-6'!$E$26:$X$275,8,FALSE)),"")</f>
        <v/>
      </c>
      <c r="W288" s="462" t="str">
        <f>_xlfn.IFNA(IF(VLOOKUP($D288,'3_Categories 3-6'!$E$26:$X$275,14,FALSE)="","",VLOOKUP($D288,'3_Categories 3-6'!$E$26:$X$275,14,FALSE)),"")</f>
        <v/>
      </c>
      <c r="X288" s="462" t="str">
        <f>_xlfn.IFNA(IF(VLOOKUP($D288,'3_Categories 3-6'!$E$26:$X$275,19,FALSE)="","",VLOOKUP($D288,'3_Categories 3-6'!$E$26:$X$275,19,FALSE)),"")</f>
        <v/>
      </c>
      <c r="Y288" s="462" t="str">
        <f>_xlfn.IFNA(IF(VLOOKUP($D288,'3_Categories 3-6'!$E$26:$X$275,20,FALSE)="","",VLOOKUP($D288,'3_Categories 3-6'!$E$26:$X$275,20,FALSE)),"")</f>
        <v/>
      </c>
    </row>
    <row r="289" spans="3:25" s="10" customFormat="1" x14ac:dyDescent="0.25">
      <c r="C289" s="478">
        <v>237</v>
      </c>
      <c r="D289" s="723" t="str">
        <f>IF(Dades!E1027="","",Dades!E1027)</f>
        <v/>
      </c>
      <c r="E289" s="723"/>
      <c r="F289" s="564" t="str">
        <f>IF(D289="","",IF(VLOOKUP(D289,'0.1_Dades generals organització'!$E$44:$M$293,4)="","",VLOOKUP(D289,'0.1_Dades generals organització'!$E$44:$M$293,4)))</f>
        <v/>
      </c>
      <c r="G289" s="564" t="str">
        <f>IF(D289="","",IF(VLOOKUP(D289,'0.1_Dades generals organització'!$E$44:$M$293,5)="","",VLOOKUP(D289,'0.1_Dades generals organització'!$E$44:$M$293,5)))</f>
        <v/>
      </c>
      <c r="H289" s="564" t="str">
        <f>IF(D289="","",IF(VLOOKUP(D289,'0.1_Dades generals organització'!$E$44:$M$293,6)="","",VLOOKUP(D289,'0.1_Dades generals organització'!$E$44:$M$293,6)))</f>
        <v/>
      </c>
      <c r="I289" s="466" t="str">
        <f>IF(D289="","",IF(VLOOKUP(D289,'0.1_Dades generals organització'!$E$44:$M$293,7)="","",VLOOKUP(D289,'0.1_Dades generals organització'!$E$44:$M$293,7)))</f>
        <v/>
      </c>
      <c r="J289" s="466" t="str">
        <f>IF(D289="","",IF(VLOOKUP(D289,'0.1_Dades generals organització'!$E$44:$M$293,8)="","",VLOOKUP(D289,'0.1_Dades generals organització'!$E$44:$M$293,8)))</f>
        <v/>
      </c>
      <c r="K289" s="564" t="str">
        <f>IF(D289="","",IF(VLOOKUP(D289,'0.1_Dades generals organització'!$E$44:$M$293,9)="","",VLOOKUP(D289,'0.1_Dades generals organització'!$E$44:$M$293,9)))</f>
        <v/>
      </c>
      <c r="L289" s="463" t="str">
        <f>IF('4.1_Resultats Balears'!F290=0,"",'4.1_Resultats Balears'!F290)</f>
        <v/>
      </c>
      <c r="M289" s="463" t="str">
        <f>IF('4.1_Resultats Balears'!G290=0,"",'4.1_Resultats Balears'!G290)</f>
        <v/>
      </c>
      <c r="N289" s="463" t="str">
        <f>IF('4.1_Resultats Balears'!H290=0,"",'4.1_Resultats Balears'!H290)</f>
        <v/>
      </c>
      <c r="O289" s="463" t="str">
        <f>IF('4.1_Resultats Balears'!I290=0,"",'4.1_Resultats Balears'!I290)</f>
        <v/>
      </c>
      <c r="P289" s="463" t="str">
        <f>IF('4.1_Resultats Balears'!K290=0,"",'4.1_Resultats Balears'!K290)</f>
        <v/>
      </c>
      <c r="Q289" s="463" t="str">
        <f>IF('4.1_Resultats Balears'!M290=0,"",'4.1_Resultats Balears'!M290)</f>
        <v/>
      </c>
      <c r="R289" s="463" t="str">
        <f>IF('4.1_Resultats Balears'!O290=0,"",'4.1_Resultats Balears'!O290)</f>
        <v/>
      </c>
      <c r="S289" s="463" t="str">
        <f>IF('4.1_Resultats Balears'!P290=0,"",'4.1_Resultats Balears'!P290)</f>
        <v/>
      </c>
      <c r="T289" s="463" t="str">
        <f>IF('4.1_Resultats Balears'!Q290=0,"",'4.1_Resultats Balears'!Q290)</f>
        <v/>
      </c>
      <c r="U289" s="463" t="str">
        <f>IF('4.1_Resultats Balears'!S290=0,"",'4.1_Resultats Balears'!S290)</f>
        <v/>
      </c>
      <c r="V289" s="462" t="str">
        <f>_xlfn.IFNA(IF(VLOOKUP($D289,'3_Categories 3-6'!$E$26:$X$275,8,FALSE)="","",VLOOKUP($D289,'3_Categories 3-6'!$E$26:$X$275,8,FALSE)),"")</f>
        <v/>
      </c>
      <c r="W289" s="462" t="str">
        <f>_xlfn.IFNA(IF(VLOOKUP($D289,'3_Categories 3-6'!$E$26:$X$275,14,FALSE)="","",VLOOKUP($D289,'3_Categories 3-6'!$E$26:$X$275,14,FALSE)),"")</f>
        <v/>
      </c>
      <c r="X289" s="462" t="str">
        <f>_xlfn.IFNA(IF(VLOOKUP($D289,'3_Categories 3-6'!$E$26:$X$275,19,FALSE)="","",VLOOKUP($D289,'3_Categories 3-6'!$E$26:$X$275,19,FALSE)),"")</f>
        <v/>
      </c>
      <c r="Y289" s="462" t="str">
        <f>_xlfn.IFNA(IF(VLOOKUP($D289,'3_Categories 3-6'!$E$26:$X$275,20,FALSE)="","",VLOOKUP($D289,'3_Categories 3-6'!$E$26:$X$275,20,FALSE)),"")</f>
        <v/>
      </c>
    </row>
    <row r="290" spans="3:25" s="10" customFormat="1" x14ac:dyDescent="0.25">
      <c r="C290" s="478">
        <v>238</v>
      </c>
      <c r="D290" s="723" t="str">
        <f>IF(Dades!E1028="","",Dades!E1028)</f>
        <v/>
      </c>
      <c r="E290" s="723"/>
      <c r="F290" s="564" t="str">
        <f>IF(D290="","",IF(VLOOKUP(D290,'0.1_Dades generals organització'!$E$44:$M$293,4)="","",VLOOKUP(D290,'0.1_Dades generals organització'!$E$44:$M$293,4)))</f>
        <v/>
      </c>
      <c r="G290" s="564" t="str">
        <f>IF(D290="","",IF(VLOOKUP(D290,'0.1_Dades generals organització'!$E$44:$M$293,5)="","",VLOOKUP(D290,'0.1_Dades generals organització'!$E$44:$M$293,5)))</f>
        <v/>
      </c>
      <c r="H290" s="564" t="str">
        <f>IF(D290="","",IF(VLOOKUP(D290,'0.1_Dades generals organització'!$E$44:$M$293,6)="","",VLOOKUP(D290,'0.1_Dades generals organització'!$E$44:$M$293,6)))</f>
        <v/>
      </c>
      <c r="I290" s="466" t="str">
        <f>IF(D290="","",IF(VLOOKUP(D290,'0.1_Dades generals organització'!$E$44:$M$293,7)="","",VLOOKUP(D290,'0.1_Dades generals organització'!$E$44:$M$293,7)))</f>
        <v/>
      </c>
      <c r="J290" s="466" t="str">
        <f>IF(D290="","",IF(VLOOKUP(D290,'0.1_Dades generals organització'!$E$44:$M$293,8)="","",VLOOKUP(D290,'0.1_Dades generals organització'!$E$44:$M$293,8)))</f>
        <v/>
      </c>
      <c r="K290" s="564" t="str">
        <f>IF(D290="","",IF(VLOOKUP(D290,'0.1_Dades generals organització'!$E$44:$M$293,9)="","",VLOOKUP(D290,'0.1_Dades generals organització'!$E$44:$M$293,9)))</f>
        <v/>
      </c>
      <c r="L290" s="463" t="str">
        <f>IF('4.1_Resultats Balears'!F291=0,"",'4.1_Resultats Balears'!F291)</f>
        <v/>
      </c>
      <c r="M290" s="463" t="str">
        <f>IF('4.1_Resultats Balears'!G291=0,"",'4.1_Resultats Balears'!G291)</f>
        <v/>
      </c>
      <c r="N290" s="463" t="str">
        <f>IF('4.1_Resultats Balears'!H291=0,"",'4.1_Resultats Balears'!H291)</f>
        <v/>
      </c>
      <c r="O290" s="463" t="str">
        <f>IF('4.1_Resultats Balears'!I291=0,"",'4.1_Resultats Balears'!I291)</f>
        <v/>
      </c>
      <c r="P290" s="463" t="str">
        <f>IF('4.1_Resultats Balears'!K291=0,"",'4.1_Resultats Balears'!K291)</f>
        <v/>
      </c>
      <c r="Q290" s="463" t="str">
        <f>IF('4.1_Resultats Balears'!M291=0,"",'4.1_Resultats Balears'!M291)</f>
        <v/>
      </c>
      <c r="R290" s="463" t="str">
        <f>IF('4.1_Resultats Balears'!O291=0,"",'4.1_Resultats Balears'!O291)</f>
        <v/>
      </c>
      <c r="S290" s="463" t="str">
        <f>IF('4.1_Resultats Balears'!P291=0,"",'4.1_Resultats Balears'!P291)</f>
        <v/>
      </c>
      <c r="T290" s="463" t="str">
        <f>IF('4.1_Resultats Balears'!Q291=0,"",'4.1_Resultats Balears'!Q291)</f>
        <v/>
      </c>
      <c r="U290" s="463" t="str">
        <f>IF('4.1_Resultats Balears'!S291=0,"",'4.1_Resultats Balears'!S291)</f>
        <v/>
      </c>
      <c r="V290" s="462" t="str">
        <f>_xlfn.IFNA(IF(VLOOKUP($D290,'3_Categories 3-6'!$E$26:$X$275,8,FALSE)="","",VLOOKUP($D290,'3_Categories 3-6'!$E$26:$X$275,8,FALSE)),"")</f>
        <v/>
      </c>
      <c r="W290" s="462" t="str">
        <f>_xlfn.IFNA(IF(VLOOKUP($D290,'3_Categories 3-6'!$E$26:$X$275,14,FALSE)="","",VLOOKUP($D290,'3_Categories 3-6'!$E$26:$X$275,14,FALSE)),"")</f>
        <v/>
      </c>
      <c r="X290" s="462" t="str">
        <f>_xlfn.IFNA(IF(VLOOKUP($D290,'3_Categories 3-6'!$E$26:$X$275,19,FALSE)="","",VLOOKUP($D290,'3_Categories 3-6'!$E$26:$X$275,19,FALSE)),"")</f>
        <v/>
      </c>
      <c r="Y290" s="462" t="str">
        <f>_xlfn.IFNA(IF(VLOOKUP($D290,'3_Categories 3-6'!$E$26:$X$275,20,FALSE)="","",VLOOKUP($D290,'3_Categories 3-6'!$E$26:$X$275,20,FALSE)),"")</f>
        <v/>
      </c>
    </row>
    <row r="291" spans="3:25" s="10" customFormat="1" x14ac:dyDescent="0.25">
      <c r="C291" s="478">
        <v>239</v>
      </c>
      <c r="D291" s="723" t="str">
        <f>IF(Dades!E1029="","",Dades!E1029)</f>
        <v/>
      </c>
      <c r="E291" s="723"/>
      <c r="F291" s="564" t="str">
        <f>IF(D291="","",IF(VLOOKUP(D291,'0.1_Dades generals organització'!$E$44:$M$293,4)="","",VLOOKUP(D291,'0.1_Dades generals organització'!$E$44:$M$293,4)))</f>
        <v/>
      </c>
      <c r="G291" s="564" t="str">
        <f>IF(D291="","",IF(VLOOKUP(D291,'0.1_Dades generals organització'!$E$44:$M$293,5)="","",VLOOKUP(D291,'0.1_Dades generals organització'!$E$44:$M$293,5)))</f>
        <v/>
      </c>
      <c r="H291" s="564" t="str">
        <f>IF(D291="","",IF(VLOOKUP(D291,'0.1_Dades generals organització'!$E$44:$M$293,6)="","",VLOOKUP(D291,'0.1_Dades generals organització'!$E$44:$M$293,6)))</f>
        <v/>
      </c>
      <c r="I291" s="466" t="str">
        <f>IF(D291="","",IF(VLOOKUP(D291,'0.1_Dades generals organització'!$E$44:$M$293,7)="","",VLOOKUP(D291,'0.1_Dades generals organització'!$E$44:$M$293,7)))</f>
        <v/>
      </c>
      <c r="J291" s="466" t="str">
        <f>IF(D291="","",IF(VLOOKUP(D291,'0.1_Dades generals organització'!$E$44:$M$293,8)="","",VLOOKUP(D291,'0.1_Dades generals organització'!$E$44:$M$293,8)))</f>
        <v/>
      </c>
      <c r="K291" s="564" t="str">
        <f>IF(D291="","",IF(VLOOKUP(D291,'0.1_Dades generals organització'!$E$44:$M$293,9)="","",VLOOKUP(D291,'0.1_Dades generals organització'!$E$44:$M$293,9)))</f>
        <v/>
      </c>
      <c r="L291" s="463" t="str">
        <f>IF('4.1_Resultats Balears'!F292=0,"",'4.1_Resultats Balears'!F292)</f>
        <v/>
      </c>
      <c r="M291" s="463" t="str">
        <f>IF('4.1_Resultats Balears'!G292=0,"",'4.1_Resultats Balears'!G292)</f>
        <v/>
      </c>
      <c r="N291" s="463" t="str">
        <f>IF('4.1_Resultats Balears'!H292=0,"",'4.1_Resultats Balears'!H292)</f>
        <v/>
      </c>
      <c r="O291" s="463" t="str">
        <f>IF('4.1_Resultats Balears'!I292=0,"",'4.1_Resultats Balears'!I292)</f>
        <v/>
      </c>
      <c r="P291" s="463" t="str">
        <f>IF('4.1_Resultats Balears'!K292=0,"",'4.1_Resultats Balears'!K292)</f>
        <v/>
      </c>
      <c r="Q291" s="463" t="str">
        <f>IF('4.1_Resultats Balears'!M292=0,"",'4.1_Resultats Balears'!M292)</f>
        <v/>
      </c>
      <c r="R291" s="463" t="str">
        <f>IF('4.1_Resultats Balears'!O292=0,"",'4.1_Resultats Balears'!O292)</f>
        <v/>
      </c>
      <c r="S291" s="463" t="str">
        <f>IF('4.1_Resultats Balears'!P292=0,"",'4.1_Resultats Balears'!P292)</f>
        <v/>
      </c>
      <c r="T291" s="463" t="str">
        <f>IF('4.1_Resultats Balears'!Q292=0,"",'4.1_Resultats Balears'!Q292)</f>
        <v/>
      </c>
      <c r="U291" s="463" t="str">
        <f>IF('4.1_Resultats Balears'!S292=0,"",'4.1_Resultats Balears'!S292)</f>
        <v/>
      </c>
      <c r="V291" s="462" t="str">
        <f>_xlfn.IFNA(IF(VLOOKUP($D291,'3_Categories 3-6'!$E$26:$X$275,8,FALSE)="","",VLOOKUP($D291,'3_Categories 3-6'!$E$26:$X$275,8,FALSE)),"")</f>
        <v/>
      </c>
      <c r="W291" s="462" t="str">
        <f>_xlfn.IFNA(IF(VLOOKUP($D291,'3_Categories 3-6'!$E$26:$X$275,14,FALSE)="","",VLOOKUP($D291,'3_Categories 3-6'!$E$26:$X$275,14,FALSE)),"")</f>
        <v/>
      </c>
      <c r="X291" s="462" t="str">
        <f>_xlfn.IFNA(IF(VLOOKUP($D291,'3_Categories 3-6'!$E$26:$X$275,19,FALSE)="","",VLOOKUP($D291,'3_Categories 3-6'!$E$26:$X$275,19,FALSE)),"")</f>
        <v/>
      </c>
      <c r="Y291" s="462" t="str">
        <f>_xlfn.IFNA(IF(VLOOKUP($D291,'3_Categories 3-6'!$E$26:$X$275,20,FALSE)="","",VLOOKUP($D291,'3_Categories 3-6'!$E$26:$X$275,20,FALSE)),"")</f>
        <v/>
      </c>
    </row>
    <row r="292" spans="3:25" s="10" customFormat="1" x14ac:dyDescent="0.25">
      <c r="C292" s="478">
        <v>240</v>
      </c>
      <c r="D292" s="723" t="str">
        <f>IF(Dades!E1030="","",Dades!E1030)</f>
        <v/>
      </c>
      <c r="E292" s="723"/>
      <c r="F292" s="564" t="str">
        <f>IF(D292="","",IF(VLOOKUP(D292,'0.1_Dades generals organització'!$E$44:$M$293,4)="","",VLOOKUP(D292,'0.1_Dades generals organització'!$E$44:$M$293,4)))</f>
        <v/>
      </c>
      <c r="G292" s="564" t="str">
        <f>IF(D292="","",IF(VLOOKUP(D292,'0.1_Dades generals organització'!$E$44:$M$293,5)="","",VLOOKUP(D292,'0.1_Dades generals organització'!$E$44:$M$293,5)))</f>
        <v/>
      </c>
      <c r="H292" s="564" t="str">
        <f>IF(D292="","",IF(VLOOKUP(D292,'0.1_Dades generals organització'!$E$44:$M$293,6)="","",VLOOKUP(D292,'0.1_Dades generals organització'!$E$44:$M$293,6)))</f>
        <v/>
      </c>
      <c r="I292" s="466" t="str">
        <f>IF(D292="","",IF(VLOOKUP(D292,'0.1_Dades generals organització'!$E$44:$M$293,7)="","",VLOOKUP(D292,'0.1_Dades generals organització'!$E$44:$M$293,7)))</f>
        <v/>
      </c>
      <c r="J292" s="466" t="str">
        <f>IF(D292="","",IF(VLOOKUP(D292,'0.1_Dades generals organització'!$E$44:$M$293,8)="","",VLOOKUP(D292,'0.1_Dades generals organització'!$E$44:$M$293,8)))</f>
        <v/>
      </c>
      <c r="K292" s="564" t="str">
        <f>IF(D292="","",IF(VLOOKUP(D292,'0.1_Dades generals organització'!$E$44:$M$293,9)="","",VLOOKUP(D292,'0.1_Dades generals organització'!$E$44:$M$293,9)))</f>
        <v/>
      </c>
      <c r="L292" s="463" t="str">
        <f>IF('4.1_Resultats Balears'!F293=0,"",'4.1_Resultats Balears'!F293)</f>
        <v/>
      </c>
      <c r="M292" s="463" t="str">
        <f>IF('4.1_Resultats Balears'!G293=0,"",'4.1_Resultats Balears'!G293)</f>
        <v/>
      </c>
      <c r="N292" s="463" t="str">
        <f>IF('4.1_Resultats Balears'!H293=0,"",'4.1_Resultats Balears'!H293)</f>
        <v/>
      </c>
      <c r="O292" s="463" t="str">
        <f>IF('4.1_Resultats Balears'!I293=0,"",'4.1_Resultats Balears'!I293)</f>
        <v/>
      </c>
      <c r="P292" s="463" t="str">
        <f>IF('4.1_Resultats Balears'!K293=0,"",'4.1_Resultats Balears'!K293)</f>
        <v/>
      </c>
      <c r="Q292" s="463" t="str">
        <f>IF('4.1_Resultats Balears'!M293=0,"",'4.1_Resultats Balears'!M293)</f>
        <v/>
      </c>
      <c r="R292" s="463" t="str">
        <f>IF('4.1_Resultats Balears'!O293=0,"",'4.1_Resultats Balears'!O293)</f>
        <v/>
      </c>
      <c r="S292" s="463" t="str">
        <f>IF('4.1_Resultats Balears'!P293=0,"",'4.1_Resultats Balears'!P293)</f>
        <v/>
      </c>
      <c r="T292" s="463" t="str">
        <f>IF('4.1_Resultats Balears'!Q293=0,"",'4.1_Resultats Balears'!Q293)</f>
        <v/>
      </c>
      <c r="U292" s="463" t="str">
        <f>IF('4.1_Resultats Balears'!S293=0,"",'4.1_Resultats Balears'!S293)</f>
        <v/>
      </c>
      <c r="V292" s="462" t="str">
        <f>_xlfn.IFNA(IF(VLOOKUP($D292,'3_Categories 3-6'!$E$26:$X$275,8,FALSE)="","",VLOOKUP($D292,'3_Categories 3-6'!$E$26:$X$275,8,FALSE)),"")</f>
        <v/>
      </c>
      <c r="W292" s="462" t="str">
        <f>_xlfn.IFNA(IF(VLOOKUP($D292,'3_Categories 3-6'!$E$26:$X$275,14,FALSE)="","",VLOOKUP($D292,'3_Categories 3-6'!$E$26:$X$275,14,FALSE)),"")</f>
        <v/>
      </c>
      <c r="X292" s="462" t="str">
        <f>_xlfn.IFNA(IF(VLOOKUP($D292,'3_Categories 3-6'!$E$26:$X$275,19,FALSE)="","",VLOOKUP($D292,'3_Categories 3-6'!$E$26:$X$275,19,FALSE)),"")</f>
        <v/>
      </c>
      <c r="Y292" s="462" t="str">
        <f>_xlfn.IFNA(IF(VLOOKUP($D292,'3_Categories 3-6'!$E$26:$X$275,20,FALSE)="","",VLOOKUP($D292,'3_Categories 3-6'!$E$26:$X$275,20,FALSE)),"")</f>
        <v/>
      </c>
    </row>
    <row r="293" spans="3:25" s="10" customFormat="1" x14ac:dyDescent="0.25">
      <c r="C293" s="478">
        <v>241</v>
      </c>
      <c r="D293" s="723" t="str">
        <f>IF(Dades!E1031="","",Dades!E1031)</f>
        <v/>
      </c>
      <c r="E293" s="723"/>
      <c r="F293" s="564" t="str">
        <f>IF(D293="","",IF(VLOOKUP(D293,'0.1_Dades generals organització'!$E$44:$M$293,4)="","",VLOOKUP(D293,'0.1_Dades generals organització'!$E$44:$M$293,4)))</f>
        <v/>
      </c>
      <c r="G293" s="564" t="str">
        <f>IF(D293="","",IF(VLOOKUP(D293,'0.1_Dades generals organització'!$E$44:$M$293,5)="","",VLOOKUP(D293,'0.1_Dades generals organització'!$E$44:$M$293,5)))</f>
        <v/>
      </c>
      <c r="H293" s="564" t="str">
        <f>IF(D293="","",IF(VLOOKUP(D293,'0.1_Dades generals organització'!$E$44:$M$293,6)="","",VLOOKUP(D293,'0.1_Dades generals organització'!$E$44:$M$293,6)))</f>
        <v/>
      </c>
      <c r="I293" s="466" t="str">
        <f>IF(D293="","",IF(VLOOKUP(D293,'0.1_Dades generals organització'!$E$44:$M$293,7)="","",VLOOKUP(D293,'0.1_Dades generals organització'!$E$44:$M$293,7)))</f>
        <v/>
      </c>
      <c r="J293" s="466" t="str">
        <f>IF(D293="","",IF(VLOOKUP(D293,'0.1_Dades generals organització'!$E$44:$M$293,8)="","",VLOOKUP(D293,'0.1_Dades generals organització'!$E$44:$M$293,8)))</f>
        <v/>
      </c>
      <c r="K293" s="564" t="str">
        <f>IF(D293="","",IF(VLOOKUP(D293,'0.1_Dades generals organització'!$E$44:$M$293,9)="","",VLOOKUP(D293,'0.1_Dades generals organització'!$E$44:$M$293,9)))</f>
        <v/>
      </c>
      <c r="L293" s="463" t="str">
        <f>IF('4.1_Resultats Balears'!F294=0,"",'4.1_Resultats Balears'!F294)</f>
        <v/>
      </c>
      <c r="M293" s="463" t="str">
        <f>IF('4.1_Resultats Balears'!G294=0,"",'4.1_Resultats Balears'!G294)</f>
        <v/>
      </c>
      <c r="N293" s="463" t="str">
        <f>IF('4.1_Resultats Balears'!H294=0,"",'4.1_Resultats Balears'!H294)</f>
        <v/>
      </c>
      <c r="O293" s="463" t="str">
        <f>IF('4.1_Resultats Balears'!I294=0,"",'4.1_Resultats Balears'!I294)</f>
        <v/>
      </c>
      <c r="P293" s="463" t="str">
        <f>IF('4.1_Resultats Balears'!K294=0,"",'4.1_Resultats Balears'!K294)</f>
        <v/>
      </c>
      <c r="Q293" s="463" t="str">
        <f>IF('4.1_Resultats Balears'!M294=0,"",'4.1_Resultats Balears'!M294)</f>
        <v/>
      </c>
      <c r="R293" s="463" t="str">
        <f>IF('4.1_Resultats Balears'!O294=0,"",'4.1_Resultats Balears'!O294)</f>
        <v/>
      </c>
      <c r="S293" s="463" t="str">
        <f>IF('4.1_Resultats Balears'!P294=0,"",'4.1_Resultats Balears'!P294)</f>
        <v/>
      </c>
      <c r="T293" s="463" t="str">
        <f>IF('4.1_Resultats Balears'!Q294=0,"",'4.1_Resultats Balears'!Q294)</f>
        <v/>
      </c>
      <c r="U293" s="463" t="str">
        <f>IF('4.1_Resultats Balears'!S294=0,"",'4.1_Resultats Balears'!S294)</f>
        <v/>
      </c>
      <c r="V293" s="462" t="str">
        <f>_xlfn.IFNA(IF(VLOOKUP($D293,'3_Categories 3-6'!$E$26:$X$275,8,FALSE)="","",VLOOKUP($D293,'3_Categories 3-6'!$E$26:$X$275,8,FALSE)),"")</f>
        <v/>
      </c>
      <c r="W293" s="462" t="str">
        <f>_xlfn.IFNA(IF(VLOOKUP($D293,'3_Categories 3-6'!$E$26:$X$275,14,FALSE)="","",VLOOKUP($D293,'3_Categories 3-6'!$E$26:$X$275,14,FALSE)),"")</f>
        <v/>
      </c>
      <c r="X293" s="462" t="str">
        <f>_xlfn.IFNA(IF(VLOOKUP($D293,'3_Categories 3-6'!$E$26:$X$275,19,FALSE)="","",VLOOKUP($D293,'3_Categories 3-6'!$E$26:$X$275,19,FALSE)),"")</f>
        <v/>
      </c>
      <c r="Y293" s="462" t="str">
        <f>_xlfn.IFNA(IF(VLOOKUP($D293,'3_Categories 3-6'!$E$26:$X$275,20,FALSE)="","",VLOOKUP($D293,'3_Categories 3-6'!$E$26:$X$275,20,FALSE)),"")</f>
        <v/>
      </c>
    </row>
    <row r="294" spans="3:25" s="10" customFormat="1" x14ac:dyDescent="0.25">
      <c r="C294" s="478">
        <v>242</v>
      </c>
      <c r="D294" s="723" t="str">
        <f>IF(Dades!E1032="","",Dades!E1032)</f>
        <v/>
      </c>
      <c r="E294" s="723"/>
      <c r="F294" s="564" t="str">
        <f>IF(D294="","",IF(VLOOKUP(D294,'0.1_Dades generals organització'!$E$44:$M$293,4)="","",VLOOKUP(D294,'0.1_Dades generals organització'!$E$44:$M$293,4)))</f>
        <v/>
      </c>
      <c r="G294" s="564" t="str">
        <f>IF(D294="","",IF(VLOOKUP(D294,'0.1_Dades generals organització'!$E$44:$M$293,5)="","",VLOOKUP(D294,'0.1_Dades generals organització'!$E$44:$M$293,5)))</f>
        <v/>
      </c>
      <c r="H294" s="564" t="str">
        <f>IF(D294="","",IF(VLOOKUP(D294,'0.1_Dades generals organització'!$E$44:$M$293,6)="","",VLOOKUP(D294,'0.1_Dades generals organització'!$E$44:$M$293,6)))</f>
        <v/>
      </c>
      <c r="I294" s="466" t="str">
        <f>IF(D294="","",IF(VLOOKUP(D294,'0.1_Dades generals organització'!$E$44:$M$293,7)="","",VLOOKUP(D294,'0.1_Dades generals organització'!$E$44:$M$293,7)))</f>
        <v/>
      </c>
      <c r="J294" s="466" t="str">
        <f>IF(D294="","",IF(VLOOKUP(D294,'0.1_Dades generals organització'!$E$44:$M$293,8)="","",VLOOKUP(D294,'0.1_Dades generals organització'!$E$44:$M$293,8)))</f>
        <v/>
      </c>
      <c r="K294" s="564" t="str">
        <f>IF(D294="","",IF(VLOOKUP(D294,'0.1_Dades generals organització'!$E$44:$M$293,9)="","",VLOOKUP(D294,'0.1_Dades generals organització'!$E$44:$M$293,9)))</f>
        <v/>
      </c>
      <c r="L294" s="463" t="str">
        <f>IF('4.1_Resultats Balears'!F295=0,"",'4.1_Resultats Balears'!F295)</f>
        <v/>
      </c>
      <c r="M294" s="463" t="str">
        <f>IF('4.1_Resultats Balears'!G295=0,"",'4.1_Resultats Balears'!G295)</f>
        <v/>
      </c>
      <c r="N294" s="463" t="str">
        <f>IF('4.1_Resultats Balears'!H295=0,"",'4.1_Resultats Balears'!H295)</f>
        <v/>
      </c>
      <c r="O294" s="463" t="str">
        <f>IF('4.1_Resultats Balears'!I295=0,"",'4.1_Resultats Balears'!I295)</f>
        <v/>
      </c>
      <c r="P294" s="463" t="str">
        <f>IF('4.1_Resultats Balears'!K295=0,"",'4.1_Resultats Balears'!K295)</f>
        <v/>
      </c>
      <c r="Q294" s="463" t="str">
        <f>IF('4.1_Resultats Balears'!M295=0,"",'4.1_Resultats Balears'!M295)</f>
        <v/>
      </c>
      <c r="R294" s="463" t="str">
        <f>IF('4.1_Resultats Balears'!O295=0,"",'4.1_Resultats Balears'!O295)</f>
        <v/>
      </c>
      <c r="S294" s="463" t="str">
        <f>IF('4.1_Resultats Balears'!P295=0,"",'4.1_Resultats Balears'!P295)</f>
        <v/>
      </c>
      <c r="T294" s="463" t="str">
        <f>IF('4.1_Resultats Balears'!Q295=0,"",'4.1_Resultats Balears'!Q295)</f>
        <v/>
      </c>
      <c r="U294" s="463" t="str">
        <f>IF('4.1_Resultats Balears'!S295=0,"",'4.1_Resultats Balears'!S295)</f>
        <v/>
      </c>
      <c r="V294" s="462" t="str">
        <f>_xlfn.IFNA(IF(VLOOKUP($D294,'3_Categories 3-6'!$E$26:$X$275,8,FALSE)="","",VLOOKUP($D294,'3_Categories 3-6'!$E$26:$X$275,8,FALSE)),"")</f>
        <v/>
      </c>
      <c r="W294" s="462" t="str">
        <f>_xlfn.IFNA(IF(VLOOKUP($D294,'3_Categories 3-6'!$E$26:$X$275,14,FALSE)="","",VLOOKUP($D294,'3_Categories 3-6'!$E$26:$X$275,14,FALSE)),"")</f>
        <v/>
      </c>
      <c r="X294" s="462" t="str">
        <f>_xlfn.IFNA(IF(VLOOKUP($D294,'3_Categories 3-6'!$E$26:$X$275,19,FALSE)="","",VLOOKUP($D294,'3_Categories 3-6'!$E$26:$X$275,19,FALSE)),"")</f>
        <v/>
      </c>
      <c r="Y294" s="462" t="str">
        <f>_xlfn.IFNA(IF(VLOOKUP($D294,'3_Categories 3-6'!$E$26:$X$275,20,FALSE)="","",VLOOKUP($D294,'3_Categories 3-6'!$E$26:$X$275,20,FALSE)),"")</f>
        <v/>
      </c>
    </row>
    <row r="295" spans="3:25" s="10" customFormat="1" x14ac:dyDescent="0.25">
      <c r="C295" s="478">
        <v>243</v>
      </c>
      <c r="D295" s="723" t="str">
        <f>IF(Dades!E1033="","",Dades!E1033)</f>
        <v/>
      </c>
      <c r="E295" s="723"/>
      <c r="F295" s="564" t="str">
        <f>IF(D295="","",IF(VLOOKUP(D295,'0.1_Dades generals organització'!$E$44:$M$293,4)="","",VLOOKUP(D295,'0.1_Dades generals organització'!$E$44:$M$293,4)))</f>
        <v/>
      </c>
      <c r="G295" s="564" t="str">
        <f>IF(D295="","",IF(VLOOKUP(D295,'0.1_Dades generals organització'!$E$44:$M$293,5)="","",VLOOKUP(D295,'0.1_Dades generals organització'!$E$44:$M$293,5)))</f>
        <v/>
      </c>
      <c r="H295" s="564" t="str">
        <f>IF(D295="","",IF(VLOOKUP(D295,'0.1_Dades generals organització'!$E$44:$M$293,6)="","",VLOOKUP(D295,'0.1_Dades generals organització'!$E$44:$M$293,6)))</f>
        <v/>
      </c>
      <c r="I295" s="466" t="str">
        <f>IF(D295="","",IF(VLOOKUP(D295,'0.1_Dades generals organització'!$E$44:$M$293,7)="","",VLOOKUP(D295,'0.1_Dades generals organització'!$E$44:$M$293,7)))</f>
        <v/>
      </c>
      <c r="J295" s="466" t="str">
        <f>IF(D295="","",IF(VLOOKUP(D295,'0.1_Dades generals organització'!$E$44:$M$293,8)="","",VLOOKUP(D295,'0.1_Dades generals organització'!$E$44:$M$293,8)))</f>
        <v/>
      </c>
      <c r="K295" s="564" t="str">
        <f>IF(D295="","",IF(VLOOKUP(D295,'0.1_Dades generals organització'!$E$44:$M$293,9)="","",VLOOKUP(D295,'0.1_Dades generals organització'!$E$44:$M$293,9)))</f>
        <v/>
      </c>
      <c r="L295" s="463" t="str">
        <f>IF('4.1_Resultats Balears'!F296=0,"",'4.1_Resultats Balears'!F296)</f>
        <v/>
      </c>
      <c r="M295" s="463" t="str">
        <f>IF('4.1_Resultats Balears'!G296=0,"",'4.1_Resultats Balears'!G296)</f>
        <v/>
      </c>
      <c r="N295" s="463" t="str">
        <f>IF('4.1_Resultats Balears'!H296=0,"",'4.1_Resultats Balears'!H296)</f>
        <v/>
      </c>
      <c r="O295" s="463" t="str">
        <f>IF('4.1_Resultats Balears'!I296=0,"",'4.1_Resultats Balears'!I296)</f>
        <v/>
      </c>
      <c r="P295" s="463" t="str">
        <f>IF('4.1_Resultats Balears'!K296=0,"",'4.1_Resultats Balears'!K296)</f>
        <v/>
      </c>
      <c r="Q295" s="463" t="str">
        <f>IF('4.1_Resultats Balears'!M296=0,"",'4.1_Resultats Balears'!M296)</f>
        <v/>
      </c>
      <c r="R295" s="463" t="str">
        <f>IF('4.1_Resultats Balears'!O296=0,"",'4.1_Resultats Balears'!O296)</f>
        <v/>
      </c>
      <c r="S295" s="463" t="str">
        <f>IF('4.1_Resultats Balears'!P296=0,"",'4.1_Resultats Balears'!P296)</f>
        <v/>
      </c>
      <c r="T295" s="463" t="str">
        <f>IF('4.1_Resultats Balears'!Q296=0,"",'4.1_Resultats Balears'!Q296)</f>
        <v/>
      </c>
      <c r="U295" s="463" t="str">
        <f>IF('4.1_Resultats Balears'!S296=0,"",'4.1_Resultats Balears'!S296)</f>
        <v/>
      </c>
      <c r="V295" s="462" t="str">
        <f>_xlfn.IFNA(IF(VLOOKUP($D295,'3_Categories 3-6'!$E$26:$X$275,8,FALSE)="","",VLOOKUP($D295,'3_Categories 3-6'!$E$26:$X$275,8,FALSE)),"")</f>
        <v/>
      </c>
      <c r="W295" s="462" t="str">
        <f>_xlfn.IFNA(IF(VLOOKUP($D295,'3_Categories 3-6'!$E$26:$X$275,14,FALSE)="","",VLOOKUP($D295,'3_Categories 3-6'!$E$26:$X$275,14,FALSE)),"")</f>
        <v/>
      </c>
      <c r="X295" s="462" t="str">
        <f>_xlfn.IFNA(IF(VLOOKUP($D295,'3_Categories 3-6'!$E$26:$X$275,19,FALSE)="","",VLOOKUP($D295,'3_Categories 3-6'!$E$26:$X$275,19,FALSE)),"")</f>
        <v/>
      </c>
      <c r="Y295" s="462" t="str">
        <f>_xlfn.IFNA(IF(VLOOKUP($D295,'3_Categories 3-6'!$E$26:$X$275,20,FALSE)="","",VLOOKUP($D295,'3_Categories 3-6'!$E$26:$X$275,20,FALSE)),"")</f>
        <v/>
      </c>
    </row>
    <row r="296" spans="3:25" s="10" customFormat="1" x14ac:dyDescent="0.25">
      <c r="C296" s="478">
        <v>244</v>
      </c>
      <c r="D296" s="723" t="str">
        <f>IF(Dades!E1034="","",Dades!E1034)</f>
        <v/>
      </c>
      <c r="E296" s="723"/>
      <c r="F296" s="564" t="str">
        <f>IF(D296="","",IF(VLOOKUP(D296,'0.1_Dades generals organització'!$E$44:$M$293,4)="","",VLOOKUP(D296,'0.1_Dades generals organització'!$E$44:$M$293,4)))</f>
        <v/>
      </c>
      <c r="G296" s="564" t="str">
        <f>IF(D296="","",IF(VLOOKUP(D296,'0.1_Dades generals organització'!$E$44:$M$293,5)="","",VLOOKUP(D296,'0.1_Dades generals organització'!$E$44:$M$293,5)))</f>
        <v/>
      </c>
      <c r="H296" s="564" t="str">
        <f>IF(D296="","",IF(VLOOKUP(D296,'0.1_Dades generals organització'!$E$44:$M$293,6)="","",VLOOKUP(D296,'0.1_Dades generals organització'!$E$44:$M$293,6)))</f>
        <v/>
      </c>
      <c r="I296" s="466" t="str">
        <f>IF(D296="","",IF(VLOOKUP(D296,'0.1_Dades generals organització'!$E$44:$M$293,7)="","",VLOOKUP(D296,'0.1_Dades generals organització'!$E$44:$M$293,7)))</f>
        <v/>
      </c>
      <c r="J296" s="466" t="str">
        <f>IF(D296="","",IF(VLOOKUP(D296,'0.1_Dades generals organització'!$E$44:$M$293,8)="","",VLOOKUP(D296,'0.1_Dades generals organització'!$E$44:$M$293,8)))</f>
        <v/>
      </c>
      <c r="K296" s="564" t="str">
        <f>IF(D296="","",IF(VLOOKUP(D296,'0.1_Dades generals organització'!$E$44:$M$293,9)="","",VLOOKUP(D296,'0.1_Dades generals organització'!$E$44:$M$293,9)))</f>
        <v/>
      </c>
      <c r="L296" s="463" t="str">
        <f>IF('4.1_Resultats Balears'!F297=0,"",'4.1_Resultats Balears'!F297)</f>
        <v/>
      </c>
      <c r="M296" s="463" t="str">
        <f>IF('4.1_Resultats Balears'!G297=0,"",'4.1_Resultats Balears'!G297)</f>
        <v/>
      </c>
      <c r="N296" s="463" t="str">
        <f>IF('4.1_Resultats Balears'!H297=0,"",'4.1_Resultats Balears'!H297)</f>
        <v/>
      </c>
      <c r="O296" s="463" t="str">
        <f>IF('4.1_Resultats Balears'!I297=0,"",'4.1_Resultats Balears'!I297)</f>
        <v/>
      </c>
      <c r="P296" s="463" t="str">
        <f>IF('4.1_Resultats Balears'!K297=0,"",'4.1_Resultats Balears'!K297)</f>
        <v/>
      </c>
      <c r="Q296" s="463" t="str">
        <f>IF('4.1_Resultats Balears'!M297=0,"",'4.1_Resultats Balears'!M297)</f>
        <v/>
      </c>
      <c r="R296" s="463" t="str">
        <f>IF('4.1_Resultats Balears'!O297=0,"",'4.1_Resultats Balears'!O297)</f>
        <v/>
      </c>
      <c r="S296" s="463" t="str">
        <f>IF('4.1_Resultats Balears'!P297=0,"",'4.1_Resultats Balears'!P297)</f>
        <v/>
      </c>
      <c r="T296" s="463" t="str">
        <f>IF('4.1_Resultats Balears'!Q297=0,"",'4.1_Resultats Balears'!Q297)</f>
        <v/>
      </c>
      <c r="U296" s="463" t="str">
        <f>IF('4.1_Resultats Balears'!S297=0,"",'4.1_Resultats Balears'!S297)</f>
        <v/>
      </c>
      <c r="V296" s="462" t="str">
        <f>_xlfn.IFNA(IF(VLOOKUP($D296,'3_Categories 3-6'!$E$26:$X$275,8,FALSE)="","",VLOOKUP($D296,'3_Categories 3-6'!$E$26:$X$275,8,FALSE)),"")</f>
        <v/>
      </c>
      <c r="W296" s="462" t="str">
        <f>_xlfn.IFNA(IF(VLOOKUP($D296,'3_Categories 3-6'!$E$26:$X$275,14,FALSE)="","",VLOOKUP($D296,'3_Categories 3-6'!$E$26:$X$275,14,FALSE)),"")</f>
        <v/>
      </c>
      <c r="X296" s="462" t="str">
        <f>_xlfn.IFNA(IF(VLOOKUP($D296,'3_Categories 3-6'!$E$26:$X$275,19,FALSE)="","",VLOOKUP($D296,'3_Categories 3-6'!$E$26:$X$275,19,FALSE)),"")</f>
        <v/>
      </c>
      <c r="Y296" s="462" t="str">
        <f>_xlfn.IFNA(IF(VLOOKUP($D296,'3_Categories 3-6'!$E$26:$X$275,20,FALSE)="","",VLOOKUP($D296,'3_Categories 3-6'!$E$26:$X$275,20,FALSE)),"")</f>
        <v/>
      </c>
    </row>
    <row r="297" spans="3:25" s="10" customFormat="1" x14ac:dyDescent="0.25">
      <c r="C297" s="478">
        <v>245</v>
      </c>
      <c r="D297" s="723" t="str">
        <f>IF(Dades!E1035="","",Dades!E1035)</f>
        <v/>
      </c>
      <c r="E297" s="723"/>
      <c r="F297" s="564" t="str">
        <f>IF(D297="","",IF(VLOOKUP(D297,'0.1_Dades generals organització'!$E$44:$M$293,4)="","",VLOOKUP(D297,'0.1_Dades generals organització'!$E$44:$M$293,4)))</f>
        <v/>
      </c>
      <c r="G297" s="564" t="str">
        <f>IF(D297="","",IF(VLOOKUP(D297,'0.1_Dades generals organització'!$E$44:$M$293,5)="","",VLOOKUP(D297,'0.1_Dades generals organització'!$E$44:$M$293,5)))</f>
        <v/>
      </c>
      <c r="H297" s="564" t="str">
        <f>IF(D297="","",IF(VLOOKUP(D297,'0.1_Dades generals organització'!$E$44:$M$293,6)="","",VLOOKUP(D297,'0.1_Dades generals organització'!$E$44:$M$293,6)))</f>
        <v/>
      </c>
      <c r="I297" s="466" t="str">
        <f>IF(D297="","",IF(VLOOKUP(D297,'0.1_Dades generals organització'!$E$44:$M$293,7)="","",VLOOKUP(D297,'0.1_Dades generals organització'!$E$44:$M$293,7)))</f>
        <v/>
      </c>
      <c r="J297" s="466" t="str">
        <f>IF(D297="","",IF(VLOOKUP(D297,'0.1_Dades generals organització'!$E$44:$M$293,8)="","",VLOOKUP(D297,'0.1_Dades generals organització'!$E$44:$M$293,8)))</f>
        <v/>
      </c>
      <c r="K297" s="564" t="str">
        <f>IF(D297="","",IF(VLOOKUP(D297,'0.1_Dades generals organització'!$E$44:$M$293,9)="","",VLOOKUP(D297,'0.1_Dades generals organització'!$E$44:$M$293,9)))</f>
        <v/>
      </c>
      <c r="L297" s="463" t="str">
        <f>IF('4.1_Resultats Balears'!F298=0,"",'4.1_Resultats Balears'!F298)</f>
        <v/>
      </c>
      <c r="M297" s="463" t="str">
        <f>IF('4.1_Resultats Balears'!G298=0,"",'4.1_Resultats Balears'!G298)</f>
        <v/>
      </c>
      <c r="N297" s="463" t="str">
        <f>IF('4.1_Resultats Balears'!H298=0,"",'4.1_Resultats Balears'!H298)</f>
        <v/>
      </c>
      <c r="O297" s="463" t="str">
        <f>IF('4.1_Resultats Balears'!I298=0,"",'4.1_Resultats Balears'!I298)</f>
        <v/>
      </c>
      <c r="P297" s="463" t="str">
        <f>IF('4.1_Resultats Balears'!K298=0,"",'4.1_Resultats Balears'!K298)</f>
        <v/>
      </c>
      <c r="Q297" s="463" t="str">
        <f>IF('4.1_Resultats Balears'!M298=0,"",'4.1_Resultats Balears'!M298)</f>
        <v/>
      </c>
      <c r="R297" s="463" t="str">
        <f>IF('4.1_Resultats Balears'!O298=0,"",'4.1_Resultats Balears'!O298)</f>
        <v/>
      </c>
      <c r="S297" s="463" t="str">
        <f>IF('4.1_Resultats Balears'!P298=0,"",'4.1_Resultats Balears'!P298)</f>
        <v/>
      </c>
      <c r="T297" s="463" t="str">
        <f>IF('4.1_Resultats Balears'!Q298=0,"",'4.1_Resultats Balears'!Q298)</f>
        <v/>
      </c>
      <c r="U297" s="463" t="str">
        <f>IF('4.1_Resultats Balears'!S298=0,"",'4.1_Resultats Balears'!S298)</f>
        <v/>
      </c>
      <c r="V297" s="462" t="str">
        <f>_xlfn.IFNA(IF(VLOOKUP($D297,'3_Categories 3-6'!$E$26:$X$275,8,FALSE)="","",VLOOKUP($D297,'3_Categories 3-6'!$E$26:$X$275,8,FALSE)),"")</f>
        <v/>
      </c>
      <c r="W297" s="462" t="str">
        <f>_xlfn.IFNA(IF(VLOOKUP($D297,'3_Categories 3-6'!$E$26:$X$275,14,FALSE)="","",VLOOKUP($D297,'3_Categories 3-6'!$E$26:$X$275,14,FALSE)),"")</f>
        <v/>
      </c>
      <c r="X297" s="462" t="str">
        <f>_xlfn.IFNA(IF(VLOOKUP($D297,'3_Categories 3-6'!$E$26:$X$275,19,FALSE)="","",VLOOKUP($D297,'3_Categories 3-6'!$E$26:$X$275,19,FALSE)),"")</f>
        <v/>
      </c>
      <c r="Y297" s="462" t="str">
        <f>_xlfn.IFNA(IF(VLOOKUP($D297,'3_Categories 3-6'!$E$26:$X$275,20,FALSE)="","",VLOOKUP($D297,'3_Categories 3-6'!$E$26:$X$275,20,FALSE)),"")</f>
        <v/>
      </c>
    </row>
    <row r="298" spans="3:25" s="10" customFormat="1" x14ac:dyDescent="0.25">
      <c r="C298" s="478">
        <v>246</v>
      </c>
      <c r="D298" s="723" t="str">
        <f>IF(Dades!E1036="","",Dades!E1036)</f>
        <v/>
      </c>
      <c r="E298" s="723"/>
      <c r="F298" s="564" t="str">
        <f>IF(D298="","",IF(VLOOKUP(D298,'0.1_Dades generals organització'!$E$44:$M$293,4)="","",VLOOKUP(D298,'0.1_Dades generals organització'!$E$44:$M$293,4)))</f>
        <v/>
      </c>
      <c r="G298" s="564" t="str">
        <f>IF(D298="","",IF(VLOOKUP(D298,'0.1_Dades generals organització'!$E$44:$M$293,5)="","",VLOOKUP(D298,'0.1_Dades generals organització'!$E$44:$M$293,5)))</f>
        <v/>
      </c>
      <c r="H298" s="564" t="str">
        <f>IF(D298="","",IF(VLOOKUP(D298,'0.1_Dades generals organització'!$E$44:$M$293,6)="","",VLOOKUP(D298,'0.1_Dades generals organització'!$E$44:$M$293,6)))</f>
        <v/>
      </c>
      <c r="I298" s="466" t="str">
        <f>IF(D298="","",IF(VLOOKUP(D298,'0.1_Dades generals organització'!$E$44:$M$293,7)="","",VLOOKUP(D298,'0.1_Dades generals organització'!$E$44:$M$293,7)))</f>
        <v/>
      </c>
      <c r="J298" s="466" t="str">
        <f>IF(D298="","",IF(VLOOKUP(D298,'0.1_Dades generals organització'!$E$44:$M$293,8)="","",VLOOKUP(D298,'0.1_Dades generals organització'!$E$44:$M$293,8)))</f>
        <v/>
      </c>
      <c r="K298" s="564" t="str">
        <f>IF(D298="","",IF(VLOOKUP(D298,'0.1_Dades generals organització'!$E$44:$M$293,9)="","",VLOOKUP(D298,'0.1_Dades generals organització'!$E$44:$M$293,9)))</f>
        <v/>
      </c>
      <c r="L298" s="463" t="str">
        <f>IF('4.1_Resultats Balears'!F299=0,"",'4.1_Resultats Balears'!F299)</f>
        <v/>
      </c>
      <c r="M298" s="463" t="str">
        <f>IF('4.1_Resultats Balears'!G299=0,"",'4.1_Resultats Balears'!G299)</f>
        <v/>
      </c>
      <c r="N298" s="463" t="str">
        <f>IF('4.1_Resultats Balears'!H299=0,"",'4.1_Resultats Balears'!H299)</f>
        <v/>
      </c>
      <c r="O298" s="463" t="str">
        <f>IF('4.1_Resultats Balears'!I299=0,"",'4.1_Resultats Balears'!I299)</f>
        <v/>
      </c>
      <c r="P298" s="463" t="str">
        <f>IF('4.1_Resultats Balears'!K299=0,"",'4.1_Resultats Balears'!K299)</f>
        <v/>
      </c>
      <c r="Q298" s="463" t="str">
        <f>IF('4.1_Resultats Balears'!M299=0,"",'4.1_Resultats Balears'!M299)</f>
        <v/>
      </c>
      <c r="R298" s="463" t="str">
        <f>IF('4.1_Resultats Balears'!O299=0,"",'4.1_Resultats Balears'!O299)</f>
        <v/>
      </c>
      <c r="S298" s="463" t="str">
        <f>IF('4.1_Resultats Balears'!P299=0,"",'4.1_Resultats Balears'!P299)</f>
        <v/>
      </c>
      <c r="T298" s="463" t="str">
        <f>IF('4.1_Resultats Balears'!Q299=0,"",'4.1_Resultats Balears'!Q299)</f>
        <v/>
      </c>
      <c r="U298" s="463" t="str">
        <f>IF('4.1_Resultats Balears'!S299=0,"",'4.1_Resultats Balears'!S299)</f>
        <v/>
      </c>
      <c r="V298" s="462" t="str">
        <f>_xlfn.IFNA(IF(VLOOKUP($D298,'3_Categories 3-6'!$E$26:$X$275,8,FALSE)="","",VLOOKUP($D298,'3_Categories 3-6'!$E$26:$X$275,8,FALSE)),"")</f>
        <v/>
      </c>
      <c r="W298" s="462" t="str">
        <f>_xlfn.IFNA(IF(VLOOKUP($D298,'3_Categories 3-6'!$E$26:$X$275,14,FALSE)="","",VLOOKUP($D298,'3_Categories 3-6'!$E$26:$X$275,14,FALSE)),"")</f>
        <v/>
      </c>
      <c r="X298" s="462" t="str">
        <f>_xlfn.IFNA(IF(VLOOKUP($D298,'3_Categories 3-6'!$E$26:$X$275,19,FALSE)="","",VLOOKUP($D298,'3_Categories 3-6'!$E$26:$X$275,19,FALSE)),"")</f>
        <v/>
      </c>
      <c r="Y298" s="462" t="str">
        <f>_xlfn.IFNA(IF(VLOOKUP($D298,'3_Categories 3-6'!$E$26:$X$275,20,FALSE)="","",VLOOKUP($D298,'3_Categories 3-6'!$E$26:$X$275,20,FALSE)),"")</f>
        <v/>
      </c>
    </row>
    <row r="299" spans="3:25" s="10" customFormat="1" x14ac:dyDescent="0.25">
      <c r="C299" s="478">
        <v>247</v>
      </c>
      <c r="D299" s="723" t="str">
        <f>IF(Dades!E1037="","",Dades!E1037)</f>
        <v/>
      </c>
      <c r="E299" s="723"/>
      <c r="F299" s="564" t="str">
        <f>IF(D299="","",IF(VLOOKUP(D299,'0.1_Dades generals organització'!$E$44:$M$293,4)="","",VLOOKUP(D299,'0.1_Dades generals organització'!$E$44:$M$293,4)))</f>
        <v/>
      </c>
      <c r="G299" s="564" t="str">
        <f>IF(D299="","",IF(VLOOKUP(D299,'0.1_Dades generals organització'!$E$44:$M$293,5)="","",VLOOKUP(D299,'0.1_Dades generals organització'!$E$44:$M$293,5)))</f>
        <v/>
      </c>
      <c r="H299" s="564" t="str">
        <f>IF(D299="","",IF(VLOOKUP(D299,'0.1_Dades generals organització'!$E$44:$M$293,6)="","",VLOOKUP(D299,'0.1_Dades generals organització'!$E$44:$M$293,6)))</f>
        <v/>
      </c>
      <c r="I299" s="466" t="str">
        <f>IF(D299="","",IF(VLOOKUP(D299,'0.1_Dades generals organització'!$E$44:$M$293,7)="","",VLOOKUP(D299,'0.1_Dades generals organització'!$E$44:$M$293,7)))</f>
        <v/>
      </c>
      <c r="J299" s="466" t="str">
        <f>IF(D299="","",IF(VLOOKUP(D299,'0.1_Dades generals organització'!$E$44:$M$293,8)="","",VLOOKUP(D299,'0.1_Dades generals organització'!$E$44:$M$293,8)))</f>
        <v/>
      </c>
      <c r="K299" s="564" t="str">
        <f>IF(D299="","",IF(VLOOKUP(D299,'0.1_Dades generals organització'!$E$44:$M$293,9)="","",VLOOKUP(D299,'0.1_Dades generals organització'!$E$44:$M$293,9)))</f>
        <v/>
      </c>
      <c r="L299" s="463" t="str">
        <f>IF('4.1_Resultats Balears'!F300=0,"",'4.1_Resultats Balears'!F300)</f>
        <v/>
      </c>
      <c r="M299" s="463" t="str">
        <f>IF('4.1_Resultats Balears'!G300=0,"",'4.1_Resultats Balears'!G300)</f>
        <v/>
      </c>
      <c r="N299" s="463" t="str">
        <f>IF('4.1_Resultats Balears'!H300=0,"",'4.1_Resultats Balears'!H300)</f>
        <v/>
      </c>
      <c r="O299" s="463" t="str">
        <f>IF('4.1_Resultats Balears'!I300=0,"",'4.1_Resultats Balears'!I300)</f>
        <v/>
      </c>
      <c r="P299" s="463" t="str">
        <f>IF('4.1_Resultats Balears'!K300=0,"",'4.1_Resultats Balears'!K300)</f>
        <v/>
      </c>
      <c r="Q299" s="463" t="str">
        <f>IF('4.1_Resultats Balears'!M300=0,"",'4.1_Resultats Balears'!M300)</f>
        <v/>
      </c>
      <c r="R299" s="463" t="str">
        <f>IF('4.1_Resultats Balears'!O300=0,"",'4.1_Resultats Balears'!O300)</f>
        <v/>
      </c>
      <c r="S299" s="463" t="str">
        <f>IF('4.1_Resultats Balears'!P300=0,"",'4.1_Resultats Balears'!P300)</f>
        <v/>
      </c>
      <c r="T299" s="463" t="str">
        <f>IF('4.1_Resultats Balears'!Q300=0,"",'4.1_Resultats Balears'!Q300)</f>
        <v/>
      </c>
      <c r="U299" s="463" t="str">
        <f>IF('4.1_Resultats Balears'!S300=0,"",'4.1_Resultats Balears'!S300)</f>
        <v/>
      </c>
      <c r="V299" s="462" t="str">
        <f>_xlfn.IFNA(IF(VLOOKUP($D299,'3_Categories 3-6'!$E$26:$X$275,8,FALSE)="","",VLOOKUP($D299,'3_Categories 3-6'!$E$26:$X$275,8,FALSE)),"")</f>
        <v/>
      </c>
      <c r="W299" s="462" t="str">
        <f>_xlfn.IFNA(IF(VLOOKUP($D299,'3_Categories 3-6'!$E$26:$X$275,14,FALSE)="","",VLOOKUP($D299,'3_Categories 3-6'!$E$26:$X$275,14,FALSE)),"")</f>
        <v/>
      </c>
      <c r="X299" s="462" t="str">
        <f>_xlfn.IFNA(IF(VLOOKUP($D299,'3_Categories 3-6'!$E$26:$X$275,19,FALSE)="","",VLOOKUP($D299,'3_Categories 3-6'!$E$26:$X$275,19,FALSE)),"")</f>
        <v/>
      </c>
      <c r="Y299" s="462" t="str">
        <f>_xlfn.IFNA(IF(VLOOKUP($D299,'3_Categories 3-6'!$E$26:$X$275,20,FALSE)="","",VLOOKUP($D299,'3_Categories 3-6'!$E$26:$X$275,20,FALSE)),"")</f>
        <v/>
      </c>
    </row>
    <row r="300" spans="3:25" s="10" customFormat="1" x14ac:dyDescent="0.25">
      <c r="C300" s="478">
        <v>248</v>
      </c>
      <c r="D300" s="723" t="str">
        <f>IF(Dades!E1038="","",Dades!E1038)</f>
        <v/>
      </c>
      <c r="E300" s="723"/>
      <c r="F300" s="564" t="str">
        <f>IF(D300="","",IF(VLOOKUP(D300,'0.1_Dades generals organització'!$E$44:$M$293,4)="","",VLOOKUP(D300,'0.1_Dades generals organització'!$E$44:$M$293,4)))</f>
        <v/>
      </c>
      <c r="G300" s="564" t="str">
        <f>IF(D300="","",IF(VLOOKUP(D300,'0.1_Dades generals organització'!$E$44:$M$293,5)="","",VLOOKUP(D300,'0.1_Dades generals organització'!$E$44:$M$293,5)))</f>
        <v/>
      </c>
      <c r="H300" s="564" t="str">
        <f>IF(D300="","",IF(VLOOKUP(D300,'0.1_Dades generals organització'!$E$44:$M$293,6)="","",VLOOKUP(D300,'0.1_Dades generals organització'!$E$44:$M$293,6)))</f>
        <v/>
      </c>
      <c r="I300" s="466" t="str">
        <f>IF(D300="","",IF(VLOOKUP(D300,'0.1_Dades generals organització'!$E$44:$M$293,7)="","",VLOOKUP(D300,'0.1_Dades generals organització'!$E$44:$M$293,7)))</f>
        <v/>
      </c>
      <c r="J300" s="466" t="str">
        <f>IF(D300="","",IF(VLOOKUP(D300,'0.1_Dades generals organització'!$E$44:$M$293,8)="","",VLOOKUP(D300,'0.1_Dades generals organització'!$E$44:$M$293,8)))</f>
        <v/>
      </c>
      <c r="K300" s="564" t="str">
        <f>IF(D300="","",IF(VLOOKUP(D300,'0.1_Dades generals organització'!$E$44:$M$293,9)="","",VLOOKUP(D300,'0.1_Dades generals organització'!$E$44:$M$293,9)))</f>
        <v/>
      </c>
      <c r="L300" s="463" t="str">
        <f>IF('4.1_Resultats Balears'!F301=0,"",'4.1_Resultats Balears'!F301)</f>
        <v/>
      </c>
      <c r="M300" s="463" t="str">
        <f>IF('4.1_Resultats Balears'!G301=0,"",'4.1_Resultats Balears'!G301)</f>
        <v/>
      </c>
      <c r="N300" s="463" t="str">
        <f>IF('4.1_Resultats Balears'!H301=0,"",'4.1_Resultats Balears'!H301)</f>
        <v/>
      </c>
      <c r="O300" s="463" t="str">
        <f>IF('4.1_Resultats Balears'!I301=0,"",'4.1_Resultats Balears'!I301)</f>
        <v/>
      </c>
      <c r="P300" s="463" t="str">
        <f>IF('4.1_Resultats Balears'!K301=0,"",'4.1_Resultats Balears'!K301)</f>
        <v/>
      </c>
      <c r="Q300" s="463" t="str">
        <f>IF('4.1_Resultats Balears'!M301=0,"",'4.1_Resultats Balears'!M301)</f>
        <v/>
      </c>
      <c r="R300" s="463" t="str">
        <f>IF('4.1_Resultats Balears'!O301=0,"",'4.1_Resultats Balears'!O301)</f>
        <v/>
      </c>
      <c r="S300" s="463" t="str">
        <f>IF('4.1_Resultats Balears'!P301=0,"",'4.1_Resultats Balears'!P301)</f>
        <v/>
      </c>
      <c r="T300" s="463" t="str">
        <f>IF('4.1_Resultats Balears'!Q301=0,"",'4.1_Resultats Balears'!Q301)</f>
        <v/>
      </c>
      <c r="U300" s="463" t="str">
        <f>IF('4.1_Resultats Balears'!S301=0,"",'4.1_Resultats Balears'!S301)</f>
        <v/>
      </c>
      <c r="V300" s="462" t="str">
        <f>_xlfn.IFNA(IF(VLOOKUP($D300,'3_Categories 3-6'!$E$26:$X$275,8,FALSE)="","",VLOOKUP($D300,'3_Categories 3-6'!$E$26:$X$275,8,FALSE)),"")</f>
        <v/>
      </c>
      <c r="W300" s="462" t="str">
        <f>_xlfn.IFNA(IF(VLOOKUP($D300,'3_Categories 3-6'!$E$26:$X$275,14,FALSE)="","",VLOOKUP($D300,'3_Categories 3-6'!$E$26:$X$275,14,FALSE)),"")</f>
        <v/>
      </c>
      <c r="X300" s="462" t="str">
        <f>_xlfn.IFNA(IF(VLOOKUP($D300,'3_Categories 3-6'!$E$26:$X$275,19,FALSE)="","",VLOOKUP($D300,'3_Categories 3-6'!$E$26:$X$275,19,FALSE)),"")</f>
        <v/>
      </c>
      <c r="Y300" s="462" t="str">
        <f>_xlfn.IFNA(IF(VLOOKUP($D300,'3_Categories 3-6'!$E$26:$X$275,20,FALSE)="","",VLOOKUP($D300,'3_Categories 3-6'!$E$26:$X$275,20,FALSE)),"")</f>
        <v/>
      </c>
    </row>
    <row r="301" spans="3:25" s="10" customFormat="1" x14ac:dyDescent="0.25">
      <c r="C301" s="478">
        <v>249</v>
      </c>
      <c r="D301" s="723" t="str">
        <f>IF(Dades!E1039="","",Dades!E1039)</f>
        <v/>
      </c>
      <c r="E301" s="723"/>
      <c r="F301" s="564" t="str">
        <f>IF(D301="","",IF(VLOOKUP(D301,'0.1_Dades generals organització'!$E$44:$M$293,4)="","",VLOOKUP(D301,'0.1_Dades generals organització'!$E$44:$M$293,4)))</f>
        <v/>
      </c>
      <c r="G301" s="564" t="str">
        <f>IF(D301="","",IF(VLOOKUP(D301,'0.1_Dades generals organització'!$E$44:$M$293,5)="","",VLOOKUP(D301,'0.1_Dades generals organització'!$E$44:$M$293,5)))</f>
        <v/>
      </c>
      <c r="H301" s="564" t="str">
        <f>IF(D301="","",IF(VLOOKUP(D301,'0.1_Dades generals organització'!$E$44:$M$293,6)="","",VLOOKUP(D301,'0.1_Dades generals organització'!$E$44:$M$293,6)))</f>
        <v/>
      </c>
      <c r="I301" s="466" t="str">
        <f>IF(D301="","",IF(VLOOKUP(D301,'0.1_Dades generals organització'!$E$44:$M$293,7)="","",VLOOKUP(D301,'0.1_Dades generals organització'!$E$44:$M$293,7)))</f>
        <v/>
      </c>
      <c r="J301" s="466" t="str">
        <f>IF(D301="","",IF(VLOOKUP(D301,'0.1_Dades generals organització'!$E$44:$M$293,8)="","",VLOOKUP(D301,'0.1_Dades generals organització'!$E$44:$M$293,8)))</f>
        <v/>
      </c>
      <c r="K301" s="564" t="str">
        <f>IF(D301="","",IF(VLOOKUP(D301,'0.1_Dades generals organització'!$E$44:$M$293,9)="","",VLOOKUP(D301,'0.1_Dades generals organització'!$E$44:$M$293,9)))</f>
        <v/>
      </c>
      <c r="L301" s="463" t="str">
        <f>IF('4.1_Resultats Balears'!F302=0,"",'4.1_Resultats Balears'!F302)</f>
        <v/>
      </c>
      <c r="M301" s="463" t="str">
        <f>IF('4.1_Resultats Balears'!G302=0,"",'4.1_Resultats Balears'!G302)</f>
        <v/>
      </c>
      <c r="N301" s="463" t="str">
        <f>IF('4.1_Resultats Balears'!H302=0,"",'4.1_Resultats Balears'!H302)</f>
        <v/>
      </c>
      <c r="O301" s="463" t="str">
        <f>IF('4.1_Resultats Balears'!I302=0,"",'4.1_Resultats Balears'!I302)</f>
        <v/>
      </c>
      <c r="P301" s="463" t="str">
        <f>IF('4.1_Resultats Balears'!K302=0,"",'4.1_Resultats Balears'!K302)</f>
        <v/>
      </c>
      <c r="Q301" s="463" t="str">
        <f>IF('4.1_Resultats Balears'!M302=0,"",'4.1_Resultats Balears'!M302)</f>
        <v/>
      </c>
      <c r="R301" s="463" t="str">
        <f>IF('4.1_Resultats Balears'!O302=0,"",'4.1_Resultats Balears'!O302)</f>
        <v/>
      </c>
      <c r="S301" s="463" t="str">
        <f>IF('4.1_Resultats Balears'!P302=0,"",'4.1_Resultats Balears'!P302)</f>
        <v/>
      </c>
      <c r="T301" s="463" t="str">
        <f>IF('4.1_Resultats Balears'!Q302=0,"",'4.1_Resultats Balears'!Q302)</f>
        <v/>
      </c>
      <c r="U301" s="463" t="str">
        <f>IF('4.1_Resultats Balears'!S302=0,"",'4.1_Resultats Balears'!S302)</f>
        <v/>
      </c>
      <c r="V301" s="462" t="str">
        <f>_xlfn.IFNA(IF(VLOOKUP($D301,'3_Categories 3-6'!$E$26:$X$275,8,FALSE)="","",VLOOKUP($D301,'3_Categories 3-6'!$E$26:$X$275,8,FALSE)),"")</f>
        <v/>
      </c>
      <c r="W301" s="462" t="str">
        <f>_xlfn.IFNA(IF(VLOOKUP($D301,'3_Categories 3-6'!$E$26:$X$275,14,FALSE)="","",VLOOKUP($D301,'3_Categories 3-6'!$E$26:$X$275,14,FALSE)),"")</f>
        <v/>
      </c>
      <c r="X301" s="462" t="str">
        <f>_xlfn.IFNA(IF(VLOOKUP($D301,'3_Categories 3-6'!$E$26:$X$275,19,FALSE)="","",VLOOKUP($D301,'3_Categories 3-6'!$E$26:$X$275,19,FALSE)),"")</f>
        <v/>
      </c>
      <c r="Y301" s="462" t="str">
        <f>_xlfn.IFNA(IF(VLOOKUP($D301,'3_Categories 3-6'!$E$26:$X$275,20,FALSE)="","",VLOOKUP($D301,'3_Categories 3-6'!$E$26:$X$275,20,FALSE)),"")</f>
        <v/>
      </c>
    </row>
    <row r="302" spans="3:25" s="450" customFormat="1" x14ac:dyDescent="0.25">
      <c r="C302" s="451">
        <v>250</v>
      </c>
      <c r="D302" s="723" t="str">
        <f>IF(Dades!E1040="","",Dades!E1040)</f>
        <v/>
      </c>
      <c r="E302" s="723"/>
      <c r="F302" s="564" t="str">
        <f>IF(D302="","",IF(VLOOKUP(D302,'0.1_Dades generals organització'!$E$44:$M$293,4)="","",VLOOKUP(D302,'0.1_Dades generals organització'!$E$44:$M$293,4)))</f>
        <v/>
      </c>
      <c r="G302" s="564" t="str">
        <f>IF(D302="","",IF(VLOOKUP(D302,'0.1_Dades generals organització'!$E$44:$M$293,5)="","",VLOOKUP(D302,'0.1_Dades generals organització'!$E$44:$M$293,5)))</f>
        <v/>
      </c>
      <c r="H302" s="564" t="str">
        <f>IF(D302="","",IF(VLOOKUP(D302,'0.1_Dades generals organització'!$E$44:$M$293,6)="","",VLOOKUP(D302,'0.1_Dades generals organització'!$E$44:$M$293,6)))</f>
        <v/>
      </c>
      <c r="I302" s="466" t="str">
        <f>IF(D302="","",IF(VLOOKUP(D302,'0.1_Dades generals organització'!$E$44:$M$293,7)="","",VLOOKUP(D302,'0.1_Dades generals organització'!$E$44:$M$293,7)))</f>
        <v/>
      </c>
      <c r="J302" s="466" t="str">
        <f>IF(D302="","",IF(VLOOKUP(D302,'0.1_Dades generals organització'!$E$44:$M$293,8)="","",VLOOKUP(D302,'0.1_Dades generals organització'!$E$44:$M$293,8)))</f>
        <v/>
      </c>
      <c r="K302" s="564" t="str">
        <f>IF(D302="","",IF(VLOOKUP(D302,'0.1_Dades generals organització'!$E$44:$M$293,9)="","",VLOOKUP(D302,'0.1_Dades generals organització'!$E$44:$M$293,9)))</f>
        <v/>
      </c>
      <c r="L302" s="463" t="str">
        <f>IF('4.1_Resultats Balears'!F303=0,"",'4.1_Resultats Balears'!F303)</f>
        <v/>
      </c>
      <c r="M302" s="463" t="str">
        <f>IF('4.1_Resultats Balears'!G303=0,"",'4.1_Resultats Balears'!G303)</f>
        <v/>
      </c>
      <c r="N302" s="463" t="str">
        <f>IF('4.1_Resultats Balears'!H303=0,"",'4.1_Resultats Balears'!H303)</f>
        <v/>
      </c>
      <c r="O302" s="463" t="str">
        <f>IF('4.1_Resultats Balears'!I303=0,"",'4.1_Resultats Balears'!I303)</f>
        <v/>
      </c>
      <c r="P302" s="463" t="str">
        <f>IF('4.1_Resultats Balears'!K303=0,"",'4.1_Resultats Balears'!K303)</f>
        <v/>
      </c>
      <c r="Q302" s="463" t="str">
        <f>IF('4.1_Resultats Balears'!M303=0,"",'4.1_Resultats Balears'!M303)</f>
        <v/>
      </c>
      <c r="R302" s="463" t="str">
        <f>IF('4.1_Resultats Balears'!O303=0,"",'4.1_Resultats Balears'!O303)</f>
        <v/>
      </c>
      <c r="S302" s="463" t="str">
        <f>IF('4.1_Resultats Balears'!P303=0,"",'4.1_Resultats Balears'!P303)</f>
        <v/>
      </c>
      <c r="T302" s="463" t="str">
        <f>IF('4.1_Resultats Balears'!Q303=0,"",'4.1_Resultats Balears'!Q303)</f>
        <v/>
      </c>
      <c r="U302" s="463" t="str">
        <f>IF('4.1_Resultats Balears'!S303=0,"",'4.1_Resultats Balears'!S303)</f>
        <v/>
      </c>
      <c r="V302" s="462" t="str">
        <f>_xlfn.IFNA(IF(VLOOKUP($D302,'3_Categories 3-6'!$E$26:$X$275,8,FALSE)="","",VLOOKUP($D302,'3_Categories 3-6'!$E$26:$X$275,8,FALSE)),"")</f>
        <v/>
      </c>
      <c r="W302" s="462" t="str">
        <f>_xlfn.IFNA(IF(VLOOKUP($D302,'3_Categories 3-6'!$E$26:$X$275,14,FALSE)="","",VLOOKUP($D302,'3_Categories 3-6'!$E$26:$X$275,14,FALSE)),"")</f>
        <v/>
      </c>
      <c r="X302" s="462" t="str">
        <f>_xlfn.IFNA(IF(VLOOKUP($D302,'3_Categories 3-6'!$E$26:$X$275,19,FALSE)="","",VLOOKUP($D302,'3_Categories 3-6'!$E$26:$X$275,19,FALSE)),"")</f>
        <v/>
      </c>
      <c r="Y302" s="462" t="str">
        <f>_xlfn.IFNA(IF(VLOOKUP($D302,'3_Categories 3-6'!$E$26:$X$275,20,FALSE)="","",VLOOKUP($D302,'3_Categories 3-6'!$E$26:$X$275,20,FALSE)),"")</f>
        <v/>
      </c>
    </row>
  </sheetData>
  <sheetProtection sheet="1" objects="1" scenarios="1"/>
  <dataConsolidate/>
  <mergeCells count="278">
    <mergeCell ref="S28:V28"/>
    <mergeCell ref="B8:Z8"/>
    <mergeCell ref="B23:Z23"/>
    <mergeCell ref="B47:Z47"/>
    <mergeCell ref="R25:V26"/>
    <mergeCell ref="N25:P26"/>
    <mergeCell ref="C49:L49"/>
    <mergeCell ref="D28:F28"/>
    <mergeCell ref="D37:F37"/>
    <mergeCell ref="C32:F35"/>
    <mergeCell ref="C25:F26"/>
    <mergeCell ref="I28:L28"/>
    <mergeCell ref="H25:L26"/>
    <mergeCell ref="N10:P10"/>
    <mergeCell ref="N28:P28"/>
    <mergeCell ref="D298:E298"/>
    <mergeCell ref="D299:E299"/>
    <mergeCell ref="D300:E300"/>
    <mergeCell ref="D301:E301"/>
    <mergeCell ref="D302:E302"/>
    <mergeCell ref="D52:E52"/>
    <mergeCell ref="D292:E292"/>
    <mergeCell ref="D293:E293"/>
    <mergeCell ref="D294:E294"/>
    <mergeCell ref="D295:E295"/>
    <mergeCell ref="D296:E296"/>
    <mergeCell ref="D297:E297"/>
    <mergeCell ref="D286:E286"/>
    <mergeCell ref="D287:E287"/>
    <mergeCell ref="D288:E288"/>
    <mergeCell ref="D289:E289"/>
    <mergeCell ref="D290:E290"/>
    <mergeCell ref="D291:E291"/>
    <mergeCell ref="D280:E280"/>
    <mergeCell ref="D281:E281"/>
    <mergeCell ref="D282:E282"/>
    <mergeCell ref="D283:E283"/>
    <mergeCell ref="D284:E284"/>
    <mergeCell ref="D285:E285"/>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62:E262"/>
    <mergeCell ref="D263:E263"/>
    <mergeCell ref="D264:E264"/>
    <mergeCell ref="D265:E265"/>
    <mergeCell ref="D266:E266"/>
    <mergeCell ref="D267:E267"/>
    <mergeCell ref="D256:E256"/>
    <mergeCell ref="D257:E257"/>
    <mergeCell ref="D258:E258"/>
    <mergeCell ref="D259:E259"/>
    <mergeCell ref="D260:E260"/>
    <mergeCell ref="D261:E261"/>
    <mergeCell ref="D250:E250"/>
    <mergeCell ref="D251:E251"/>
    <mergeCell ref="D252:E252"/>
    <mergeCell ref="D253:E253"/>
    <mergeCell ref="D254:E254"/>
    <mergeCell ref="D255:E255"/>
    <mergeCell ref="D244:E244"/>
    <mergeCell ref="D245:E245"/>
    <mergeCell ref="D246:E246"/>
    <mergeCell ref="D247:E247"/>
    <mergeCell ref="D248:E248"/>
    <mergeCell ref="D249:E249"/>
    <mergeCell ref="D238:E238"/>
    <mergeCell ref="D239:E239"/>
    <mergeCell ref="D240:E240"/>
    <mergeCell ref="D241:E241"/>
    <mergeCell ref="D242:E242"/>
    <mergeCell ref="D243:E243"/>
    <mergeCell ref="D232:E232"/>
    <mergeCell ref="D233:E233"/>
    <mergeCell ref="D234:E234"/>
    <mergeCell ref="D235:E235"/>
    <mergeCell ref="D236:E236"/>
    <mergeCell ref="D237:E237"/>
    <mergeCell ref="D226:E226"/>
    <mergeCell ref="D227:E227"/>
    <mergeCell ref="D228:E228"/>
    <mergeCell ref="D229:E229"/>
    <mergeCell ref="D230:E230"/>
    <mergeCell ref="D231:E231"/>
    <mergeCell ref="D220:E220"/>
    <mergeCell ref="D221:E221"/>
    <mergeCell ref="D222:E222"/>
    <mergeCell ref="D223:E223"/>
    <mergeCell ref="D224:E224"/>
    <mergeCell ref="D225:E225"/>
    <mergeCell ref="D214:E214"/>
    <mergeCell ref="D215:E215"/>
    <mergeCell ref="D216:E216"/>
    <mergeCell ref="D217:E217"/>
    <mergeCell ref="D218:E218"/>
    <mergeCell ref="D219:E219"/>
    <mergeCell ref="D208:E208"/>
    <mergeCell ref="D209:E209"/>
    <mergeCell ref="D210:E210"/>
    <mergeCell ref="D211:E211"/>
    <mergeCell ref="D212:E212"/>
    <mergeCell ref="D213:E213"/>
    <mergeCell ref="D202:E202"/>
    <mergeCell ref="D203:E203"/>
    <mergeCell ref="D204:E204"/>
    <mergeCell ref="D205:E205"/>
    <mergeCell ref="D206:E206"/>
    <mergeCell ref="D207:E207"/>
    <mergeCell ref="D196:E196"/>
    <mergeCell ref="D197:E197"/>
    <mergeCell ref="D198:E198"/>
    <mergeCell ref="D199:E199"/>
    <mergeCell ref="D200:E200"/>
    <mergeCell ref="D201:E201"/>
    <mergeCell ref="D190:E190"/>
    <mergeCell ref="D191:E191"/>
    <mergeCell ref="D192:E192"/>
    <mergeCell ref="D193:E193"/>
    <mergeCell ref="D194:E194"/>
    <mergeCell ref="D195:E195"/>
    <mergeCell ref="D184:E184"/>
    <mergeCell ref="D185:E185"/>
    <mergeCell ref="D186:E186"/>
    <mergeCell ref="D187:E187"/>
    <mergeCell ref="D188:E188"/>
    <mergeCell ref="D189:E189"/>
    <mergeCell ref="D178:E178"/>
    <mergeCell ref="D179:E179"/>
    <mergeCell ref="D180:E180"/>
    <mergeCell ref="D181:E181"/>
    <mergeCell ref="D182:E182"/>
    <mergeCell ref="D183:E183"/>
    <mergeCell ref="D172:E172"/>
    <mergeCell ref="D173:E173"/>
    <mergeCell ref="D174:E174"/>
    <mergeCell ref="D175:E175"/>
    <mergeCell ref="D176:E176"/>
    <mergeCell ref="D177:E177"/>
    <mergeCell ref="D166:E166"/>
    <mergeCell ref="D167:E167"/>
    <mergeCell ref="D168:E168"/>
    <mergeCell ref="D169:E169"/>
    <mergeCell ref="D170:E170"/>
    <mergeCell ref="D171:E171"/>
    <mergeCell ref="D160:E160"/>
    <mergeCell ref="D161:E161"/>
    <mergeCell ref="D162:E162"/>
    <mergeCell ref="D163:E163"/>
    <mergeCell ref="D164:E164"/>
    <mergeCell ref="D165:E165"/>
    <mergeCell ref="D154:E154"/>
    <mergeCell ref="D155:E155"/>
    <mergeCell ref="D156:E156"/>
    <mergeCell ref="D157:E157"/>
    <mergeCell ref="D158:E158"/>
    <mergeCell ref="D159:E159"/>
    <mergeCell ref="D148:E148"/>
    <mergeCell ref="D149:E149"/>
    <mergeCell ref="D150:E150"/>
    <mergeCell ref="D151:E151"/>
    <mergeCell ref="D152:E152"/>
    <mergeCell ref="D153:E153"/>
    <mergeCell ref="D142:E142"/>
    <mergeCell ref="D143:E143"/>
    <mergeCell ref="D144:E144"/>
    <mergeCell ref="D145:E145"/>
    <mergeCell ref="D146:E146"/>
    <mergeCell ref="D147:E147"/>
    <mergeCell ref="D136:E136"/>
    <mergeCell ref="D137:E137"/>
    <mergeCell ref="D138:E138"/>
    <mergeCell ref="D139:E139"/>
    <mergeCell ref="D140:E140"/>
    <mergeCell ref="D141:E141"/>
    <mergeCell ref="D130:E130"/>
    <mergeCell ref="D131:E131"/>
    <mergeCell ref="D132:E132"/>
    <mergeCell ref="D133:E133"/>
    <mergeCell ref="D134:E134"/>
    <mergeCell ref="D135:E135"/>
    <mergeCell ref="D124:E124"/>
    <mergeCell ref="D125:E125"/>
    <mergeCell ref="D126:E126"/>
    <mergeCell ref="D127:E127"/>
    <mergeCell ref="D128:E128"/>
    <mergeCell ref="D129:E129"/>
    <mergeCell ref="D118:E118"/>
    <mergeCell ref="D119:E119"/>
    <mergeCell ref="D120:E120"/>
    <mergeCell ref="D121:E121"/>
    <mergeCell ref="D122:E122"/>
    <mergeCell ref="D123:E123"/>
    <mergeCell ref="D112:E112"/>
    <mergeCell ref="D113:E113"/>
    <mergeCell ref="D114:E114"/>
    <mergeCell ref="D115:E115"/>
    <mergeCell ref="D116:E116"/>
    <mergeCell ref="D117:E117"/>
    <mergeCell ref="D106:E106"/>
    <mergeCell ref="D107:E107"/>
    <mergeCell ref="D108:E108"/>
    <mergeCell ref="D109:E109"/>
    <mergeCell ref="D110:E110"/>
    <mergeCell ref="D111:E111"/>
    <mergeCell ref="D100:E100"/>
    <mergeCell ref="D101:E101"/>
    <mergeCell ref="D102:E102"/>
    <mergeCell ref="D103:E103"/>
    <mergeCell ref="D104:E104"/>
    <mergeCell ref="D105:E105"/>
    <mergeCell ref="D94:E94"/>
    <mergeCell ref="D95:E95"/>
    <mergeCell ref="D96:E96"/>
    <mergeCell ref="D97:E97"/>
    <mergeCell ref="D98:E98"/>
    <mergeCell ref="D99:E99"/>
    <mergeCell ref="D88:E88"/>
    <mergeCell ref="D89:E89"/>
    <mergeCell ref="D90:E90"/>
    <mergeCell ref="D91:E91"/>
    <mergeCell ref="D92:E92"/>
    <mergeCell ref="D93:E93"/>
    <mergeCell ref="D82:E82"/>
    <mergeCell ref="D83:E83"/>
    <mergeCell ref="D84:E84"/>
    <mergeCell ref="D85:E85"/>
    <mergeCell ref="D86:E86"/>
    <mergeCell ref="D87:E87"/>
    <mergeCell ref="D76:E76"/>
    <mergeCell ref="D77:E77"/>
    <mergeCell ref="D78:E78"/>
    <mergeCell ref="D79:E79"/>
    <mergeCell ref="D80:E80"/>
    <mergeCell ref="D81:E81"/>
    <mergeCell ref="D70:E70"/>
    <mergeCell ref="D71:E71"/>
    <mergeCell ref="D72:E72"/>
    <mergeCell ref="D73:E73"/>
    <mergeCell ref="D74:E74"/>
    <mergeCell ref="D75:E75"/>
    <mergeCell ref="D64:E64"/>
    <mergeCell ref="D65:E65"/>
    <mergeCell ref="D66:E66"/>
    <mergeCell ref="D67:E67"/>
    <mergeCell ref="D68:E68"/>
    <mergeCell ref="D69:E69"/>
    <mergeCell ref="D58:E58"/>
    <mergeCell ref="D59:E59"/>
    <mergeCell ref="D60:E60"/>
    <mergeCell ref="D61:E61"/>
    <mergeCell ref="D62:E62"/>
    <mergeCell ref="D63:E63"/>
    <mergeCell ref="D56:E56"/>
    <mergeCell ref="D53:E53"/>
    <mergeCell ref="D54:E54"/>
    <mergeCell ref="D55:E55"/>
    <mergeCell ref="D57:E57"/>
    <mergeCell ref="D51:E51"/>
    <mergeCell ref="C15:L15"/>
    <mergeCell ref="C16:L16"/>
    <mergeCell ref="C10:E10"/>
    <mergeCell ref="C12:H12"/>
    <mergeCell ref="J12:L12"/>
    <mergeCell ref="C13:H13"/>
    <mergeCell ref="J13:L13"/>
    <mergeCell ref="H18:K18"/>
    <mergeCell ref="C21:H21"/>
    <mergeCell ref="C18:F18"/>
    <mergeCell ref="C19:L19"/>
  </mergeCells>
  <conditionalFormatting sqref="C54:C302">
    <cfRule type="expression" dxfId="26" priority="68">
      <formula>$D53&lt;&gt;""</formula>
    </cfRule>
  </conditionalFormatting>
  <conditionalFormatting sqref="D54:E302 G54:J302">
    <cfRule type="expression" dxfId="25" priority="67">
      <formula>$D53&lt;&gt;""</formula>
    </cfRule>
  </conditionalFormatting>
  <conditionalFormatting sqref="C53">
    <cfRule type="expression" dxfId="24" priority="69">
      <formula>$D51&lt;&gt;""</formula>
    </cfRule>
  </conditionalFormatting>
  <conditionalFormatting sqref="D53:E53 G53:H53">
    <cfRule type="expression" dxfId="23" priority="70">
      <formula>$D51&lt;&gt;""</formula>
    </cfRule>
  </conditionalFormatting>
  <conditionalFormatting sqref="I53:J53">
    <cfRule type="expression" dxfId="22" priority="66">
      <formula>$D51&lt;&gt;""</formula>
    </cfRule>
  </conditionalFormatting>
  <conditionalFormatting sqref="K54:K302">
    <cfRule type="expression" dxfId="21" priority="71">
      <formula>AND($D53&lt;&gt;"",$J$13="Grup empresarial")</formula>
    </cfRule>
  </conditionalFormatting>
  <conditionalFormatting sqref="K51">
    <cfRule type="expression" dxfId="20" priority="72">
      <formula>$J$13&lt;&gt;"Grup empresarial"</formula>
    </cfRule>
  </conditionalFormatting>
  <conditionalFormatting sqref="L54:Y302">
    <cfRule type="expression" dxfId="19" priority="63">
      <formula>$D53&lt;&gt;""</formula>
    </cfRule>
  </conditionalFormatting>
  <conditionalFormatting sqref="N12">
    <cfRule type="expression" dxfId="18" priority="59">
      <formula>$J$13="Grup empresarial"</formula>
    </cfRule>
  </conditionalFormatting>
  <conditionalFormatting sqref="P12">
    <cfRule type="expression" dxfId="17" priority="58">
      <formula>$J$13="Grup empresarial"</formula>
    </cfRule>
  </conditionalFormatting>
  <conditionalFormatting sqref="O12">
    <cfRule type="expression" dxfId="16" priority="57">
      <formula>$J$13="Grup empresarial"</formula>
    </cfRule>
  </conditionalFormatting>
  <conditionalFormatting sqref="N10">
    <cfRule type="expression" dxfId="15" priority="54">
      <formula>J13&lt;&gt;"Grup empresarial"</formula>
    </cfRule>
  </conditionalFormatting>
  <conditionalFormatting sqref="N13:P17 N19:P19 N21:P21">
    <cfRule type="expression" dxfId="14" priority="1660">
      <formula>AND($N12&lt;&gt;"",$J$13="Grup empresarial")</formula>
    </cfRule>
  </conditionalFormatting>
  <conditionalFormatting sqref="F54:F302">
    <cfRule type="expression" dxfId="13" priority="52">
      <formula>$D53&lt;&gt;""</formula>
    </cfRule>
  </conditionalFormatting>
  <conditionalFormatting sqref="F53">
    <cfRule type="expression" dxfId="12" priority="53">
      <formula>$D51&lt;&gt;""</formula>
    </cfRule>
  </conditionalFormatting>
  <conditionalFormatting sqref="L53:Y53">
    <cfRule type="expression" dxfId="11" priority="51">
      <formula>$D51&lt;&gt;""</formula>
    </cfRule>
  </conditionalFormatting>
  <conditionalFormatting sqref="K53">
    <cfRule type="expression" dxfId="10" priority="1675">
      <formula>AND($D51&lt;&gt;"",$J$13="Grup empresarial")</formula>
    </cfRule>
  </conditionalFormatting>
  <conditionalFormatting sqref="N18:P18">
    <cfRule type="expression" dxfId="9" priority="1678">
      <formula>AND($N17&lt;&gt;"",$J$13="Grup empresarial")</formula>
    </cfRule>
  </conditionalFormatting>
  <conditionalFormatting sqref="N20:P20">
    <cfRule type="expression" dxfId="8" priority="1696">
      <formula>AND($N19&lt;&gt;"",$J$13="Grup empresarial")</formula>
    </cfRule>
  </conditionalFormatting>
  <conditionalFormatting sqref="N25:V44">
    <cfRule type="expression" dxfId="7" priority="1">
      <formula>$I$21="No"</formula>
    </cfRule>
  </conditionalFormatting>
  <dataValidations count="4">
    <dataValidation operator="greaterThan" allowBlank="1" showInputMessage="1" sqref="F53:H53"/>
    <dataValidation operator="equal" allowBlank="1" showInputMessage="1" showErrorMessage="1" sqref="J303:J486 C16:L16 F10 I13 D30:F30 D39:F45 G18 L18 I21 N30:P30"/>
    <dataValidation operator="greaterThan" allowBlank="1" showInputMessage="1" error="Aquesta dada ha de ser un valor numèric" sqref="L53:U302 F54:H302"/>
    <dataValidation operator="greaterThan" allowBlank="1" showInputMessage="1" showErrorMessage="1" error="Aquesta dada ha de ser un valor numèric" sqref="I53:J302"/>
  </dataValidations>
  <pageMargins left="0.70833333333333304" right="0.70833333333333304" top="0.74791666666666701" bottom="0.74791666666666701" header="0.51180555555555496" footer="0.51180555555555496"/>
  <pageSetup paperSize="9" firstPageNumber="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FFFF00"/>
    <pageSetUpPr fitToPage="1"/>
  </sheetPr>
  <dimension ref="A2:ALR280"/>
  <sheetViews>
    <sheetView zoomScale="90" zoomScaleNormal="90" workbookViewId="0"/>
  </sheetViews>
  <sheetFormatPr baseColWidth="10" defaultColWidth="9.140625" defaultRowHeight="15" x14ac:dyDescent="0.25"/>
  <cols>
    <col min="1" max="1" width="3" style="10" customWidth="1"/>
    <col min="2" max="2" width="2.42578125" style="10" customWidth="1"/>
    <col min="3" max="3" width="28.42578125" style="10" customWidth="1"/>
    <col min="4" max="4" width="21.85546875" style="10" customWidth="1"/>
    <col min="5" max="5" width="22.140625" style="10" customWidth="1"/>
    <col min="6" max="7" width="16.42578125" style="10" customWidth="1"/>
    <col min="8" max="10" width="25" style="10" customWidth="1"/>
    <col min="11" max="11" width="20.7109375" style="10" customWidth="1"/>
    <col min="12" max="12" width="4.42578125" style="10" customWidth="1"/>
    <col min="13" max="13" width="13.5703125" style="10" customWidth="1"/>
    <col min="14" max="14" width="0.7109375" style="10" customWidth="1"/>
    <col min="15" max="15" width="25.42578125" style="10" customWidth="1"/>
    <col min="16" max="1006" width="9.140625" style="10"/>
  </cols>
  <sheetData>
    <row r="2" spans="1:15" ht="18" x14ac:dyDescent="0.25">
      <c r="F2" s="497"/>
    </row>
    <row r="3" spans="1:15" ht="18" x14ac:dyDescent="0.25">
      <c r="F3" s="497"/>
    </row>
    <row r="4" spans="1:15" ht="18" x14ac:dyDescent="0.25">
      <c r="F4" s="497"/>
    </row>
    <row r="5" spans="1:15" ht="18" x14ac:dyDescent="0.25">
      <c r="F5" s="497"/>
    </row>
    <row r="6" spans="1:15" ht="18" x14ac:dyDescent="0.25">
      <c r="F6" s="497"/>
    </row>
    <row r="8" spans="1:15" s="10" customFormat="1" ht="18.75" customHeight="1" x14ac:dyDescent="0.25">
      <c r="A8" s="11"/>
      <c r="B8" s="594" t="s">
        <v>1405</v>
      </c>
      <c r="C8" s="595"/>
      <c r="D8" s="595"/>
      <c r="E8" s="595"/>
      <c r="F8" s="595"/>
      <c r="G8" s="595"/>
      <c r="H8" s="595"/>
      <c r="I8" s="595"/>
      <c r="J8" s="595"/>
      <c r="K8" s="595"/>
      <c r="L8" s="595"/>
    </row>
    <row r="9" spans="1:15" s="10" customFormat="1" ht="19.5" customHeight="1" x14ac:dyDescent="0.3">
      <c r="A9" s="11"/>
      <c r="G9" s="1"/>
      <c r="H9" s="1"/>
      <c r="I9" s="1"/>
      <c r="J9" s="1"/>
    </row>
    <row r="10" spans="1:15" s="10" customFormat="1" ht="36" customHeight="1" x14ac:dyDescent="0.25">
      <c r="B10" s="438"/>
      <c r="C10" s="620"/>
      <c r="D10" s="620"/>
      <c r="E10" s="620"/>
      <c r="F10" s="620"/>
      <c r="G10" s="620"/>
      <c r="H10" s="620"/>
      <c r="I10" s="620"/>
      <c r="J10" s="620"/>
      <c r="K10" s="620"/>
    </row>
    <row r="11" spans="1:15" s="10" customFormat="1" ht="18.75" customHeight="1" x14ac:dyDescent="0.25">
      <c r="B11" s="438"/>
      <c r="C11" s="438"/>
      <c r="D11" s="438"/>
      <c r="E11" s="438"/>
      <c r="F11" s="438"/>
      <c r="G11" s="438"/>
      <c r="H11" s="438"/>
      <c r="I11" s="438"/>
      <c r="J11" s="438"/>
    </row>
    <row r="12" spans="1:15" s="10" customFormat="1" ht="18.75" customHeight="1" x14ac:dyDescent="0.25">
      <c r="B12" s="438"/>
      <c r="C12" s="438"/>
      <c r="D12" s="624" t="s">
        <v>1196</v>
      </c>
      <c r="E12" s="624" t="s">
        <v>1197</v>
      </c>
      <c r="F12" s="624" t="s">
        <v>1198</v>
      </c>
      <c r="G12" s="600" t="s">
        <v>1476</v>
      </c>
      <c r="H12" s="601"/>
      <c r="I12" s="600" t="s">
        <v>1479</v>
      </c>
      <c r="J12" s="601"/>
      <c r="K12" s="624" t="s">
        <v>1475</v>
      </c>
      <c r="M12" s="600" t="s">
        <v>1502</v>
      </c>
      <c r="N12" s="603"/>
      <c r="O12" s="601"/>
    </row>
    <row r="13" spans="1:15" s="10" customFormat="1" ht="33" customHeight="1" x14ac:dyDescent="0.25">
      <c r="B13" s="438"/>
      <c r="C13" s="438"/>
      <c r="D13" s="626"/>
      <c r="E13" s="626"/>
      <c r="F13" s="626"/>
      <c r="G13" s="517" t="s">
        <v>1477</v>
      </c>
      <c r="H13" s="517" t="s">
        <v>1478</v>
      </c>
      <c r="I13" s="517" t="s">
        <v>1477</v>
      </c>
      <c r="J13" s="517" t="s">
        <v>1478</v>
      </c>
      <c r="K13" s="626"/>
      <c r="M13" s="534" t="s">
        <v>1505</v>
      </c>
      <c r="N13" s="621"/>
      <c r="O13" s="624" t="s">
        <v>1506</v>
      </c>
    </row>
    <row r="14" spans="1:15" s="10" customFormat="1" ht="24" customHeight="1" x14ac:dyDescent="0.25">
      <c r="B14" s="438"/>
      <c r="C14" s="469" t="s">
        <v>1184</v>
      </c>
      <c r="D14" s="488" t="str">
        <f>IF('0.2_Pla de reducció'!E7="","",'0.2_Pla de reducció'!E7)</f>
        <v/>
      </c>
      <c r="E14" s="509" t="str">
        <f>IF('0.2_Pla de reducció'!F7="","",'0.2_Pla de reducció'!F7)</f>
        <v/>
      </c>
      <c r="F14" s="509" t="str">
        <f>IF('0.2_Pla de reducció'!G7="","",'0.2_Pla de reducció'!G7)</f>
        <v/>
      </c>
      <c r="G14" s="524" t="str">
        <f>IF('0.2_Pla de reducció'!H7="","",'0.2_Pla de reducció'!H7)</f>
        <v/>
      </c>
      <c r="H14" s="524" t="str">
        <f>IF('0.2_Pla de reducció'!I7="","",'0.2_Pla de reducció'!I7)</f>
        <v/>
      </c>
      <c r="I14" s="524" t="str">
        <f>IF('0.2_Pla de reducció'!J7="","",'0.2_Pla de reducció'!J7)</f>
        <v/>
      </c>
      <c r="J14" s="524" t="str">
        <f>IF('0.2_Pla de reducció'!K7="","",'0.2_Pla de reducció'!K7)</f>
        <v/>
      </c>
      <c r="K14" s="525" t="str">
        <f>IF('0.2_Pla de reducció'!L7="","",'0.2_Pla de reducció'!L7)</f>
        <v/>
      </c>
      <c r="M14" s="488" t="str">
        <f>IF('0.2_Pla de reducció'!N7="","",'0.2_Pla de reducció'!N7)</f>
        <v/>
      </c>
      <c r="N14" s="622"/>
      <c r="O14" s="625"/>
    </row>
    <row r="15" spans="1:15" s="10" customFormat="1" ht="24" customHeight="1" x14ac:dyDescent="0.25">
      <c r="B15" s="438"/>
      <c r="C15" s="469" t="s">
        <v>1185</v>
      </c>
      <c r="D15" s="488" t="str">
        <f>IF('0.2_Pla de reducció'!E8="","",'0.2_Pla de reducció'!E8)</f>
        <v/>
      </c>
      <c r="E15" s="509" t="str">
        <f>IF('0.2_Pla de reducció'!F8="","",'0.2_Pla de reducció'!F8)</f>
        <v/>
      </c>
      <c r="F15" s="509" t="str">
        <f>IF('0.2_Pla de reducció'!G8="","",'0.2_Pla de reducció'!G8)</f>
        <v/>
      </c>
      <c r="G15" s="524" t="str">
        <f>IF('0.2_Pla de reducció'!H8="","",'0.2_Pla de reducció'!H8)</f>
        <v/>
      </c>
      <c r="H15" s="524" t="str">
        <f>IF('0.2_Pla de reducció'!I8="","",'0.2_Pla de reducció'!I8)</f>
        <v/>
      </c>
      <c r="I15" s="524" t="str">
        <f>IF('0.2_Pla de reducció'!J8="","",'0.2_Pla de reducció'!J8)</f>
        <v/>
      </c>
      <c r="J15" s="524" t="str">
        <f>IF('0.2_Pla de reducció'!K8="","",'0.2_Pla de reducció'!K8)</f>
        <v/>
      </c>
      <c r="K15" s="525" t="str">
        <f>IF('0.2_Pla de reducció'!L8="","",'0.2_Pla de reducció'!L8)</f>
        <v/>
      </c>
      <c r="M15" s="488" t="str">
        <f>IF('0.2_Pla de reducció'!N8="","",'0.2_Pla de reducció'!N8)</f>
        <v/>
      </c>
      <c r="N15" s="622"/>
      <c r="O15" s="626"/>
    </row>
    <row r="16" spans="1:15" s="10" customFormat="1" ht="24" customHeight="1" x14ac:dyDescent="0.25">
      <c r="B16" s="438"/>
      <c r="C16" s="469" t="s">
        <v>1199</v>
      </c>
      <c r="D16" s="488" t="str">
        <f>IF('0.2_Pla de reducció'!E9="","",'0.2_Pla de reducció'!E9)</f>
        <v/>
      </c>
      <c r="E16" s="509" t="str">
        <f>IF('0.2_Pla de reducció'!F9="","",'0.2_Pla de reducció'!F9)</f>
        <v/>
      </c>
      <c r="F16" s="509" t="str">
        <f>IF('0.2_Pla de reducció'!G9="","",'0.2_Pla de reducció'!G9)</f>
        <v/>
      </c>
      <c r="G16" s="524" t="str">
        <f>IF('0.2_Pla de reducció'!H9="","",'0.2_Pla de reducció'!H9)</f>
        <v/>
      </c>
      <c r="H16" s="524" t="str">
        <f>IF('0.2_Pla de reducció'!I9="","",'0.2_Pla de reducció'!I9)</f>
        <v/>
      </c>
      <c r="I16" s="524" t="str">
        <f>IF('0.2_Pla de reducció'!J9="","",'0.2_Pla de reducció'!J9)</f>
        <v/>
      </c>
      <c r="J16" s="524" t="str">
        <f>IF('0.2_Pla de reducció'!K9="","",'0.2_Pla de reducció'!K9)</f>
        <v/>
      </c>
      <c r="K16" s="525" t="str">
        <f>IF('0.2_Pla de reducció'!L9="","",'0.2_Pla de reducció'!L9)</f>
        <v/>
      </c>
      <c r="M16" s="488" t="str">
        <f>IF('0.2_Pla de reducció'!N9="","",'0.2_Pla de reducció'!N9)</f>
        <v/>
      </c>
      <c r="N16" s="622"/>
      <c r="O16" s="534" t="s">
        <v>1503</v>
      </c>
    </row>
    <row r="17" spans="2:15" s="10" customFormat="1" ht="24" customHeight="1" x14ac:dyDescent="0.25">
      <c r="B17" s="438"/>
      <c r="C17" s="469" t="s">
        <v>1200</v>
      </c>
      <c r="D17" s="488" t="str">
        <f>IF('0.2_Pla de reducció'!E10="","",'0.2_Pla de reducció'!E10)</f>
        <v/>
      </c>
      <c r="E17" s="509" t="str">
        <f>IF('0.2_Pla de reducció'!F10="","",'0.2_Pla de reducció'!F10)</f>
        <v/>
      </c>
      <c r="F17" s="509" t="str">
        <f>IF('0.2_Pla de reducció'!G10="","",'0.2_Pla de reducció'!G10)</f>
        <v/>
      </c>
      <c r="G17" s="524" t="str">
        <f>IF('0.2_Pla de reducció'!H10="","",'0.2_Pla de reducció'!H10)</f>
        <v/>
      </c>
      <c r="H17" s="524" t="str">
        <f>IF('0.2_Pla de reducció'!I10="","",'0.2_Pla de reducció'!I10)</f>
        <v/>
      </c>
      <c r="I17" s="524" t="str">
        <f>IF('0.2_Pla de reducció'!J10="","",'0.2_Pla de reducció'!J10)</f>
        <v/>
      </c>
      <c r="J17" s="524" t="str">
        <f>IF('0.2_Pla de reducció'!K10="","",'0.2_Pla de reducció'!K10)</f>
        <v/>
      </c>
      <c r="K17" s="525" t="str">
        <f>IF('0.2_Pla de reducció'!L10="","",'0.2_Pla de reducció'!L10)</f>
        <v/>
      </c>
      <c r="M17" s="488" t="str">
        <f>IF('0.2_Pla de reducció'!N10="","",'0.2_Pla de reducció'!N10)</f>
        <v/>
      </c>
      <c r="N17" s="622"/>
      <c r="O17" s="488" t="str">
        <f>IF('0.2_Pla de reducció'!P10="","",'0.2_Pla de reducció'!P10)</f>
        <v/>
      </c>
    </row>
    <row r="18" spans="2:15" s="10" customFormat="1" ht="24" customHeight="1" x14ac:dyDescent="0.25">
      <c r="B18" s="438"/>
      <c r="C18" s="469" t="s">
        <v>1201</v>
      </c>
      <c r="D18" s="488" t="str">
        <f>IF('0.2_Pla de reducció'!E11="","",'0.2_Pla de reducció'!E11)</f>
        <v/>
      </c>
      <c r="E18" s="509" t="str">
        <f>IF('0.2_Pla de reducció'!F11="","",'0.2_Pla de reducció'!F11)</f>
        <v/>
      </c>
      <c r="F18" s="509" t="str">
        <f>IF('0.2_Pla de reducció'!G11="","",'0.2_Pla de reducció'!G11)</f>
        <v/>
      </c>
      <c r="G18" s="524" t="str">
        <f>IF('0.2_Pla de reducció'!H11="","",'0.2_Pla de reducció'!H11)</f>
        <v/>
      </c>
      <c r="H18" s="524" t="str">
        <f>IF('0.2_Pla de reducció'!I11="","",'0.2_Pla de reducció'!I11)</f>
        <v/>
      </c>
      <c r="I18" s="524" t="str">
        <f>IF('0.2_Pla de reducció'!J11="","",'0.2_Pla de reducció'!J11)</f>
        <v/>
      </c>
      <c r="J18" s="524" t="str">
        <f>IF('0.2_Pla de reducció'!K11="","",'0.2_Pla de reducció'!K11)</f>
        <v/>
      </c>
      <c r="K18" s="525" t="str">
        <f>IF('0.2_Pla de reducció'!L11="","",'0.2_Pla de reducció'!L11)</f>
        <v/>
      </c>
      <c r="M18" s="488" t="str">
        <f>IF('0.2_Pla de reducció'!N11="","",'0.2_Pla de reducció'!N11)</f>
        <v/>
      </c>
      <c r="N18" s="622"/>
      <c r="O18" s="534" t="s">
        <v>1504</v>
      </c>
    </row>
    <row r="19" spans="2:15" s="10" customFormat="1" ht="24" customHeight="1" x14ac:dyDescent="0.25">
      <c r="B19" s="438"/>
      <c r="C19" s="469" t="s">
        <v>1202</v>
      </c>
      <c r="D19" s="488" t="str">
        <f>IF('0.2_Pla de reducció'!E12="","",'0.2_Pla de reducció'!E12)</f>
        <v/>
      </c>
      <c r="E19" s="509" t="str">
        <f>IF('0.2_Pla de reducció'!F12="","",'0.2_Pla de reducció'!F12)</f>
        <v/>
      </c>
      <c r="F19" s="509" t="str">
        <f>IF('0.2_Pla de reducció'!G12="","",'0.2_Pla de reducció'!G12)</f>
        <v/>
      </c>
      <c r="G19" s="524" t="str">
        <f>IF('0.2_Pla de reducció'!H12="","",'0.2_Pla de reducció'!H12)</f>
        <v/>
      </c>
      <c r="H19" s="524" t="str">
        <f>IF('0.2_Pla de reducció'!I12="","",'0.2_Pla de reducció'!I12)</f>
        <v/>
      </c>
      <c r="I19" s="524" t="str">
        <f>IF('0.2_Pla de reducció'!J12="","",'0.2_Pla de reducció'!J12)</f>
        <v/>
      </c>
      <c r="J19" s="524" t="str">
        <f>IF('0.2_Pla de reducció'!K12="","",'0.2_Pla de reducció'!K12)</f>
        <v/>
      </c>
      <c r="K19" s="525" t="str">
        <f>IF('0.2_Pla de reducció'!L12="","",'0.2_Pla de reducció'!L12)</f>
        <v/>
      </c>
      <c r="M19" s="488" t="str">
        <f>IF('0.2_Pla de reducció'!N12="","",'0.2_Pla de reducció'!N12)</f>
        <v/>
      </c>
      <c r="N19" s="622"/>
      <c r="O19" s="488" t="str">
        <f>IF('0.2_Pla de reducció'!P12="","",'0.2_Pla de reducció'!P12)</f>
        <v/>
      </c>
    </row>
    <row r="20" spans="2:15" s="10" customFormat="1" ht="24" customHeight="1" x14ac:dyDescent="0.25">
      <c r="B20" s="438"/>
      <c r="C20" s="469" t="s">
        <v>1203</v>
      </c>
      <c r="D20" s="488" t="str">
        <f>IF('0.2_Pla de reducció'!E13="","",'0.2_Pla de reducció'!E13)</f>
        <v/>
      </c>
      <c r="E20" s="509" t="str">
        <f>IF('0.2_Pla de reducció'!F13="","",'0.2_Pla de reducció'!F13)</f>
        <v/>
      </c>
      <c r="F20" s="509" t="str">
        <f>IF('0.2_Pla de reducció'!G13="","",'0.2_Pla de reducció'!G13)</f>
        <v/>
      </c>
      <c r="G20" s="524" t="str">
        <f>IF('0.2_Pla de reducció'!H13="","",'0.2_Pla de reducció'!H13)</f>
        <v/>
      </c>
      <c r="H20" s="524" t="str">
        <f>IF('0.2_Pla de reducció'!I13="","",'0.2_Pla de reducció'!I13)</f>
        <v/>
      </c>
      <c r="I20" s="524" t="str">
        <f>IF('0.2_Pla de reducció'!J13="","",'0.2_Pla de reducció'!J13)</f>
        <v/>
      </c>
      <c r="J20" s="524" t="str">
        <f>IF('0.2_Pla de reducció'!K13="","",'0.2_Pla de reducció'!K13)</f>
        <v/>
      </c>
      <c r="K20" s="525" t="str">
        <f>IF('0.2_Pla de reducció'!L13="","",'0.2_Pla de reducció'!L13)</f>
        <v/>
      </c>
      <c r="M20" s="488" t="str">
        <f>IF('0.2_Pla de reducció'!N13="","",'0.2_Pla de reducció'!N13)</f>
        <v/>
      </c>
      <c r="N20" s="622"/>
      <c r="O20" s="534" t="s">
        <v>1197</v>
      </c>
    </row>
    <row r="21" spans="2:15" s="10" customFormat="1" ht="32.25" customHeight="1" x14ac:dyDescent="0.25">
      <c r="B21" s="438"/>
      <c r="C21" s="469" t="s">
        <v>1204</v>
      </c>
      <c r="D21" s="488" t="str">
        <f>IF('0.2_Pla de reducció'!E14="","",'0.2_Pla de reducció'!E14)</f>
        <v/>
      </c>
      <c r="E21" s="509" t="str">
        <f>IF('0.2_Pla de reducció'!F14="","",'0.2_Pla de reducció'!F14)</f>
        <v/>
      </c>
      <c r="F21" s="509" t="str">
        <f>IF('0.2_Pla de reducció'!G14="","",'0.2_Pla de reducció'!G14)</f>
        <v/>
      </c>
      <c r="G21" s="524" t="str">
        <f>IF('0.2_Pla de reducció'!H14="","",'0.2_Pla de reducció'!H14)</f>
        <v/>
      </c>
      <c r="H21" s="524" t="str">
        <f>IF('0.2_Pla de reducció'!I14="","",'0.2_Pla de reducció'!I14)</f>
        <v/>
      </c>
      <c r="I21" s="524" t="str">
        <f>IF('0.2_Pla de reducció'!J14="","",'0.2_Pla de reducció'!J14)</f>
        <v/>
      </c>
      <c r="J21" s="524" t="str">
        <f>IF('0.2_Pla de reducció'!K14="","",'0.2_Pla de reducció'!K14)</f>
        <v/>
      </c>
      <c r="K21" s="525" t="str">
        <f>IF('0.2_Pla de reducció'!L14="","",'0.2_Pla de reducció'!L14)</f>
        <v/>
      </c>
      <c r="M21" s="488" t="str">
        <f>IF('0.2_Pla de reducció'!N14="","",'0.2_Pla de reducció'!N14)</f>
        <v/>
      </c>
      <c r="N21" s="622"/>
      <c r="O21" s="488" t="str">
        <f>IF('0.2_Pla de reducció'!P14="","",'0.2_Pla de reducció'!P14)</f>
        <v/>
      </c>
    </row>
    <row r="22" spans="2:15" s="10" customFormat="1" ht="24" customHeight="1" x14ac:dyDescent="0.25">
      <c r="B22" s="438"/>
      <c r="C22" s="469" t="s">
        <v>1205</v>
      </c>
      <c r="D22" s="488" t="str">
        <f>IF('0.2_Pla de reducció'!E15="","",'0.2_Pla de reducció'!E15)</f>
        <v/>
      </c>
      <c r="E22" s="509" t="str">
        <f>IF('0.2_Pla de reducció'!F15="","",'0.2_Pla de reducció'!F15)</f>
        <v/>
      </c>
      <c r="F22" s="509" t="str">
        <f>IF('0.2_Pla de reducció'!G15="","",'0.2_Pla de reducció'!G15)</f>
        <v/>
      </c>
      <c r="G22" s="524" t="str">
        <f>IF('0.2_Pla de reducció'!H15="","",'0.2_Pla de reducció'!H15)</f>
        <v/>
      </c>
      <c r="H22" s="524" t="str">
        <f>IF('0.2_Pla de reducció'!I15="","",'0.2_Pla de reducció'!I15)</f>
        <v/>
      </c>
      <c r="I22" s="524" t="str">
        <f>IF('0.2_Pla de reducció'!J15="","",'0.2_Pla de reducció'!J15)</f>
        <v/>
      </c>
      <c r="J22" s="524" t="str">
        <f>IF('0.2_Pla de reducció'!K15="","",'0.2_Pla de reducció'!K15)</f>
        <v/>
      </c>
      <c r="K22" s="525" t="str">
        <f>IF('0.2_Pla de reducció'!L15="","",'0.2_Pla de reducció'!L15)</f>
        <v/>
      </c>
      <c r="M22" s="488" t="str">
        <f>IF('0.2_Pla de reducció'!N15="","",'0.2_Pla de reducció'!N15)</f>
        <v/>
      </c>
      <c r="N22" s="622"/>
      <c r="O22" s="534" t="s">
        <v>1198</v>
      </c>
    </row>
    <row r="23" spans="2:15" s="10" customFormat="1" ht="24" customHeight="1" x14ac:dyDescent="0.25">
      <c r="B23" s="438"/>
      <c r="C23" s="469" t="s">
        <v>1206</v>
      </c>
      <c r="D23" s="488" t="str">
        <f>IF('0.2_Pla de reducció'!E16="","",'0.2_Pla de reducció'!E16)</f>
        <v/>
      </c>
      <c r="E23" s="509" t="str">
        <f>IF('0.2_Pla de reducció'!F16="","",'0.2_Pla de reducció'!F16)</f>
        <v/>
      </c>
      <c r="F23" s="509" t="str">
        <f>IF('0.2_Pla de reducció'!G16="","",'0.2_Pla de reducció'!G16)</f>
        <v/>
      </c>
      <c r="G23" s="524" t="str">
        <f>IF('0.2_Pla de reducció'!H16="","",'0.2_Pla de reducció'!H16)</f>
        <v/>
      </c>
      <c r="H23" s="524" t="str">
        <f>IF('0.2_Pla de reducció'!I16="","",'0.2_Pla de reducció'!I16)</f>
        <v/>
      </c>
      <c r="I23" s="524" t="str">
        <f>IF('0.2_Pla de reducció'!J16="","",'0.2_Pla de reducció'!J16)</f>
        <v/>
      </c>
      <c r="J23" s="524" t="str">
        <f>IF('0.2_Pla de reducció'!K16="","",'0.2_Pla de reducció'!K16)</f>
        <v/>
      </c>
      <c r="K23" s="525" t="str">
        <f>IF('0.2_Pla de reducció'!L16="","",'0.2_Pla de reducció'!L16)</f>
        <v/>
      </c>
      <c r="M23" s="488" t="str">
        <f>IF('0.2_Pla de reducció'!N16="","",'0.2_Pla de reducció'!N16)</f>
        <v/>
      </c>
      <c r="N23" s="623"/>
      <c r="O23" s="488" t="str">
        <f>IF('0.2_Pla de reducció'!P16="","",'0.2_Pla de reducció'!P16)</f>
        <v/>
      </c>
    </row>
    <row r="24" spans="2:15" s="10" customFormat="1" ht="18.75" customHeight="1" x14ac:dyDescent="0.25">
      <c r="B24" s="438"/>
      <c r="C24" s="438"/>
      <c r="D24" s="438"/>
      <c r="E24" s="438"/>
      <c r="F24" s="438"/>
      <c r="G24" s="438"/>
      <c r="H24" s="438"/>
      <c r="I24" s="438"/>
      <c r="J24" s="438"/>
    </row>
    <row r="25" spans="2:15" s="10" customFormat="1" ht="18.75" customHeight="1" x14ac:dyDescent="0.25">
      <c r="B25" s="594" t="s">
        <v>1406</v>
      </c>
      <c r="C25" s="595"/>
      <c r="D25" s="595"/>
      <c r="E25" s="595"/>
      <c r="F25" s="595"/>
      <c r="G25" s="595"/>
      <c r="H25" s="595"/>
      <c r="I25" s="595"/>
      <c r="J25" s="595"/>
      <c r="K25" s="595"/>
      <c r="L25" s="595"/>
    </row>
    <row r="26" spans="2:15" s="10" customFormat="1" ht="18.75" customHeight="1" x14ac:dyDescent="0.25">
      <c r="B26" s="438"/>
      <c r="C26" s="438"/>
      <c r="D26" s="438"/>
      <c r="E26" s="438"/>
      <c r="F26" s="438"/>
      <c r="G26" s="438"/>
      <c r="H26" s="438"/>
      <c r="I26" s="438"/>
      <c r="J26" s="438"/>
    </row>
    <row r="27" spans="2:15" s="10" customFormat="1" ht="22.5" customHeight="1" x14ac:dyDescent="0.25">
      <c r="B27" s="438"/>
      <c r="C27" s="593"/>
      <c r="D27" s="593"/>
      <c r="E27" s="593"/>
      <c r="F27" s="593"/>
      <c r="G27" s="593"/>
      <c r="H27" s="593"/>
      <c r="I27" s="593"/>
      <c r="J27" s="593"/>
      <c r="K27" s="593"/>
    </row>
    <row r="28" spans="2:15" s="10" customFormat="1" ht="12" customHeight="1" x14ac:dyDescent="0.25"/>
    <row r="29" spans="2:15" s="10" customFormat="1" ht="54" customHeight="1" x14ac:dyDescent="0.25">
      <c r="C29" s="21"/>
      <c r="D29" s="475" t="s">
        <v>571</v>
      </c>
      <c r="E29" s="475" t="s">
        <v>1309</v>
      </c>
      <c r="F29" s="629" t="s">
        <v>1397</v>
      </c>
      <c r="G29" s="630"/>
      <c r="H29" s="631"/>
      <c r="I29" s="475" t="s">
        <v>1310</v>
      </c>
      <c r="J29" s="475" t="s">
        <v>1311</v>
      </c>
      <c r="K29" s="475" t="s">
        <v>1312</v>
      </c>
    </row>
    <row r="30" spans="2:15" s="10" customFormat="1" ht="18" customHeight="1" x14ac:dyDescent="0.25">
      <c r="C30" s="475" t="s">
        <v>1413</v>
      </c>
      <c r="D30" s="501"/>
      <c r="E30" s="501"/>
      <c r="F30" s="729"/>
      <c r="G30" s="730"/>
      <c r="H30" s="731"/>
      <c r="I30" s="501"/>
      <c r="J30" s="501">
        <f>SUM(J$31:J$280)</f>
        <v>0</v>
      </c>
      <c r="K30" s="501">
        <f>SUM(K$31:K$280)</f>
        <v>0</v>
      </c>
    </row>
    <row r="31" spans="2:15" s="10" customFormat="1" ht="15" customHeight="1" x14ac:dyDescent="0.25">
      <c r="C31" s="478">
        <v>1</v>
      </c>
      <c r="D31" s="507" t="str">
        <f>IF('0.2_Pla de reducció'!E25="","",'0.2_Pla de reducció'!E25)</f>
        <v/>
      </c>
      <c r="E31" s="507" t="str">
        <f>IF('0.2_Pla de reducció'!F25="","",'0.2_Pla de reducció'!F25)</f>
        <v/>
      </c>
      <c r="F31" s="727" t="str">
        <f>IF('0.2_Pla de reducció'!G25="","",'0.2_Pla de reducció'!G25)</f>
        <v/>
      </c>
      <c r="G31" s="727"/>
      <c r="H31" s="727"/>
      <c r="I31" s="505" t="str">
        <f>IF('0.2_Pla de reducció'!J25="","",'0.2_Pla de reducció'!J25)</f>
        <v/>
      </c>
      <c r="J31" s="508" t="str">
        <f>IF('0.2_Pla de reducció'!K25="","",'0.2_Pla de reducció'!K25)</f>
        <v/>
      </c>
      <c r="K31" s="508" t="str">
        <f>IF('0.2_Pla de reducció'!L25="","",'0.2_Pla de reducció'!L25)</f>
        <v/>
      </c>
    </row>
    <row r="32" spans="2:15" s="10" customFormat="1" x14ac:dyDescent="0.25">
      <c r="C32" s="478">
        <v>2</v>
      </c>
      <c r="D32" s="504" t="str">
        <f>IF('0.2_Pla de reducció'!E26="","",'0.2_Pla de reducció'!E26)</f>
        <v/>
      </c>
      <c r="E32" s="504" t="str">
        <f>IF('0.2_Pla de reducció'!F26="","",'0.2_Pla de reducció'!F26)</f>
        <v/>
      </c>
      <c r="F32" s="727" t="str">
        <f>IF('0.2_Pla de reducció'!G26="","",'0.2_Pla de reducció'!G26)</f>
        <v/>
      </c>
      <c r="G32" s="727"/>
      <c r="H32" s="727"/>
      <c r="I32" s="505" t="str">
        <f>IF('0.2_Pla de reducció'!J26="","",'0.2_Pla de reducció'!J26)</f>
        <v/>
      </c>
      <c r="J32" s="506" t="str">
        <f>IF('0.2_Pla de reducció'!K26="","",'0.2_Pla de reducció'!K26)</f>
        <v/>
      </c>
      <c r="K32" s="506" t="str">
        <f>IF('0.2_Pla de reducció'!L26="","",'0.2_Pla de reducció'!L26)</f>
        <v/>
      </c>
    </row>
    <row r="33" spans="2:11" s="10" customFormat="1" x14ac:dyDescent="0.25">
      <c r="C33" s="478">
        <v>3</v>
      </c>
      <c r="D33" s="504" t="str">
        <f>IF('0.2_Pla de reducció'!E27="","",'0.2_Pla de reducció'!E27)</f>
        <v/>
      </c>
      <c r="E33" s="504" t="str">
        <f>IF('0.2_Pla de reducció'!F27="","",'0.2_Pla de reducció'!F27)</f>
        <v/>
      </c>
      <c r="F33" s="727" t="str">
        <f>IF('0.2_Pla de reducció'!G27="","",'0.2_Pla de reducció'!G27)</f>
        <v/>
      </c>
      <c r="G33" s="727"/>
      <c r="H33" s="727"/>
      <c r="I33" s="505" t="str">
        <f>IF('0.2_Pla de reducció'!J27="","",'0.2_Pla de reducció'!J27)</f>
        <v/>
      </c>
      <c r="J33" s="506" t="str">
        <f>IF('0.2_Pla de reducció'!K27="","",'0.2_Pla de reducció'!K27)</f>
        <v/>
      </c>
      <c r="K33" s="506" t="str">
        <f>IF('0.2_Pla de reducció'!L27="","",'0.2_Pla de reducció'!L27)</f>
        <v/>
      </c>
    </row>
    <row r="34" spans="2:11" s="10" customFormat="1" x14ac:dyDescent="0.25">
      <c r="C34" s="478">
        <v>4</v>
      </c>
      <c r="D34" s="504" t="str">
        <f>IF('0.2_Pla de reducció'!E28="","",'0.2_Pla de reducció'!E28)</f>
        <v/>
      </c>
      <c r="E34" s="504" t="str">
        <f>IF('0.2_Pla de reducció'!F28="","",'0.2_Pla de reducció'!F28)</f>
        <v/>
      </c>
      <c r="F34" s="727" t="str">
        <f>IF('0.2_Pla de reducció'!G28="","",'0.2_Pla de reducció'!G28)</f>
        <v/>
      </c>
      <c r="G34" s="727"/>
      <c r="H34" s="727"/>
      <c r="I34" s="505" t="str">
        <f>IF('0.2_Pla de reducció'!J28="","",'0.2_Pla de reducció'!J28)</f>
        <v/>
      </c>
      <c r="J34" s="506" t="str">
        <f>IF('0.2_Pla de reducció'!K28="","",'0.2_Pla de reducció'!K28)</f>
        <v/>
      </c>
      <c r="K34" s="506" t="str">
        <f>IF('0.2_Pla de reducció'!L28="","",'0.2_Pla de reducció'!L28)</f>
        <v/>
      </c>
    </row>
    <row r="35" spans="2:11" s="10" customFormat="1" x14ac:dyDescent="0.25">
      <c r="C35" s="478">
        <v>5</v>
      </c>
      <c r="D35" s="504" t="str">
        <f>IF('0.2_Pla de reducció'!E29="","",'0.2_Pla de reducció'!E29)</f>
        <v/>
      </c>
      <c r="E35" s="504" t="str">
        <f>IF('0.2_Pla de reducció'!F29="","",'0.2_Pla de reducció'!F29)</f>
        <v/>
      </c>
      <c r="F35" s="727" t="str">
        <f>IF('0.2_Pla de reducció'!G29="","",'0.2_Pla de reducció'!G29)</f>
        <v/>
      </c>
      <c r="G35" s="727"/>
      <c r="H35" s="727"/>
      <c r="I35" s="505" t="str">
        <f>IF('0.2_Pla de reducció'!J29="","",'0.2_Pla de reducció'!J29)</f>
        <v/>
      </c>
      <c r="J35" s="506" t="str">
        <f>IF('0.2_Pla de reducció'!K29="","",'0.2_Pla de reducció'!K29)</f>
        <v/>
      </c>
      <c r="K35" s="506" t="str">
        <f>IF('0.2_Pla de reducció'!L29="","",'0.2_Pla de reducció'!L29)</f>
        <v/>
      </c>
    </row>
    <row r="36" spans="2:11" s="10" customFormat="1" x14ac:dyDescent="0.25">
      <c r="C36" s="478">
        <v>6</v>
      </c>
      <c r="D36" s="504" t="str">
        <f>IF('0.2_Pla de reducció'!E30="","",'0.2_Pla de reducció'!E30)</f>
        <v/>
      </c>
      <c r="E36" s="504" t="str">
        <f>IF('0.2_Pla de reducció'!F30="","",'0.2_Pla de reducció'!F30)</f>
        <v/>
      </c>
      <c r="F36" s="727" t="str">
        <f>IF('0.2_Pla de reducció'!G30="","",'0.2_Pla de reducció'!G30)</f>
        <v/>
      </c>
      <c r="G36" s="727"/>
      <c r="H36" s="727"/>
      <c r="I36" s="505" t="str">
        <f>IF('0.2_Pla de reducció'!J30="","",'0.2_Pla de reducció'!J30)</f>
        <v/>
      </c>
      <c r="J36" s="506" t="str">
        <f>IF('0.2_Pla de reducció'!K30="","",'0.2_Pla de reducció'!K30)</f>
        <v/>
      </c>
      <c r="K36" s="506" t="str">
        <f>IF('0.2_Pla de reducció'!L30="","",'0.2_Pla de reducció'!L30)</f>
        <v/>
      </c>
    </row>
    <row r="37" spans="2:11" s="10" customFormat="1" x14ac:dyDescent="0.25">
      <c r="C37" s="478">
        <v>7</v>
      </c>
      <c r="D37" s="504" t="str">
        <f>IF('0.2_Pla de reducció'!E31="","",'0.2_Pla de reducció'!E31)</f>
        <v/>
      </c>
      <c r="E37" s="504" t="str">
        <f>IF('0.2_Pla de reducció'!F31="","",'0.2_Pla de reducció'!F31)</f>
        <v/>
      </c>
      <c r="F37" s="727" t="str">
        <f>IF('0.2_Pla de reducció'!G31="","",'0.2_Pla de reducció'!G31)</f>
        <v/>
      </c>
      <c r="G37" s="727"/>
      <c r="H37" s="727"/>
      <c r="I37" s="505" t="str">
        <f>IF('0.2_Pla de reducció'!J31="","",'0.2_Pla de reducció'!J31)</f>
        <v/>
      </c>
      <c r="J37" s="506" t="str">
        <f>IF('0.2_Pla de reducció'!K31="","",'0.2_Pla de reducció'!K31)</f>
        <v/>
      </c>
      <c r="K37" s="506" t="str">
        <f>IF('0.2_Pla de reducció'!L31="","",'0.2_Pla de reducció'!L31)</f>
        <v/>
      </c>
    </row>
    <row r="38" spans="2:11" s="10" customFormat="1" x14ac:dyDescent="0.25">
      <c r="C38" s="478">
        <v>8</v>
      </c>
      <c r="D38" s="504" t="str">
        <f>IF('0.2_Pla de reducció'!E32="","",'0.2_Pla de reducció'!E32)</f>
        <v/>
      </c>
      <c r="E38" s="504" t="str">
        <f>IF('0.2_Pla de reducció'!F32="","",'0.2_Pla de reducció'!F32)</f>
        <v/>
      </c>
      <c r="F38" s="727" t="str">
        <f>IF('0.2_Pla de reducció'!G32="","",'0.2_Pla de reducció'!G32)</f>
        <v/>
      </c>
      <c r="G38" s="727"/>
      <c r="H38" s="727"/>
      <c r="I38" s="505" t="str">
        <f>IF('0.2_Pla de reducció'!J32="","",'0.2_Pla de reducció'!J32)</f>
        <v/>
      </c>
      <c r="J38" s="506" t="str">
        <f>IF('0.2_Pla de reducció'!K32="","",'0.2_Pla de reducció'!K32)</f>
        <v/>
      </c>
      <c r="K38" s="506" t="str">
        <f>IF('0.2_Pla de reducció'!L32="","",'0.2_Pla de reducció'!L32)</f>
        <v/>
      </c>
    </row>
    <row r="39" spans="2:11" s="10" customFormat="1" x14ac:dyDescent="0.25">
      <c r="C39" s="478">
        <v>9</v>
      </c>
      <c r="D39" s="504" t="str">
        <f>IF('0.2_Pla de reducció'!E33="","",'0.2_Pla de reducció'!E33)</f>
        <v/>
      </c>
      <c r="E39" s="504" t="str">
        <f>IF('0.2_Pla de reducció'!F33="","",'0.2_Pla de reducció'!F33)</f>
        <v/>
      </c>
      <c r="F39" s="727" t="str">
        <f>IF('0.2_Pla de reducció'!G33="","",'0.2_Pla de reducció'!G33)</f>
        <v/>
      </c>
      <c r="G39" s="727"/>
      <c r="H39" s="727"/>
      <c r="I39" s="505" t="str">
        <f>IF('0.2_Pla de reducció'!J33="","",'0.2_Pla de reducció'!J33)</f>
        <v/>
      </c>
      <c r="J39" s="506" t="str">
        <f>IF('0.2_Pla de reducció'!K33="","",'0.2_Pla de reducció'!K33)</f>
        <v/>
      </c>
      <c r="K39" s="506" t="str">
        <f>IF('0.2_Pla de reducció'!L33="","",'0.2_Pla de reducció'!L33)</f>
        <v/>
      </c>
    </row>
    <row r="40" spans="2:11" s="10" customFormat="1" x14ac:dyDescent="0.25">
      <c r="C40" s="478">
        <v>10</v>
      </c>
      <c r="D40" s="504" t="str">
        <f>IF('0.2_Pla de reducció'!E34="","",'0.2_Pla de reducció'!E34)</f>
        <v/>
      </c>
      <c r="E40" s="504" t="str">
        <f>IF('0.2_Pla de reducció'!F34="","",'0.2_Pla de reducció'!F34)</f>
        <v/>
      </c>
      <c r="F40" s="727" t="str">
        <f>IF('0.2_Pla de reducció'!G34="","",'0.2_Pla de reducció'!G34)</f>
        <v/>
      </c>
      <c r="G40" s="727"/>
      <c r="H40" s="727"/>
      <c r="I40" s="505" t="str">
        <f>IF('0.2_Pla de reducció'!J34="","",'0.2_Pla de reducció'!J34)</f>
        <v/>
      </c>
      <c r="J40" s="506" t="str">
        <f>IF('0.2_Pla de reducció'!K34="","",'0.2_Pla de reducció'!K34)</f>
        <v/>
      </c>
      <c r="K40" s="506" t="str">
        <f>IF('0.2_Pla de reducció'!L34="","",'0.2_Pla de reducció'!L34)</f>
        <v/>
      </c>
    </row>
    <row r="41" spans="2:11" s="10" customFormat="1" x14ac:dyDescent="0.25">
      <c r="C41" s="478">
        <v>11</v>
      </c>
      <c r="D41" s="504" t="str">
        <f>IF('0.2_Pla de reducció'!E35="","",'0.2_Pla de reducció'!E35)</f>
        <v/>
      </c>
      <c r="E41" s="504" t="str">
        <f>IF('0.2_Pla de reducció'!F35="","",'0.2_Pla de reducció'!F35)</f>
        <v/>
      </c>
      <c r="F41" s="727" t="str">
        <f>IF('0.2_Pla de reducció'!G35="","",'0.2_Pla de reducció'!G35)</f>
        <v/>
      </c>
      <c r="G41" s="727"/>
      <c r="H41" s="727"/>
      <c r="I41" s="505" t="str">
        <f>IF('0.2_Pla de reducció'!J35="","",'0.2_Pla de reducció'!J35)</f>
        <v/>
      </c>
      <c r="J41" s="506" t="str">
        <f>IF('0.2_Pla de reducció'!K35="","",'0.2_Pla de reducció'!K35)</f>
        <v/>
      </c>
      <c r="K41" s="506" t="str">
        <f>IF('0.2_Pla de reducció'!L35="","",'0.2_Pla de reducció'!L35)</f>
        <v/>
      </c>
    </row>
    <row r="42" spans="2:11" s="10" customFormat="1" x14ac:dyDescent="0.25">
      <c r="C42" s="478">
        <v>12</v>
      </c>
      <c r="D42" s="504" t="str">
        <f>IF('0.2_Pla de reducció'!E36="","",'0.2_Pla de reducció'!E36)</f>
        <v/>
      </c>
      <c r="E42" s="504" t="str">
        <f>IF('0.2_Pla de reducció'!F36="","",'0.2_Pla de reducció'!F36)</f>
        <v/>
      </c>
      <c r="F42" s="727" t="str">
        <f>IF('0.2_Pla de reducció'!G36="","",'0.2_Pla de reducció'!G36)</f>
        <v/>
      </c>
      <c r="G42" s="727"/>
      <c r="H42" s="727"/>
      <c r="I42" s="505" t="str">
        <f>IF('0.2_Pla de reducció'!J36="","",'0.2_Pla de reducció'!J36)</f>
        <v/>
      </c>
      <c r="J42" s="506" t="str">
        <f>IF('0.2_Pla de reducció'!K36="","",'0.2_Pla de reducció'!K36)</f>
        <v/>
      </c>
      <c r="K42" s="506" t="str">
        <f>IF('0.2_Pla de reducció'!L36="","",'0.2_Pla de reducció'!L36)</f>
        <v/>
      </c>
    </row>
    <row r="43" spans="2:11" s="10" customFormat="1" x14ac:dyDescent="0.25">
      <c r="C43" s="478">
        <v>13</v>
      </c>
      <c r="D43" s="504" t="str">
        <f>IF('0.2_Pla de reducció'!E37="","",'0.2_Pla de reducció'!E37)</f>
        <v/>
      </c>
      <c r="E43" s="504" t="str">
        <f>IF('0.2_Pla de reducció'!F37="","",'0.2_Pla de reducció'!F37)</f>
        <v/>
      </c>
      <c r="F43" s="727" t="str">
        <f>IF('0.2_Pla de reducció'!G37="","",'0.2_Pla de reducció'!G37)</f>
        <v/>
      </c>
      <c r="G43" s="727"/>
      <c r="H43" s="727"/>
      <c r="I43" s="505" t="str">
        <f>IF('0.2_Pla de reducció'!J37="","",'0.2_Pla de reducció'!J37)</f>
        <v/>
      </c>
      <c r="J43" s="506" t="str">
        <f>IF('0.2_Pla de reducció'!K37="","",'0.2_Pla de reducció'!K37)</f>
        <v/>
      </c>
      <c r="K43" s="506" t="str">
        <f>IF('0.2_Pla de reducció'!L37="","",'0.2_Pla de reducció'!L37)</f>
        <v/>
      </c>
    </row>
    <row r="44" spans="2:11" s="10" customFormat="1" x14ac:dyDescent="0.25">
      <c r="C44" s="478">
        <v>14</v>
      </c>
      <c r="D44" s="504" t="str">
        <f>IF('0.2_Pla de reducció'!E38="","",'0.2_Pla de reducció'!E38)</f>
        <v/>
      </c>
      <c r="E44" s="504" t="str">
        <f>IF('0.2_Pla de reducció'!F38="","",'0.2_Pla de reducció'!F38)</f>
        <v/>
      </c>
      <c r="F44" s="727" t="str">
        <f>IF('0.2_Pla de reducció'!G38="","",'0.2_Pla de reducció'!G38)</f>
        <v/>
      </c>
      <c r="G44" s="727"/>
      <c r="H44" s="727"/>
      <c r="I44" s="505" t="str">
        <f>IF('0.2_Pla de reducció'!J38="","",'0.2_Pla de reducció'!J38)</f>
        <v/>
      </c>
      <c r="J44" s="506" t="str">
        <f>IF('0.2_Pla de reducció'!K38="","",'0.2_Pla de reducció'!K38)</f>
        <v/>
      </c>
      <c r="K44" s="506" t="str">
        <f>IF('0.2_Pla de reducció'!L38="","",'0.2_Pla de reducció'!L38)</f>
        <v/>
      </c>
    </row>
    <row r="45" spans="2:11" s="10" customFormat="1" x14ac:dyDescent="0.25">
      <c r="C45" s="478">
        <v>15</v>
      </c>
      <c r="D45" s="504" t="str">
        <f>IF('0.2_Pla de reducció'!E39="","",'0.2_Pla de reducció'!E39)</f>
        <v/>
      </c>
      <c r="E45" s="504" t="str">
        <f>IF('0.2_Pla de reducció'!F39="","",'0.2_Pla de reducció'!F39)</f>
        <v/>
      </c>
      <c r="F45" s="727" t="str">
        <f>IF('0.2_Pla de reducció'!G39="","",'0.2_Pla de reducció'!G39)</f>
        <v/>
      </c>
      <c r="G45" s="727"/>
      <c r="H45" s="727"/>
      <c r="I45" s="505" t="str">
        <f>IF('0.2_Pla de reducció'!J39="","",'0.2_Pla de reducció'!J39)</f>
        <v/>
      </c>
      <c r="J45" s="506" t="str">
        <f>IF('0.2_Pla de reducció'!K39="","",'0.2_Pla de reducció'!K39)</f>
        <v/>
      </c>
      <c r="K45" s="506" t="str">
        <f>IF('0.2_Pla de reducció'!L39="","",'0.2_Pla de reducció'!L39)</f>
        <v/>
      </c>
    </row>
    <row r="46" spans="2:11" s="10" customFormat="1" x14ac:dyDescent="0.25">
      <c r="C46" s="478">
        <v>16</v>
      </c>
      <c r="D46" s="504" t="str">
        <f>IF('0.2_Pla de reducció'!E40="","",'0.2_Pla de reducció'!E40)</f>
        <v/>
      </c>
      <c r="E46" s="504" t="str">
        <f>IF('0.2_Pla de reducció'!F40="","",'0.2_Pla de reducció'!F40)</f>
        <v/>
      </c>
      <c r="F46" s="727" t="str">
        <f>IF('0.2_Pla de reducció'!G40="","",'0.2_Pla de reducció'!G40)</f>
        <v/>
      </c>
      <c r="G46" s="727"/>
      <c r="H46" s="727"/>
      <c r="I46" s="505" t="str">
        <f>IF('0.2_Pla de reducció'!J40="","",'0.2_Pla de reducció'!J40)</f>
        <v/>
      </c>
      <c r="J46" s="506" t="str">
        <f>IF('0.2_Pla de reducció'!K40="","",'0.2_Pla de reducció'!K40)</f>
        <v/>
      </c>
      <c r="K46" s="506" t="str">
        <f>IF('0.2_Pla de reducció'!L40="","",'0.2_Pla de reducció'!L40)</f>
        <v/>
      </c>
    </row>
    <row r="47" spans="2:11" s="10" customFormat="1" x14ac:dyDescent="0.25">
      <c r="C47" s="478">
        <v>17</v>
      </c>
      <c r="D47" s="504" t="str">
        <f>IF('0.2_Pla de reducció'!E41="","",'0.2_Pla de reducció'!E41)</f>
        <v/>
      </c>
      <c r="E47" s="504" t="str">
        <f>IF('0.2_Pla de reducció'!F41="","",'0.2_Pla de reducció'!F41)</f>
        <v/>
      </c>
      <c r="F47" s="727" t="str">
        <f>IF('0.2_Pla de reducció'!G41="","",'0.2_Pla de reducció'!G41)</f>
        <v/>
      </c>
      <c r="G47" s="727"/>
      <c r="H47" s="727"/>
      <c r="I47" s="505" t="str">
        <f>IF('0.2_Pla de reducció'!J41="","",'0.2_Pla de reducció'!J41)</f>
        <v/>
      </c>
      <c r="J47" s="506" t="str">
        <f>IF('0.2_Pla de reducció'!K41="","",'0.2_Pla de reducció'!K41)</f>
        <v/>
      </c>
      <c r="K47" s="506" t="str">
        <f>IF('0.2_Pla de reducció'!L41="","",'0.2_Pla de reducció'!L41)</f>
        <v/>
      </c>
    </row>
    <row r="48" spans="2:11" s="10" customFormat="1" x14ac:dyDescent="0.25">
      <c r="B48" s="16"/>
      <c r="C48" s="478">
        <v>18</v>
      </c>
      <c r="D48" s="504" t="str">
        <f>IF('0.2_Pla de reducció'!E42="","",'0.2_Pla de reducció'!E42)</f>
        <v/>
      </c>
      <c r="E48" s="504" t="str">
        <f>IF('0.2_Pla de reducció'!F42="","",'0.2_Pla de reducció'!F42)</f>
        <v/>
      </c>
      <c r="F48" s="727" t="str">
        <f>IF('0.2_Pla de reducció'!G42="","",'0.2_Pla de reducció'!G42)</f>
        <v/>
      </c>
      <c r="G48" s="727"/>
      <c r="H48" s="727"/>
      <c r="I48" s="505" t="str">
        <f>IF('0.2_Pla de reducció'!J42="","",'0.2_Pla de reducció'!J42)</f>
        <v/>
      </c>
      <c r="J48" s="506" t="str">
        <f>IF('0.2_Pla de reducció'!K42="","",'0.2_Pla de reducció'!K42)</f>
        <v/>
      </c>
      <c r="K48" s="506" t="str">
        <f>IF('0.2_Pla de reducció'!L42="","",'0.2_Pla de reducció'!L42)</f>
        <v/>
      </c>
    </row>
    <row r="49" spans="3:11" s="10" customFormat="1" x14ac:dyDescent="0.25">
      <c r="C49" s="478">
        <v>19</v>
      </c>
      <c r="D49" s="504" t="str">
        <f>IF('0.2_Pla de reducció'!E43="","",'0.2_Pla de reducció'!E43)</f>
        <v/>
      </c>
      <c r="E49" s="504" t="str">
        <f>IF('0.2_Pla de reducció'!F43="","",'0.2_Pla de reducció'!F43)</f>
        <v/>
      </c>
      <c r="F49" s="727" t="str">
        <f>IF('0.2_Pla de reducció'!G43="","",'0.2_Pla de reducció'!G43)</f>
        <v/>
      </c>
      <c r="G49" s="727"/>
      <c r="H49" s="727"/>
      <c r="I49" s="505" t="str">
        <f>IF('0.2_Pla de reducció'!J43="","",'0.2_Pla de reducció'!J43)</f>
        <v/>
      </c>
      <c r="J49" s="506" t="str">
        <f>IF('0.2_Pla de reducció'!K43="","",'0.2_Pla de reducció'!K43)</f>
        <v/>
      </c>
      <c r="K49" s="506" t="str">
        <f>IF('0.2_Pla de reducció'!L43="","",'0.2_Pla de reducció'!L43)</f>
        <v/>
      </c>
    </row>
    <row r="50" spans="3:11" s="10" customFormat="1" x14ac:dyDescent="0.25">
      <c r="C50" s="478">
        <v>20</v>
      </c>
      <c r="D50" s="504" t="str">
        <f>IF('0.2_Pla de reducció'!E44="","",'0.2_Pla de reducció'!E44)</f>
        <v/>
      </c>
      <c r="E50" s="504" t="str">
        <f>IF('0.2_Pla de reducció'!F44="","",'0.2_Pla de reducció'!F44)</f>
        <v/>
      </c>
      <c r="F50" s="727" t="str">
        <f>IF('0.2_Pla de reducció'!G44="","",'0.2_Pla de reducció'!G44)</f>
        <v/>
      </c>
      <c r="G50" s="727"/>
      <c r="H50" s="727"/>
      <c r="I50" s="505" t="str">
        <f>IF('0.2_Pla de reducció'!J44="","",'0.2_Pla de reducció'!J44)</f>
        <v/>
      </c>
      <c r="J50" s="506" t="str">
        <f>IF('0.2_Pla de reducció'!K44="","",'0.2_Pla de reducció'!K44)</f>
        <v/>
      </c>
      <c r="K50" s="506" t="str">
        <f>IF('0.2_Pla de reducció'!L44="","",'0.2_Pla de reducció'!L44)</f>
        <v/>
      </c>
    </row>
    <row r="51" spans="3:11" s="10" customFormat="1" x14ac:dyDescent="0.25">
      <c r="C51" s="478">
        <v>21</v>
      </c>
      <c r="D51" s="504" t="str">
        <f>IF('0.2_Pla de reducció'!E45="","",'0.2_Pla de reducció'!E45)</f>
        <v/>
      </c>
      <c r="E51" s="504" t="str">
        <f>IF('0.2_Pla de reducció'!F45="","",'0.2_Pla de reducció'!F45)</f>
        <v/>
      </c>
      <c r="F51" s="727" t="str">
        <f>IF('0.2_Pla de reducció'!G45="","",'0.2_Pla de reducció'!G45)</f>
        <v/>
      </c>
      <c r="G51" s="727"/>
      <c r="H51" s="727"/>
      <c r="I51" s="505" t="str">
        <f>IF('0.2_Pla de reducció'!J45="","",'0.2_Pla de reducció'!J45)</f>
        <v/>
      </c>
      <c r="J51" s="506" t="str">
        <f>IF('0.2_Pla de reducció'!K45="","",'0.2_Pla de reducció'!K45)</f>
        <v/>
      </c>
      <c r="K51" s="506" t="str">
        <f>IF('0.2_Pla de reducció'!L45="","",'0.2_Pla de reducció'!L45)</f>
        <v/>
      </c>
    </row>
    <row r="52" spans="3:11" s="10" customFormat="1" x14ac:dyDescent="0.25">
      <c r="C52" s="478">
        <v>22</v>
      </c>
      <c r="D52" s="504" t="str">
        <f>IF('0.2_Pla de reducció'!E46="","",'0.2_Pla de reducció'!E46)</f>
        <v/>
      </c>
      <c r="E52" s="504" t="str">
        <f>IF('0.2_Pla de reducció'!F46="","",'0.2_Pla de reducció'!F46)</f>
        <v/>
      </c>
      <c r="F52" s="727" t="str">
        <f>IF('0.2_Pla de reducció'!G46="","",'0.2_Pla de reducció'!G46)</f>
        <v/>
      </c>
      <c r="G52" s="727"/>
      <c r="H52" s="727"/>
      <c r="I52" s="505" t="str">
        <f>IF('0.2_Pla de reducció'!J46="","",'0.2_Pla de reducció'!J46)</f>
        <v/>
      </c>
      <c r="J52" s="506" t="str">
        <f>IF('0.2_Pla de reducció'!K46="","",'0.2_Pla de reducció'!K46)</f>
        <v/>
      </c>
      <c r="K52" s="506" t="str">
        <f>IF('0.2_Pla de reducció'!L46="","",'0.2_Pla de reducció'!L46)</f>
        <v/>
      </c>
    </row>
    <row r="53" spans="3:11" s="10" customFormat="1" x14ac:dyDescent="0.25">
      <c r="C53" s="478">
        <v>23</v>
      </c>
      <c r="D53" s="504" t="str">
        <f>IF('0.2_Pla de reducció'!E47="","",'0.2_Pla de reducció'!E47)</f>
        <v/>
      </c>
      <c r="E53" s="504" t="str">
        <f>IF('0.2_Pla de reducció'!F47="","",'0.2_Pla de reducció'!F47)</f>
        <v/>
      </c>
      <c r="F53" s="727" t="str">
        <f>IF('0.2_Pla de reducció'!G47="","",'0.2_Pla de reducció'!G47)</f>
        <v/>
      </c>
      <c r="G53" s="727"/>
      <c r="H53" s="727"/>
      <c r="I53" s="505" t="str">
        <f>IF('0.2_Pla de reducció'!J47="","",'0.2_Pla de reducció'!J47)</f>
        <v/>
      </c>
      <c r="J53" s="506" t="str">
        <f>IF('0.2_Pla de reducció'!K47="","",'0.2_Pla de reducció'!K47)</f>
        <v/>
      </c>
      <c r="K53" s="506" t="str">
        <f>IF('0.2_Pla de reducció'!L47="","",'0.2_Pla de reducció'!L47)</f>
        <v/>
      </c>
    </row>
    <row r="54" spans="3:11" s="10" customFormat="1" x14ac:dyDescent="0.25">
      <c r="C54" s="478">
        <v>24</v>
      </c>
      <c r="D54" s="504" t="str">
        <f>IF('0.2_Pla de reducció'!E48="","",'0.2_Pla de reducció'!E48)</f>
        <v/>
      </c>
      <c r="E54" s="504" t="str">
        <f>IF('0.2_Pla de reducció'!F48="","",'0.2_Pla de reducció'!F48)</f>
        <v/>
      </c>
      <c r="F54" s="727" t="str">
        <f>IF('0.2_Pla de reducció'!G48="","",'0.2_Pla de reducció'!G48)</f>
        <v/>
      </c>
      <c r="G54" s="727"/>
      <c r="H54" s="727"/>
      <c r="I54" s="505" t="str">
        <f>IF('0.2_Pla de reducció'!J48="","",'0.2_Pla de reducció'!J48)</f>
        <v/>
      </c>
      <c r="J54" s="506" t="str">
        <f>IF('0.2_Pla de reducció'!K48="","",'0.2_Pla de reducció'!K48)</f>
        <v/>
      </c>
      <c r="K54" s="506" t="str">
        <f>IF('0.2_Pla de reducció'!L48="","",'0.2_Pla de reducció'!L48)</f>
        <v/>
      </c>
    </row>
    <row r="55" spans="3:11" s="10" customFormat="1" x14ac:dyDescent="0.25">
      <c r="C55" s="478">
        <v>25</v>
      </c>
      <c r="D55" s="504" t="str">
        <f>IF('0.2_Pla de reducció'!E49="","",'0.2_Pla de reducció'!E49)</f>
        <v/>
      </c>
      <c r="E55" s="504" t="str">
        <f>IF('0.2_Pla de reducció'!F49="","",'0.2_Pla de reducció'!F49)</f>
        <v/>
      </c>
      <c r="F55" s="727" t="str">
        <f>IF('0.2_Pla de reducció'!G49="","",'0.2_Pla de reducció'!G49)</f>
        <v/>
      </c>
      <c r="G55" s="727"/>
      <c r="H55" s="727"/>
      <c r="I55" s="505" t="str">
        <f>IF('0.2_Pla de reducció'!J49="","",'0.2_Pla de reducció'!J49)</f>
        <v/>
      </c>
      <c r="J55" s="506" t="str">
        <f>IF('0.2_Pla de reducció'!K49="","",'0.2_Pla de reducció'!K49)</f>
        <v/>
      </c>
      <c r="K55" s="506" t="str">
        <f>IF('0.2_Pla de reducció'!L49="","",'0.2_Pla de reducció'!L49)</f>
        <v/>
      </c>
    </row>
    <row r="56" spans="3:11" s="10" customFormat="1" x14ac:dyDescent="0.25">
      <c r="C56" s="478">
        <v>26</v>
      </c>
      <c r="D56" s="504" t="str">
        <f>IF('0.2_Pla de reducció'!E50="","",'0.2_Pla de reducció'!E50)</f>
        <v/>
      </c>
      <c r="E56" s="504" t="str">
        <f>IF('0.2_Pla de reducció'!F50="","",'0.2_Pla de reducció'!F50)</f>
        <v/>
      </c>
      <c r="F56" s="727" t="str">
        <f>IF('0.2_Pla de reducció'!G50="","",'0.2_Pla de reducció'!G50)</f>
        <v/>
      </c>
      <c r="G56" s="727"/>
      <c r="H56" s="727"/>
      <c r="I56" s="505" t="str">
        <f>IF('0.2_Pla de reducció'!J50="","",'0.2_Pla de reducció'!J50)</f>
        <v/>
      </c>
      <c r="J56" s="506" t="str">
        <f>IF('0.2_Pla de reducció'!K50="","",'0.2_Pla de reducció'!K50)</f>
        <v/>
      </c>
      <c r="K56" s="506" t="str">
        <f>IF('0.2_Pla de reducció'!L50="","",'0.2_Pla de reducció'!L50)</f>
        <v/>
      </c>
    </row>
    <row r="57" spans="3:11" s="10" customFormat="1" x14ac:dyDescent="0.25">
      <c r="C57" s="478">
        <v>27</v>
      </c>
      <c r="D57" s="504" t="str">
        <f>IF('0.2_Pla de reducció'!E51="","",'0.2_Pla de reducció'!E51)</f>
        <v/>
      </c>
      <c r="E57" s="504" t="str">
        <f>IF('0.2_Pla de reducció'!F51="","",'0.2_Pla de reducció'!F51)</f>
        <v/>
      </c>
      <c r="F57" s="727" t="str">
        <f>IF('0.2_Pla de reducció'!G51="","",'0.2_Pla de reducció'!G51)</f>
        <v/>
      </c>
      <c r="G57" s="727"/>
      <c r="H57" s="727"/>
      <c r="I57" s="505" t="str">
        <f>IF('0.2_Pla de reducció'!J51="","",'0.2_Pla de reducció'!J51)</f>
        <v/>
      </c>
      <c r="J57" s="506" t="str">
        <f>IF('0.2_Pla de reducció'!K51="","",'0.2_Pla de reducció'!K51)</f>
        <v/>
      </c>
      <c r="K57" s="506" t="str">
        <f>IF('0.2_Pla de reducció'!L51="","",'0.2_Pla de reducció'!L51)</f>
        <v/>
      </c>
    </row>
    <row r="58" spans="3:11" s="10" customFormat="1" x14ac:dyDescent="0.25">
      <c r="C58" s="478">
        <v>28</v>
      </c>
      <c r="D58" s="504" t="str">
        <f>IF('0.2_Pla de reducció'!E52="","",'0.2_Pla de reducció'!E52)</f>
        <v/>
      </c>
      <c r="E58" s="504" t="str">
        <f>IF('0.2_Pla de reducció'!F52="","",'0.2_Pla de reducció'!F52)</f>
        <v/>
      </c>
      <c r="F58" s="727" t="str">
        <f>IF('0.2_Pla de reducció'!G52="","",'0.2_Pla de reducció'!G52)</f>
        <v/>
      </c>
      <c r="G58" s="727"/>
      <c r="H58" s="727"/>
      <c r="I58" s="505" t="str">
        <f>IF('0.2_Pla de reducció'!J52="","",'0.2_Pla de reducció'!J52)</f>
        <v/>
      </c>
      <c r="J58" s="506" t="str">
        <f>IF('0.2_Pla de reducció'!K52="","",'0.2_Pla de reducció'!K52)</f>
        <v/>
      </c>
      <c r="K58" s="506" t="str">
        <f>IF('0.2_Pla de reducció'!L52="","",'0.2_Pla de reducció'!L52)</f>
        <v/>
      </c>
    </row>
    <row r="59" spans="3:11" s="10" customFormat="1" x14ac:dyDescent="0.25">
      <c r="C59" s="478">
        <v>29</v>
      </c>
      <c r="D59" s="504" t="str">
        <f>IF('0.2_Pla de reducció'!E53="","",'0.2_Pla de reducció'!E53)</f>
        <v/>
      </c>
      <c r="E59" s="504" t="str">
        <f>IF('0.2_Pla de reducció'!F53="","",'0.2_Pla de reducció'!F53)</f>
        <v/>
      </c>
      <c r="F59" s="727" t="str">
        <f>IF('0.2_Pla de reducció'!G53="","",'0.2_Pla de reducció'!G53)</f>
        <v/>
      </c>
      <c r="G59" s="727"/>
      <c r="H59" s="727"/>
      <c r="I59" s="505" t="str">
        <f>IF('0.2_Pla de reducció'!J53="","",'0.2_Pla de reducció'!J53)</f>
        <v/>
      </c>
      <c r="J59" s="506" t="str">
        <f>IF('0.2_Pla de reducció'!K53="","",'0.2_Pla de reducció'!K53)</f>
        <v/>
      </c>
      <c r="K59" s="506" t="str">
        <f>IF('0.2_Pla de reducció'!L53="","",'0.2_Pla de reducció'!L53)</f>
        <v/>
      </c>
    </row>
    <row r="60" spans="3:11" s="10" customFormat="1" x14ac:dyDescent="0.25">
      <c r="C60" s="478">
        <v>30</v>
      </c>
      <c r="D60" s="504" t="str">
        <f>IF('0.2_Pla de reducció'!E54="","",'0.2_Pla de reducció'!E54)</f>
        <v/>
      </c>
      <c r="E60" s="504" t="str">
        <f>IF('0.2_Pla de reducció'!F54="","",'0.2_Pla de reducció'!F54)</f>
        <v/>
      </c>
      <c r="F60" s="727" t="str">
        <f>IF('0.2_Pla de reducció'!G54="","",'0.2_Pla de reducció'!G54)</f>
        <v/>
      </c>
      <c r="G60" s="727"/>
      <c r="H60" s="727"/>
      <c r="I60" s="505" t="str">
        <f>IF('0.2_Pla de reducció'!J54="","",'0.2_Pla de reducció'!J54)</f>
        <v/>
      </c>
      <c r="J60" s="506" t="str">
        <f>IF('0.2_Pla de reducció'!K54="","",'0.2_Pla de reducció'!K54)</f>
        <v/>
      </c>
      <c r="K60" s="506" t="str">
        <f>IF('0.2_Pla de reducció'!L54="","",'0.2_Pla de reducció'!L54)</f>
        <v/>
      </c>
    </row>
    <row r="61" spans="3:11" s="10" customFormat="1" x14ac:dyDescent="0.25">
      <c r="C61" s="478">
        <v>31</v>
      </c>
      <c r="D61" s="504" t="str">
        <f>IF('0.2_Pla de reducció'!E55="","",'0.2_Pla de reducció'!E55)</f>
        <v/>
      </c>
      <c r="E61" s="504" t="str">
        <f>IF('0.2_Pla de reducció'!F55="","",'0.2_Pla de reducció'!F55)</f>
        <v/>
      </c>
      <c r="F61" s="727" t="str">
        <f>IF('0.2_Pla de reducció'!G55="","",'0.2_Pla de reducció'!G55)</f>
        <v/>
      </c>
      <c r="G61" s="727"/>
      <c r="H61" s="727"/>
      <c r="I61" s="505" t="str">
        <f>IF('0.2_Pla de reducció'!J55="","",'0.2_Pla de reducció'!J55)</f>
        <v/>
      </c>
      <c r="J61" s="506" t="str">
        <f>IF('0.2_Pla de reducció'!K55="","",'0.2_Pla de reducció'!K55)</f>
        <v/>
      </c>
      <c r="K61" s="506" t="str">
        <f>IF('0.2_Pla de reducció'!L55="","",'0.2_Pla de reducció'!L55)</f>
        <v/>
      </c>
    </row>
    <row r="62" spans="3:11" s="10" customFormat="1" x14ac:dyDescent="0.25">
      <c r="C62" s="478">
        <v>32</v>
      </c>
      <c r="D62" s="504" t="str">
        <f>IF('0.2_Pla de reducció'!E56="","",'0.2_Pla de reducció'!E56)</f>
        <v/>
      </c>
      <c r="E62" s="504" t="str">
        <f>IF('0.2_Pla de reducció'!F56="","",'0.2_Pla de reducció'!F56)</f>
        <v/>
      </c>
      <c r="F62" s="727" t="str">
        <f>IF('0.2_Pla de reducció'!G56="","",'0.2_Pla de reducció'!G56)</f>
        <v/>
      </c>
      <c r="G62" s="727"/>
      <c r="H62" s="727"/>
      <c r="I62" s="505" t="str">
        <f>IF('0.2_Pla de reducció'!J56="","",'0.2_Pla de reducció'!J56)</f>
        <v/>
      </c>
      <c r="J62" s="506" t="str">
        <f>IF('0.2_Pla de reducció'!K56="","",'0.2_Pla de reducció'!K56)</f>
        <v/>
      </c>
      <c r="K62" s="506" t="str">
        <f>IF('0.2_Pla de reducció'!L56="","",'0.2_Pla de reducció'!L56)</f>
        <v/>
      </c>
    </row>
    <row r="63" spans="3:11" s="10" customFormat="1" x14ac:dyDescent="0.25">
      <c r="C63" s="478">
        <v>33</v>
      </c>
      <c r="D63" s="504" t="str">
        <f>IF('0.2_Pla de reducció'!E57="","",'0.2_Pla de reducció'!E57)</f>
        <v/>
      </c>
      <c r="E63" s="504" t="str">
        <f>IF('0.2_Pla de reducció'!F57="","",'0.2_Pla de reducció'!F57)</f>
        <v/>
      </c>
      <c r="F63" s="727" t="str">
        <f>IF('0.2_Pla de reducció'!G57="","",'0.2_Pla de reducció'!G57)</f>
        <v/>
      </c>
      <c r="G63" s="727"/>
      <c r="H63" s="727"/>
      <c r="I63" s="505" t="str">
        <f>IF('0.2_Pla de reducció'!J57="","",'0.2_Pla de reducció'!J57)</f>
        <v/>
      </c>
      <c r="J63" s="506" t="str">
        <f>IF('0.2_Pla de reducció'!K57="","",'0.2_Pla de reducció'!K57)</f>
        <v/>
      </c>
      <c r="K63" s="506" t="str">
        <f>IF('0.2_Pla de reducció'!L57="","",'0.2_Pla de reducció'!L57)</f>
        <v/>
      </c>
    </row>
    <row r="64" spans="3:11" s="10" customFormat="1" x14ac:dyDescent="0.25">
      <c r="C64" s="478">
        <v>34</v>
      </c>
      <c r="D64" s="504" t="str">
        <f>IF('0.2_Pla de reducció'!E58="","",'0.2_Pla de reducció'!E58)</f>
        <v/>
      </c>
      <c r="E64" s="504" t="str">
        <f>IF('0.2_Pla de reducció'!F58="","",'0.2_Pla de reducció'!F58)</f>
        <v/>
      </c>
      <c r="F64" s="727" t="str">
        <f>IF('0.2_Pla de reducció'!G58="","",'0.2_Pla de reducció'!G58)</f>
        <v/>
      </c>
      <c r="G64" s="727"/>
      <c r="H64" s="727"/>
      <c r="I64" s="505" t="str">
        <f>IF('0.2_Pla de reducció'!J58="","",'0.2_Pla de reducció'!J58)</f>
        <v/>
      </c>
      <c r="J64" s="506" t="str">
        <f>IF('0.2_Pla de reducció'!K58="","",'0.2_Pla de reducció'!K58)</f>
        <v/>
      </c>
      <c r="K64" s="506" t="str">
        <f>IF('0.2_Pla de reducció'!L58="","",'0.2_Pla de reducció'!L58)</f>
        <v/>
      </c>
    </row>
    <row r="65" spans="2:11" s="10" customFormat="1" x14ac:dyDescent="0.25">
      <c r="C65" s="478">
        <v>35</v>
      </c>
      <c r="D65" s="504" t="str">
        <f>IF('0.2_Pla de reducció'!E59="","",'0.2_Pla de reducció'!E59)</f>
        <v/>
      </c>
      <c r="E65" s="504" t="str">
        <f>IF('0.2_Pla de reducció'!F59="","",'0.2_Pla de reducció'!F59)</f>
        <v/>
      </c>
      <c r="F65" s="727" t="str">
        <f>IF('0.2_Pla de reducció'!G59="","",'0.2_Pla de reducció'!G59)</f>
        <v/>
      </c>
      <c r="G65" s="727"/>
      <c r="H65" s="727"/>
      <c r="I65" s="505" t="str">
        <f>IF('0.2_Pla de reducció'!J59="","",'0.2_Pla de reducció'!J59)</f>
        <v/>
      </c>
      <c r="J65" s="506" t="str">
        <f>IF('0.2_Pla de reducció'!K59="","",'0.2_Pla de reducció'!K59)</f>
        <v/>
      </c>
      <c r="K65" s="506" t="str">
        <f>IF('0.2_Pla de reducció'!L59="","",'0.2_Pla de reducció'!L59)</f>
        <v/>
      </c>
    </row>
    <row r="66" spans="2:11" s="10" customFormat="1" x14ac:dyDescent="0.25">
      <c r="C66" s="478">
        <v>36</v>
      </c>
      <c r="D66" s="504" t="str">
        <f>IF('0.2_Pla de reducció'!E60="","",'0.2_Pla de reducció'!E60)</f>
        <v/>
      </c>
      <c r="E66" s="504" t="str">
        <f>IF('0.2_Pla de reducció'!F60="","",'0.2_Pla de reducció'!F60)</f>
        <v/>
      </c>
      <c r="F66" s="727" t="str">
        <f>IF('0.2_Pla de reducció'!G60="","",'0.2_Pla de reducció'!G60)</f>
        <v/>
      </c>
      <c r="G66" s="727"/>
      <c r="H66" s="727"/>
      <c r="I66" s="505" t="str">
        <f>IF('0.2_Pla de reducció'!J60="","",'0.2_Pla de reducció'!J60)</f>
        <v/>
      </c>
      <c r="J66" s="506" t="str">
        <f>IF('0.2_Pla de reducció'!K60="","",'0.2_Pla de reducció'!K60)</f>
        <v/>
      </c>
      <c r="K66" s="506" t="str">
        <f>IF('0.2_Pla de reducció'!L60="","",'0.2_Pla de reducció'!L60)</f>
        <v/>
      </c>
    </row>
    <row r="67" spans="2:11" s="10" customFormat="1" x14ac:dyDescent="0.25">
      <c r="C67" s="478">
        <v>37</v>
      </c>
      <c r="D67" s="504" t="str">
        <f>IF('0.2_Pla de reducció'!E61="","",'0.2_Pla de reducció'!E61)</f>
        <v/>
      </c>
      <c r="E67" s="504" t="str">
        <f>IF('0.2_Pla de reducció'!F61="","",'0.2_Pla de reducció'!F61)</f>
        <v/>
      </c>
      <c r="F67" s="727" t="str">
        <f>IF('0.2_Pla de reducció'!G61="","",'0.2_Pla de reducció'!G61)</f>
        <v/>
      </c>
      <c r="G67" s="727"/>
      <c r="H67" s="727"/>
      <c r="I67" s="505" t="str">
        <f>IF('0.2_Pla de reducció'!J61="","",'0.2_Pla de reducció'!J61)</f>
        <v/>
      </c>
      <c r="J67" s="506" t="str">
        <f>IF('0.2_Pla de reducció'!K61="","",'0.2_Pla de reducció'!K61)</f>
        <v/>
      </c>
      <c r="K67" s="506" t="str">
        <f>IF('0.2_Pla de reducció'!L61="","",'0.2_Pla de reducció'!L61)</f>
        <v/>
      </c>
    </row>
    <row r="68" spans="2:11" s="10" customFormat="1" x14ac:dyDescent="0.25">
      <c r="C68" s="478">
        <v>38</v>
      </c>
      <c r="D68" s="504" t="str">
        <f>IF('0.2_Pla de reducció'!E62="","",'0.2_Pla de reducció'!E62)</f>
        <v/>
      </c>
      <c r="E68" s="504" t="str">
        <f>IF('0.2_Pla de reducció'!F62="","",'0.2_Pla de reducció'!F62)</f>
        <v/>
      </c>
      <c r="F68" s="727" t="str">
        <f>IF('0.2_Pla de reducció'!G62="","",'0.2_Pla de reducció'!G62)</f>
        <v/>
      </c>
      <c r="G68" s="727"/>
      <c r="H68" s="727"/>
      <c r="I68" s="505" t="str">
        <f>IF('0.2_Pla de reducció'!J62="","",'0.2_Pla de reducció'!J62)</f>
        <v/>
      </c>
      <c r="J68" s="506" t="str">
        <f>IF('0.2_Pla de reducció'!K62="","",'0.2_Pla de reducció'!K62)</f>
        <v/>
      </c>
      <c r="K68" s="506" t="str">
        <f>IF('0.2_Pla de reducció'!L62="","",'0.2_Pla de reducció'!L62)</f>
        <v/>
      </c>
    </row>
    <row r="69" spans="2:11" s="10" customFormat="1" x14ac:dyDescent="0.25">
      <c r="C69" s="478">
        <v>39</v>
      </c>
      <c r="D69" s="504" t="str">
        <f>IF('0.2_Pla de reducció'!E63="","",'0.2_Pla de reducció'!E63)</f>
        <v/>
      </c>
      <c r="E69" s="504" t="str">
        <f>IF('0.2_Pla de reducció'!F63="","",'0.2_Pla de reducció'!F63)</f>
        <v/>
      </c>
      <c r="F69" s="727" t="str">
        <f>IF('0.2_Pla de reducció'!G63="","",'0.2_Pla de reducció'!G63)</f>
        <v/>
      </c>
      <c r="G69" s="727"/>
      <c r="H69" s="727"/>
      <c r="I69" s="505" t="str">
        <f>IF('0.2_Pla de reducció'!J63="","",'0.2_Pla de reducció'!J63)</f>
        <v/>
      </c>
      <c r="J69" s="506" t="str">
        <f>IF('0.2_Pla de reducció'!K63="","",'0.2_Pla de reducció'!K63)</f>
        <v/>
      </c>
      <c r="K69" s="506" t="str">
        <f>IF('0.2_Pla de reducció'!L63="","",'0.2_Pla de reducció'!L63)</f>
        <v/>
      </c>
    </row>
    <row r="70" spans="2:11" s="10" customFormat="1" x14ac:dyDescent="0.25">
      <c r="C70" s="478">
        <v>40</v>
      </c>
      <c r="D70" s="504" t="str">
        <f>IF('0.2_Pla de reducció'!E64="","",'0.2_Pla de reducció'!E64)</f>
        <v/>
      </c>
      <c r="E70" s="504" t="str">
        <f>IF('0.2_Pla de reducció'!F64="","",'0.2_Pla de reducció'!F64)</f>
        <v/>
      </c>
      <c r="F70" s="727" t="str">
        <f>IF('0.2_Pla de reducció'!G64="","",'0.2_Pla de reducció'!G64)</f>
        <v/>
      </c>
      <c r="G70" s="727"/>
      <c r="H70" s="727"/>
      <c r="I70" s="505" t="str">
        <f>IF('0.2_Pla de reducció'!J64="","",'0.2_Pla de reducció'!J64)</f>
        <v/>
      </c>
      <c r="J70" s="506" t="str">
        <f>IF('0.2_Pla de reducció'!K64="","",'0.2_Pla de reducció'!K64)</f>
        <v/>
      </c>
      <c r="K70" s="506" t="str">
        <f>IF('0.2_Pla de reducció'!L64="","",'0.2_Pla de reducció'!L64)</f>
        <v/>
      </c>
    </row>
    <row r="71" spans="2:11" s="10" customFormat="1" x14ac:dyDescent="0.25">
      <c r="C71" s="478">
        <v>41</v>
      </c>
      <c r="D71" s="504" t="str">
        <f>IF('0.2_Pla de reducció'!E65="","",'0.2_Pla de reducció'!E65)</f>
        <v/>
      </c>
      <c r="E71" s="504" t="str">
        <f>IF('0.2_Pla de reducció'!F65="","",'0.2_Pla de reducció'!F65)</f>
        <v/>
      </c>
      <c r="F71" s="727" t="str">
        <f>IF('0.2_Pla de reducció'!G65="","",'0.2_Pla de reducció'!G65)</f>
        <v/>
      </c>
      <c r="G71" s="727"/>
      <c r="H71" s="727"/>
      <c r="I71" s="505" t="str">
        <f>IF('0.2_Pla de reducció'!J65="","",'0.2_Pla de reducció'!J65)</f>
        <v/>
      </c>
      <c r="J71" s="506" t="str">
        <f>IF('0.2_Pla de reducció'!K65="","",'0.2_Pla de reducció'!K65)</f>
        <v/>
      </c>
      <c r="K71" s="506" t="str">
        <f>IF('0.2_Pla de reducció'!L65="","",'0.2_Pla de reducció'!L65)</f>
        <v/>
      </c>
    </row>
    <row r="72" spans="2:11" s="10" customFormat="1" x14ac:dyDescent="0.25">
      <c r="C72" s="478">
        <v>42</v>
      </c>
      <c r="D72" s="504" t="str">
        <f>IF('0.2_Pla de reducció'!E66="","",'0.2_Pla de reducció'!E66)</f>
        <v/>
      </c>
      <c r="E72" s="504" t="str">
        <f>IF('0.2_Pla de reducció'!F66="","",'0.2_Pla de reducció'!F66)</f>
        <v/>
      </c>
      <c r="F72" s="727" t="str">
        <f>IF('0.2_Pla de reducció'!G66="","",'0.2_Pla de reducció'!G66)</f>
        <v/>
      </c>
      <c r="G72" s="727"/>
      <c r="H72" s="727"/>
      <c r="I72" s="505" t="str">
        <f>IF('0.2_Pla de reducció'!J66="","",'0.2_Pla de reducció'!J66)</f>
        <v/>
      </c>
      <c r="J72" s="506" t="str">
        <f>IF('0.2_Pla de reducció'!K66="","",'0.2_Pla de reducció'!K66)</f>
        <v/>
      </c>
      <c r="K72" s="506" t="str">
        <f>IF('0.2_Pla de reducció'!L66="","",'0.2_Pla de reducció'!L66)</f>
        <v/>
      </c>
    </row>
    <row r="73" spans="2:11" s="10" customFormat="1" x14ac:dyDescent="0.25">
      <c r="C73" s="478">
        <v>43</v>
      </c>
      <c r="D73" s="504" t="str">
        <f>IF('0.2_Pla de reducció'!E67="","",'0.2_Pla de reducció'!E67)</f>
        <v/>
      </c>
      <c r="E73" s="504" t="str">
        <f>IF('0.2_Pla de reducció'!F67="","",'0.2_Pla de reducció'!F67)</f>
        <v/>
      </c>
      <c r="F73" s="727" t="str">
        <f>IF('0.2_Pla de reducció'!G67="","",'0.2_Pla de reducció'!G67)</f>
        <v/>
      </c>
      <c r="G73" s="727"/>
      <c r="H73" s="727"/>
      <c r="I73" s="505" t="str">
        <f>IF('0.2_Pla de reducció'!J67="","",'0.2_Pla de reducció'!J67)</f>
        <v/>
      </c>
      <c r="J73" s="506" t="str">
        <f>IF('0.2_Pla de reducció'!K67="","",'0.2_Pla de reducció'!K67)</f>
        <v/>
      </c>
      <c r="K73" s="506" t="str">
        <f>IF('0.2_Pla de reducció'!L67="","",'0.2_Pla de reducció'!L67)</f>
        <v/>
      </c>
    </row>
    <row r="74" spans="2:11" s="10" customFormat="1" x14ac:dyDescent="0.25">
      <c r="C74" s="478">
        <v>44</v>
      </c>
      <c r="D74" s="504" t="str">
        <f>IF('0.2_Pla de reducció'!E68="","",'0.2_Pla de reducció'!E68)</f>
        <v/>
      </c>
      <c r="E74" s="504" t="str">
        <f>IF('0.2_Pla de reducció'!F68="","",'0.2_Pla de reducció'!F68)</f>
        <v/>
      </c>
      <c r="F74" s="727" t="str">
        <f>IF('0.2_Pla de reducció'!G68="","",'0.2_Pla de reducció'!G68)</f>
        <v/>
      </c>
      <c r="G74" s="727"/>
      <c r="H74" s="727"/>
      <c r="I74" s="505" t="str">
        <f>IF('0.2_Pla de reducció'!J68="","",'0.2_Pla de reducció'!J68)</f>
        <v/>
      </c>
      <c r="J74" s="506" t="str">
        <f>IF('0.2_Pla de reducció'!K68="","",'0.2_Pla de reducció'!K68)</f>
        <v/>
      </c>
      <c r="K74" s="506" t="str">
        <f>IF('0.2_Pla de reducció'!L68="","",'0.2_Pla de reducció'!L68)</f>
        <v/>
      </c>
    </row>
    <row r="75" spans="2:11" s="10" customFormat="1" x14ac:dyDescent="0.25">
      <c r="B75" s="22"/>
      <c r="C75" s="478">
        <v>45</v>
      </c>
      <c r="D75" s="504" t="str">
        <f>IF('0.2_Pla de reducció'!E69="","",'0.2_Pla de reducció'!E69)</f>
        <v/>
      </c>
      <c r="E75" s="504" t="str">
        <f>IF('0.2_Pla de reducció'!F69="","",'0.2_Pla de reducció'!F69)</f>
        <v/>
      </c>
      <c r="F75" s="727" t="str">
        <f>IF('0.2_Pla de reducció'!G69="","",'0.2_Pla de reducció'!G69)</f>
        <v/>
      </c>
      <c r="G75" s="727"/>
      <c r="H75" s="727"/>
      <c r="I75" s="505" t="str">
        <f>IF('0.2_Pla de reducció'!J69="","",'0.2_Pla de reducció'!J69)</f>
        <v/>
      </c>
      <c r="J75" s="506" t="str">
        <f>IF('0.2_Pla de reducció'!K69="","",'0.2_Pla de reducció'!K69)</f>
        <v/>
      </c>
      <c r="K75" s="506" t="str">
        <f>IF('0.2_Pla de reducció'!L69="","",'0.2_Pla de reducció'!L69)</f>
        <v/>
      </c>
    </row>
    <row r="76" spans="2:11" s="10" customFormat="1" x14ac:dyDescent="0.25">
      <c r="B76" s="22"/>
      <c r="C76" s="478">
        <v>46</v>
      </c>
      <c r="D76" s="504" t="str">
        <f>IF('0.2_Pla de reducció'!E70="","",'0.2_Pla de reducció'!E70)</f>
        <v/>
      </c>
      <c r="E76" s="504" t="str">
        <f>IF('0.2_Pla de reducció'!F70="","",'0.2_Pla de reducció'!F70)</f>
        <v/>
      </c>
      <c r="F76" s="727" t="str">
        <f>IF('0.2_Pla de reducció'!G70="","",'0.2_Pla de reducció'!G70)</f>
        <v/>
      </c>
      <c r="G76" s="727"/>
      <c r="H76" s="727"/>
      <c r="I76" s="505" t="str">
        <f>IF('0.2_Pla de reducció'!J70="","",'0.2_Pla de reducció'!J70)</f>
        <v/>
      </c>
      <c r="J76" s="506" t="str">
        <f>IF('0.2_Pla de reducció'!K70="","",'0.2_Pla de reducció'!K70)</f>
        <v/>
      </c>
      <c r="K76" s="506" t="str">
        <f>IF('0.2_Pla de reducció'!L70="","",'0.2_Pla de reducció'!L70)</f>
        <v/>
      </c>
    </row>
    <row r="77" spans="2:11" s="10" customFormat="1" x14ac:dyDescent="0.25">
      <c r="B77" s="22"/>
      <c r="C77" s="478">
        <v>47</v>
      </c>
      <c r="D77" s="504" t="str">
        <f>IF('0.2_Pla de reducció'!E71="","",'0.2_Pla de reducció'!E71)</f>
        <v/>
      </c>
      <c r="E77" s="504" t="str">
        <f>IF('0.2_Pla de reducció'!F71="","",'0.2_Pla de reducció'!F71)</f>
        <v/>
      </c>
      <c r="F77" s="727" t="str">
        <f>IF('0.2_Pla de reducció'!G71="","",'0.2_Pla de reducció'!G71)</f>
        <v/>
      </c>
      <c r="G77" s="727"/>
      <c r="H77" s="727"/>
      <c r="I77" s="505" t="str">
        <f>IF('0.2_Pla de reducció'!J71="","",'0.2_Pla de reducció'!J71)</f>
        <v/>
      </c>
      <c r="J77" s="506" t="str">
        <f>IF('0.2_Pla de reducció'!K71="","",'0.2_Pla de reducció'!K71)</f>
        <v/>
      </c>
      <c r="K77" s="506" t="str">
        <f>IF('0.2_Pla de reducció'!L71="","",'0.2_Pla de reducció'!L71)</f>
        <v/>
      </c>
    </row>
    <row r="78" spans="2:11" s="10" customFormat="1" x14ac:dyDescent="0.25">
      <c r="B78" s="22"/>
      <c r="C78" s="478">
        <v>48</v>
      </c>
      <c r="D78" s="504" t="str">
        <f>IF('0.2_Pla de reducció'!E72="","",'0.2_Pla de reducció'!E72)</f>
        <v/>
      </c>
      <c r="E78" s="504" t="str">
        <f>IF('0.2_Pla de reducció'!F72="","",'0.2_Pla de reducció'!F72)</f>
        <v/>
      </c>
      <c r="F78" s="727" t="str">
        <f>IF('0.2_Pla de reducció'!G72="","",'0.2_Pla de reducció'!G72)</f>
        <v/>
      </c>
      <c r="G78" s="727"/>
      <c r="H78" s="727"/>
      <c r="I78" s="505" t="str">
        <f>IF('0.2_Pla de reducció'!J72="","",'0.2_Pla de reducció'!J72)</f>
        <v/>
      </c>
      <c r="J78" s="506" t="str">
        <f>IF('0.2_Pla de reducció'!K72="","",'0.2_Pla de reducció'!K72)</f>
        <v/>
      </c>
      <c r="K78" s="506" t="str">
        <f>IF('0.2_Pla de reducció'!L72="","",'0.2_Pla de reducció'!L72)</f>
        <v/>
      </c>
    </row>
    <row r="79" spans="2:11" s="10" customFormat="1" x14ac:dyDescent="0.25">
      <c r="B79" s="22"/>
      <c r="C79" s="478">
        <v>49</v>
      </c>
      <c r="D79" s="504" t="str">
        <f>IF('0.2_Pla de reducció'!E73="","",'0.2_Pla de reducció'!E73)</f>
        <v/>
      </c>
      <c r="E79" s="504" t="str">
        <f>IF('0.2_Pla de reducció'!F73="","",'0.2_Pla de reducció'!F73)</f>
        <v/>
      </c>
      <c r="F79" s="727" t="str">
        <f>IF('0.2_Pla de reducció'!G73="","",'0.2_Pla de reducció'!G73)</f>
        <v/>
      </c>
      <c r="G79" s="727"/>
      <c r="H79" s="727"/>
      <c r="I79" s="505" t="str">
        <f>IF('0.2_Pla de reducció'!J73="","",'0.2_Pla de reducció'!J73)</f>
        <v/>
      </c>
      <c r="J79" s="506" t="str">
        <f>IF('0.2_Pla de reducció'!K73="","",'0.2_Pla de reducció'!K73)</f>
        <v/>
      </c>
      <c r="K79" s="506" t="str">
        <f>IF('0.2_Pla de reducció'!L73="","",'0.2_Pla de reducció'!L73)</f>
        <v/>
      </c>
    </row>
    <row r="80" spans="2:11" s="10" customFormat="1" x14ac:dyDescent="0.25">
      <c r="B80" s="22"/>
      <c r="C80" s="478">
        <v>50</v>
      </c>
      <c r="D80" s="504" t="str">
        <f>IF('0.2_Pla de reducció'!E74="","",'0.2_Pla de reducció'!E74)</f>
        <v/>
      </c>
      <c r="E80" s="504" t="str">
        <f>IF('0.2_Pla de reducció'!F74="","",'0.2_Pla de reducció'!F74)</f>
        <v/>
      </c>
      <c r="F80" s="727" t="str">
        <f>IF('0.2_Pla de reducció'!G74="","",'0.2_Pla de reducció'!G74)</f>
        <v/>
      </c>
      <c r="G80" s="727"/>
      <c r="H80" s="727"/>
      <c r="I80" s="505" t="str">
        <f>IF('0.2_Pla de reducció'!J74="","",'0.2_Pla de reducció'!J74)</f>
        <v/>
      </c>
      <c r="J80" s="506" t="str">
        <f>IF('0.2_Pla de reducció'!K74="","",'0.2_Pla de reducció'!K74)</f>
        <v/>
      </c>
      <c r="K80" s="506" t="str">
        <f>IF('0.2_Pla de reducció'!L74="","",'0.2_Pla de reducció'!L74)</f>
        <v/>
      </c>
    </row>
    <row r="81" spans="2:11" s="10" customFormat="1" x14ac:dyDescent="0.25">
      <c r="B81" s="22"/>
      <c r="C81" s="478">
        <v>51</v>
      </c>
      <c r="D81" s="504" t="str">
        <f>IF('0.2_Pla de reducció'!E75="","",'0.2_Pla de reducció'!E75)</f>
        <v/>
      </c>
      <c r="E81" s="504" t="str">
        <f>IF('0.2_Pla de reducció'!F75="","",'0.2_Pla de reducció'!F75)</f>
        <v/>
      </c>
      <c r="F81" s="727" t="str">
        <f>IF('0.2_Pla de reducció'!G75="","",'0.2_Pla de reducció'!G75)</f>
        <v/>
      </c>
      <c r="G81" s="727"/>
      <c r="H81" s="727"/>
      <c r="I81" s="505" t="str">
        <f>IF('0.2_Pla de reducció'!J75="","",'0.2_Pla de reducció'!J75)</f>
        <v/>
      </c>
      <c r="J81" s="506" t="str">
        <f>IF('0.2_Pla de reducció'!K75="","",'0.2_Pla de reducció'!K75)</f>
        <v/>
      </c>
      <c r="K81" s="506" t="str">
        <f>IF('0.2_Pla de reducció'!L75="","",'0.2_Pla de reducció'!L75)</f>
        <v/>
      </c>
    </row>
    <row r="82" spans="2:11" s="10" customFormat="1" x14ac:dyDescent="0.25">
      <c r="B82" s="22"/>
      <c r="C82" s="478">
        <v>52</v>
      </c>
      <c r="D82" s="504" t="str">
        <f>IF('0.2_Pla de reducció'!E76="","",'0.2_Pla de reducció'!E76)</f>
        <v/>
      </c>
      <c r="E82" s="504" t="str">
        <f>IF('0.2_Pla de reducció'!F76="","",'0.2_Pla de reducció'!F76)</f>
        <v/>
      </c>
      <c r="F82" s="727" t="str">
        <f>IF('0.2_Pla de reducció'!G76="","",'0.2_Pla de reducció'!G76)</f>
        <v/>
      </c>
      <c r="G82" s="727"/>
      <c r="H82" s="727"/>
      <c r="I82" s="505" t="str">
        <f>IF('0.2_Pla de reducció'!J76="","",'0.2_Pla de reducció'!J76)</f>
        <v/>
      </c>
      <c r="J82" s="506" t="str">
        <f>IF('0.2_Pla de reducció'!K76="","",'0.2_Pla de reducció'!K76)</f>
        <v/>
      </c>
      <c r="K82" s="506" t="str">
        <f>IF('0.2_Pla de reducció'!L76="","",'0.2_Pla de reducció'!L76)</f>
        <v/>
      </c>
    </row>
    <row r="83" spans="2:11" s="10" customFormat="1" x14ac:dyDescent="0.25">
      <c r="B83" s="22"/>
      <c r="C83" s="478">
        <v>53</v>
      </c>
      <c r="D83" s="504" t="str">
        <f>IF('0.2_Pla de reducció'!E77="","",'0.2_Pla de reducció'!E77)</f>
        <v/>
      </c>
      <c r="E83" s="504" t="str">
        <f>IF('0.2_Pla de reducció'!F77="","",'0.2_Pla de reducció'!F77)</f>
        <v/>
      </c>
      <c r="F83" s="727" t="str">
        <f>IF('0.2_Pla de reducció'!G77="","",'0.2_Pla de reducció'!G77)</f>
        <v/>
      </c>
      <c r="G83" s="727"/>
      <c r="H83" s="727"/>
      <c r="I83" s="505" t="str">
        <f>IF('0.2_Pla de reducció'!J77="","",'0.2_Pla de reducció'!J77)</f>
        <v/>
      </c>
      <c r="J83" s="506" t="str">
        <f>IF('0.2_Pla de reducció'!K77="","",'0.2_Pla de reducció'!K77)</f>
        <v/>
      </c>
      <c r="K83" s="506" t="str">
        <f>IF('0.2_Pla de reducció'!L77="","",'0.2_Pla de reducció'!L77)</f>
        <v/>
      </c>
    </row>
    <row r="84" spans="2:11" s="10" customFormat="1" x14ac:dyDescent="0.25">
      <c r="B84" s="22"/>
      <c r="C84" s="478">
        <v>54</v>
      </c>
      <c r="D84" s="504" t="str">
        <f>IF('0.2_Pla de reducció'!E78="","",'0.2_Pla de reducció'!E78)</f>
        <v/>
      </c>
      <c r="E84" s="504" t="str">
        <f>IF('0.2_Pla de reducció'!F78="","",'0.2_Pla de reducció'!F78)</f>
        <v/>
      </c>
      <c r="F84" s="727" t="str">
        <f>IF('0.2_Pla de reducció'!G78="","",'0.2_Pla de reducció'!G78)</f>
        <v/>
      </c>
      <c r="G84" s="727"/>
      <c r="H84" s="727"/>
      <c r="I84" s="505" t="str">
        <f>IF('0.2_Pla de reducció'!J78="","",'0.2_Pla de reducció'!J78)</f>
        <v/>
      </c>
      <c r="J84" s="506" t="str">
        <f>IF('0.2_Pla de reducció'!K78="","",'0.2_Pla de reducció'!K78)</f>
        <v/>
      </c>
      <c r="K84" s="506" t="str">
        <f>IF('0.2_Pla de reducció'!L78="","",'0.2_Pla de reducció'!L78)</f>
        <v/>
      </c>
    </row>
    <row r="85" spans="2:11" s="10" customFormat="1" x14ac:dyDescent="0.25">
      <c r="B85" s="22"/>
      <c r="C85" s="478">
        <v>55</v>
      </c>
      <c r="D85" s="504" t="str">
        <f>IF('0.2_Pla de reducció'!E79="","",'0.2_Pla de reducció'!E79)</f>
        <v/>
      </c>
      <c r="E85" s="504" t="str">
        <f>IF('0.2_Pla de reducció'!F79="","",'0.2_Pla de reducció'!F79)</f>
        <v/>
      </c>
      <c r="F85" s="727" t="str">
        <f>IF('0.2_Pla de reducció'!G79="","",'0.2_Pla de reducció'!G79)</f>
        <v/>
      </c>
      <c r="G85" s="727"/>
      <c r="H85" s="727"/>
      <c r="I85" s="505" t="str">
        <f>IF('0.2_Pla de reducció'!J79="","",'0.2_Pla de reducció'!J79)</f>
        <v/>
      </c>
      <c r="J85" s="506" t="str">
        <f>IF('0.2_Pla de reducció'!K79="","",'0.2_Pla de reducció'!K79)</f>
        <v/>
      </c>
      <c r="K85" s="506" t="str">
        <f>IF('0.2_Pla de reducció'!L79="","",'0.2_Pla de reducció'!L79)</f>
        <v/>
      </c>
    </row>
    <row r="86" spans="2:11" s="10" customFormat="1" x14ac:dyDescent="0.25">
      <c r="B86" s="22"/>
      <c r="C86" s="478">
        <v>56</v>
      </c>
      <c r="D86" s="504" t="str">
        <f>IF('0.2_Pla de reducció'!E80="","",'0.2_Pla de reducció'!E80)</f>
        <v/>
      </c>
      <c r="E86" s="504" t="str">
        <f>IF('0.2_Pla de reducció'!F80="","",'0.2_Pla de reducció'!F80)</f>
        <v/>
      </c>
      <c r="F86" s="727" t="str">
        <f>IF('0.2_Pla de reducció'!G80="","",'0.2_Pla de reducció'!G80)</f>
        <v/>
      </c>
      <c r="G86" s="727"/>
      <c r="H86" s="727"/>
      <c r="I86" s="505" t="str">
        <f>IF('0.2_Pla de reducció'!J80="","",'0.2_Pla de reducció'!J80)</f>
        <v/>
      </c>
      <c r="J86" s="506" t="str">
        <f>IF('0.2_Pla de reducció'!K80="","",'0.2_Pla de reducció'!K80)</f>
        <v/>
      </c>
      <c r="K86" s="506" t="str">
        <f>IF('0.2_Pla de reducció'!L80="","",'0.2_Pla de reducció'!L80)</f>
        <v/>
      </c>
    </row>
    <row r="87" spans="2:11" s="10" customFormat="1" x14ac:dyDescent="0.25">
      <c r="B87" s="22"/>
      <c r="C87" s="478">
        <v>57</v>
      </c>
      <c r="D87" s="504" t="str">
        <f>IF('0.2_Pla de reducció'!E81="","",'0.2_Pla de reducció'!E81)</f>
        <v/>
      </c>
      <c r="E87" s="504" t="str">
        <f>IF('0.2_Pla de reducció'!F81="","",'0.2_Pla de reducció'!F81)</f>
        <v/>
      </c>
      <c r="F87" s="727" t="str">
        <f>IF('0.2_Pla de reducció'!G81="","",'0.2_Pla de reducció'!G81)</f>
        <v/>
      </c>
      <c r="G87" s="727"/>
      <c r="H87" s="727"/>
      <c r="I87" s="505" t="str">
        <f>IF('0.2_Pla de reducció'!J81="","",'0.2_Pla de reducció'!J81)</f>
        <v/>
      </c>
      <c r="J87" s="506" t="str">
        <f>IF('0.2_Pla de reducció'!K81="","",'0.2_Pla de reducció'!K81)</f>
        <v/>
      </c>
      <c r="K87" s="506" t="str">
        <f>IF('0.2_Pla de reducció'!L81="","",'0.2_Pla de reducció'!L81)</f>
        <v/>
      </c>
    </row>
    <row r="88" spans="2:11" s="10" customFormat="1" x14ac:dyDescent="0.25">
      <c r="B88" s="22"/>
      <c r="C88" s="478">
        <v>58</v>
      </c>
      <c r="D88" s="504" t="str">
        <f>IF('0.2_Pla de reducció'!E82="","",'0.2_Pla de reducció'!E82)</f>
        <v/>
      </c>
      <c r="E88" s="504" t="str">
        <f>IF('0.2_Pla de reducció'!F82="","",'0.2_Pla de reducció'!F82)</f>
        <v/>
      </c>
      <c r="F88" s="727" t="str">
        <f>IF('0.2_Pla de reducció'!G82="","",'0.2_Pla de reducció'!G82)</f>
        <v/>
      </c>
      <c r="G88" s="727"/>
      <c r="H88" s="727"/>
      <c r="I88" s="505" t="str">
        <f>IF('0.2_Pla de reducció'!J82="","",'0.2_Pla de reducció'!J82)</f>
        <v/>
      </c>
      <c r="J88" s="506" t="str">
        <f>IF('0.2_Pla de reducció'!K82="","",'0.2_Pla de reducció'!K82)</f>
        <v/>
      </c>
      <c r="K88" s="506" t="str">
        <f>IF('0.2_Pla de reducció'!L82="","",'0.2_Pla de reducció'!L82)</f>
        <v/>
      </c>
    </row>
    <row r="89" spans="2:11" s="10" customFormat="1" x14ac:dyDescent="0.25">
      <c r="B89" s="22"/>
      <c r="C89" s="478">
        <v>59</v>
      </c>
      <c r="D89" s="504" t="str">
        <f>IF('0.2_Pla de reducció'!E83="","",'0.2_Pla de reducció'!E83)</f>
        <v/>
      </c>
      <c r="E89" s="504" t="str">
        <f>IF('0.2_Pla de reducció'!F83="","",'0.2_Pla de reducció'!F83)</f>
        <v/>
      </c>
      <c r="F89" s="727" t="str">
        <f>IF('0.2_Pla de reducció'!G83="","",'0.2_Pla de reducció'!G83)</f>
        <v/>
      </c>
      <c r="G89" s="727"/>
      <c r="H89" s="727"/>
      <c r="I89" s="505" t="str">
        <f>IF('0.2_Pla de reducció'!J83="","",'0.2_Pla de reducció'!J83)</f>
        <v/>
      </c>
      <c r="J89" s="506" t="str">
        <f>IF('0.2_Pla de reducció'!K83="","",'0.2_Pla de reducció'!K83)</f>
        <v/>
      </c>
      <c r="K89" s="506" t="str">
        <f>IF('0.2_Pla de reducció'!L83="","",'0.2_Pla de reducció'!L83)</f>
        <v/>
      </c>
    </row>
    <row r="90" spans="2:11" s="10" customFormat="1" x14ac:dyDescent="0.25">
      <c r="B90" s="22"/>
      <c r="C90" s="478">
        <v>60</v>
      </c>
      <c r="D90" s="504" t="str">
        <f>IF('0.2_Pla de reducció'!E84="","",'0.2_Pla de reducció'!E84)</f>
        <v/>
      </c>
      <c r="E90" s="504" t="str">
        <f>IF('0.2_Pla de reducció'!F84="","",'0.2_Pla de reducció'!F84)</f>
        <v/>
      </c>
      <c r="F90" s="727" t="str">
        <f>IF('0.2_Pla de reducció'!G84="","",'0.2_Pla de reducció'!G84)</f>
        <v/>
      </c>
      <c r="G90" s="727"/>
      <c r="H90" s="727"/>
      <c r="I90" s="505" t="str">
        <f>IF('0.2_Pla de reducció'!J84="","",'0.2_Pla de reducció'!J84)</f>
        <v/>
      </c>
      <c r="J90" s="506" t="str">
        <f>IF('0.2_Pla de reducció'!K84="","",'0.2_Pla de reducció'!K84)</f>
        <v/>
      </c>
      <c r="K90" s="506" t="str">
        <f>IF('0.2_Pla de reducció'!L84="","",'0.2_Pla de reducció'!L84)</f>
        <v/>
      </c>
    </row>
    <row r="91" spans="2:11" s="10" customFormat="1" x14ac:dyDescent="0.25">
      <c r="C91" s="478">
        <v>61</v>
      </c>
      <c r="D91" s="504" t="str">
        <f>IF('0.2_Pla de reducció'!E85="","",'0.2_Pla de reducció'!E85)</f>
        <v/>
      </c>
      <c r="E91" s="504" t="str">
        <f>IF('0.2_Pla de reducció'!F85="","",'0.2_Pla de reducció'!F85)</f>
        <v/>
      </c>
      <c r="F91" s="727" t="str">
        <f>IF('0.2_Pla de reducció'!G85="","",'0.2_Pla de reducció'!G85)</f>
        <v/>
      </c>
      <c r="G91" s="727"/>
      <c r="H91" s="727"/>
      <c r="I91" s="505" t="str">
        <f>IF('0.2_Pla de reducció'!J85="","",'0.2_Pla de reducció'!J85)</f>
        <v/>
      </c>
      <c r="J91" s="506" t="str">
        <f>IF('0.2_Pla de reducció'!K85="","",'0.2_Pla de reducció'!K85)</f>
        <v/>
      </c>
      <c r="K91" s="506" t="str">
        <f>IF('0.2_Pla de reducció'!L85="","",'0.2_Pla de reducció'!L85)</f>
        <v/>
      </c>
    </row>
    <row r="92" spans="2:11" s="10" customFormat="1" x14ac:dyDescent="0.25">
      <c r="C92" s="478">
        <v>62</v>
      </c>
      <c r="D92" s="504" t="str">
        <f>IF('0.2_Pla de reducció'!E86="","",'0.2_Pla de reducció'!E86)</f>
        <v/>
      </c>
      <c r="E92" s="504" t="str">
        <f>IF('0.2_Pla de reducció'!F86="","",'0.2_Pla de reducció'!F86)</f>
        <v/>
      </c>
      <c r="F92" s="727" t="str">
        <f>IF('0.2_Pla de reducció'!G86="","",'0.2_Pla de reducció'!G86)</f>
        <v/>
      </c>
      <c r="G92" s="727"/>
      <c r="H92" s="727"/>
      <c r="I92" s="505" t="str">
        <f>IF('0.2_Pla de reducció'!J86="","",'0.2_Pla de reducció'!J86)</f>
        <v/>
      </c>
      <c r="J92" s="506" t="str">
        <f>IF('0.2_Pla de reducció'!K86="","",'0.2_Pla de reducció'!K86)</f>
        <v/>
      </c>
      <c r="K92" s="506" t="str">
        <f>IF('0.2_Pla de reducció'!L86="","",'0.2_Pla de reducció'!L86)</f>
        <v/>
      </c>
    </row>
    <row r="93" spans="2:11" s="10" customFormat="1" x14ac:dyDescent="0.25">
      <c r="C93" s="478">
        <v>63</v>
      </c>
      <c r="D93" s="504" t="str">
        <f>IF('0.2_Pla de reducció'!E87="","",'0.2_Pla de reducció'!E87)</f>
        <v/>
      </c>
      <c r="E93" s="504" t="str">
        <f>IF('0.2_Pla de reducció'!F87="","",'0.2_Pla de reducció'!F87)</f>
        <v/>
      </c>
      <c r="F93" s="727" t="str">
        <f>IF('0.2_Pla de reducció'!G87="","",'0.2_Pla de reducció'!G87)</f>
        <v/>
      </c>
      <c r="G93" s="727"/>
      <c r="H93" s="727"/>
      <c r="I93" s="505" t="str">
        <f>IF('0.2_Pla de reducció'!J87="","",'0.2_Pla de reducció'!J87)</f>
        <v/>
      </c>
      <c r="J93" s="506" t="str">
        <f>IF('0.2_Pla de reducció'!K87="","",'0.2_Pla de reducció'!K87)</f>
        <v/>
      </c>
      <c r="K93" s="506" t="str">
        <f>IF('0.2_Pla de reducció'!L87="","",'0.2_Pla de reducció'!L87)</f>
        <v/>
      </c>
    </row>
    <row r="94" spans="2:11" s="10" customFormat="1" x14ac:dyDescent="0.25">
      <c r="C94" s="478">
        <v>64</v>
      </c>
      <c r="D94" s="504" t="str">
        <f>IF('0.2_Pla de reducció'!E88="","",'0.2_Pla de reducció'!E88)</f>
        <v/>
      </c>
      <c r="E94" s="504" t="str">
        <f>IF('0.2_Pla de reducció'!F88="","",'0.2_Pla de reducció'!F88)</f>
        <v/>
      </c>
      <c r="F94" s="727" t="str">
        <f>IF('0.2_Pla de reducció'!G88="","",'0.2_Pla de reducció'!G88)</f>
        <v/>
      </c>
      <c r="G94" s="727"/>
      <c r="H94" s="727"/>
      <c r="I94" s="505" t="str">
        <f>IF('0.2_Pla de reducció'!J88="","",'0.2_Pla de reducció'!J88)</f>
        <v/>
      </c>
      <c r="J94" s="506" t="str">
        <f>IF('0.2_Pla de reducció'!K88="","",'0.2_Pla de reducció'!K88)</f>
        <v/>
      </c>
      <c r="K94" s="506" t="str">
        <f>IF('0.2_Pla de reducció'!L88="","",'0.2_Pla de reducció'!L88)</f>
        <v/>
      </c>
    </row>
    <row r="95" spans="2:11" s="10" customFormat="1" x14ac:dyDescent="0.25">
      <c r="C95" s="478">
        <v>65</v>
      </c>
      <c r="D95" s="504" t="str">
        <f>IF('0.2_Pla de reducció'!E89="","",'0.2_Pla de reducció'!E89)</f>
        <v/>
      </c>
      <c r="E95" s="504" t="str">
        <f>IF('0.2_Pla de reducció'!F89="","",'0.2_Pla de reducció'!F89)</f>
        <v/>
      </c>
      <c r="F95" s="727" t="str">
        <f>IF('0.2_Pla de reducció'!G89="","",'0.2_Pla de reducció'!G89)</f>
        <v/>
      </c>
      <c r="G95" s="727"/>
      <c r="H95" s="727"/>
      <c r="I95" s="505" t="str">
        <f>IF('0.2_Pla de reducció'!J89="","",'0.2_Pla de reducció'!J89)</f>
        <v/>
      </c>
      <c r="J95" s="506" t="str">
        <f>IF('0.2_Pla de reducció'!K89="","",'0.2_Pla de reducció'!K89)</f>
        <v/>
      </c>
      <c r="K95" s="506" t="str">
        <f>IF('0.2_Pla de reducció'!L89="","",'0.2_Pla de reducció'!L89)</f>
        <v/>
      </c>
    </row>
    <row r="96" spans="2:11" s="10" customFormat="1" x14ac:dyDescent="0.25">
      <c r="C96" s="478">
        <v>66</v>
      </c>
      <c r="D96" s="504" t="str">
        <f>IF('0.2_Pla de reducció'!E90="","",'0.2_Pla de reducció'!E90)</f>
        <v/>
      </c>
      <c r="E96" s="504" t="str">
        <f>IF('0.2_Pla de reducció'!F90="","",'0.2_Pla de reducció'!F90)</f>
        <v/>
      </c>
      <c r="F96" s="727" t="str">
        <f>IF('0.2_Pla de reducció'!G90="","",'0.2_Pla de reducció'!G90)</f>
        <v/>
      </c>
      <c r="G96" s="727"/>
      <c r="H96" s="727"/>
      <c r="I96" s="505" t="str">
        <f>IF('0.2_Pla de reducció'!J90="","",'0.2_Pla de reducció'!J90)</f>
        <v/>
      </c>
      <c r="J96" s="506" t="str">
        <f>IF('0.2_Pla de reducció'!K90="","",'0.2_Pla de reducció'!K90)</f>
        <v/>
      </c>
      <c r="K96" s="506" t="str">
        <f>IF('0.2_Pla de reducció'!L90="","",'0.2_Pla de reducció'!L90)</f>
        <v/>
      </c>
    </row>
    <row r="97" spans="3:11" s="10" customFormat="1" x14ac:dyDescent="0.25">
      <c r="C97" s="478">
        <v>67</v>
      </c>
      <c r="D97" s="504" t="str">
        <f>IF('0.2_Pla de reducció'!E91="","",'0.2_Pla de reducció'!E91)</f>
        <v/>
      </c>
      <c r="E97" s="504" t="str">
        <f>IF('0.2_Pla de reducció'!F91="","",'0.2_Pla de reducció'!F91)</f>
        <v/>
      </c>
      <c r="F97" s="727" t="str">
        <f>IF('0.2_Pla de reducció'!G91="","",'0.2_Pla de reducció'!G91)</f>
        <v/>
      </c>
      <c r="G97" s="727"/>
      <c r="H97" s="727"/>
      <c r="I97" s="505" t="str">
        <f>IF('0.2_Pla de reducció'!J91="","",'0.2_Pla de reducció'!J91)</f>
        <v/>
      </c>
      <c r="J97" s="506" t="str">
        <f>IF('0.2_Pla de reducció'!K91="","",'0.2_Pla de reducció'!K91)</f>
        <v/>
      </c>
      <c r="K97" s="506" t="str">
        <f>IF('0.2_Pla de reducció'!L91="","",'0.2_Pla de reducció'!L91)</f>
        <v/>
      </c>
    </row>
    <row r="98" spans="3:11" s="10" customFormat="1" x14ac:dyDescent="0.25">
      <c r="C98" s="478">
        <v>68</v>
      </c>
      <c r="D98" s="504" t="str">
        <f>IF('0.2_Pla de reducció'!E92="","",'0.2_Pla de reducció'!E92)</f>
        <v/>
      </c>
      <c r="E98" s="504" t="str">
        <f>IF('0.2_Pla de reducció'!F92="","",'0.2_Pla de reducció'!F92)</f>
        <v/>
      </c>
      <c r="F98" s="727" t="str">
        <f>IF('0.2_Pla de reducció'!G92="","",'0.2_Pla de reducció'!G92)</f>
        <v/>
      </c>
      <c r="G98" s="727"/>
      <c r="H98" s="727"/>
      <c r="I98" s="505" t="str">
        <f>IF('0.2_Pla de reducció'!J92="","",'0.2_Pla de reducció'!J92)</f>
        <v/>
      </c>
      <c r="J98" s="506" t="str">
        <f>IF('0.2_Pla de reducció'!K92="","",'0.2_Pla de reducció'!K92)</f>
        <v/>
      </c>
      <c r="K98" s="506" t="str">
        <f>IF('0.2_Pla de reducció'!L92="","",'0.2_Pla de reducció'!L92)</f>
        <v/>
      </c>
    </row>
    <row r="99" spans="3:11" s="10" customFormat="1" x14ac:dyDescent="0.25">
      <c r="C99" s="478">
        <v>69</v>
      </c>
      <c r="D99" s="504" t="str">
        <f>IF('0.2_Pla de reducció'!E93="","",'0.2_Pla de reducció'!E93)</f>
        <v/>
      </c>
      <c r="E99" s="504" t="str">
        <f>IF('0.2_Pla de reducció'!F93="","",'0.2_Pla de reducció'!F93)</f>
        <v/>
      </c>
      <c r="F99" s="727" t="str">
        <f>IF('0.2_Pla de reducció'!G93="","",'0.2_Pla de reducció'!G93)</f>
        <v/>
      </c>
      <c r="G99" s="727"/>
      <c r="H99" s="727"/>
      <c r="I99" s="505" t="str">
        <f>IF('0.2_Pla de reducció'!J93="","",'0.2_Pla de reducció'!J93)</f>
        <v/>
      </c>
      <c r="J99" s="506" t="str">
        <f>IF('0.2_Pla de reducció'!K93="","",'0.2_Pla de reducció'!K93)</f>
        <v/>
      </c>
      <c r="K99" s="506" t="str">
        <f>IF('0.2_Pla de reducció'!L93="","",'0.2_Pla de reducció'!L93)</f>
        <v/>
      </c>
    </row>
    <row r="100" spans="3:11" s="10" customFormat="1" x14ac:dyDescent="0.25">
      <c r="C100" s="478">
        <v>70</v>
      </c>
      <c r="D100" s="504" t="str">
        <f>IF('0.2_Pla de reducció'!E94="","",'0.2_Pla de reducció'!E94)</f>
        <v/>
      </c>
      <c r="E100" s="504" t="str">
        <f>IF('0.2_Pla de reducció'!F94="","",'0.2_Pla de reducció'!F94)</f>
        <v/>
      </c>
      <c r="F100" s="727" t="str">
        <f>IF('0.2_Pla de reducció'!G94="","",'0.2_Pla de reducció'!G94)</f>
        <v/>
      </c>
      <c r="G100" s="727"/>
      <c r="H100" s="727"/>
      <c r="I100" s="505" t="str">
        <f>IF('0.2_Pla de reducció'!J94="","",'0.2_Pla de reducció'!J94)</f>
        <v/>
      </c>
      <c r="J100" s="506" t="str">
        <f>IF('0.2_Pla de reducció'!K94="","",'0.2_Pla de reducció'!K94)</f>
        <v/>
      </c>
      <c r="K100" s="506" t="str">
        <f>IF('0.2_Pla de reducció'!L94="","",'0.2_Pla de reducció'!L94)</f>
        <v/>
      </c>
    </row>
    <row r="101" spans="3:11" s="10" customFormat="1" x14ac:dyDescent="0.25">
      <c r="C101" s="478">
        <v>71</v>
      </c>
      <c r="D101" s="504" t="str">
        <f>IF('0.2_Pla de reducció'!E95="","",'0.2_Pla de reducció'!E95)</f>
        <v/>
      </c>
      <c r="E101" s="504" t="str">
        <f>IF('0.2_Pla de reducció'!F95="","",'0.2_Pla de reducció'!F95)</f>
        <v/>
      </c>
      <c r="F101" s="727" t="str">
        <f>IF('0.2_Pla de reducció'!G95="","",'0.2_Pla de reducció'!G95)</f>
        <v/>
      </c>
      <c r="G101" s="727"/>
      <c r="H101" s="727"/>
      <c r="I101" s="505" t="str">
        <f>IF('0.2_Pla de reducció'!J95="","",'0.2_Pla de reducció'!J95)</f>
        <v/>
      </c>
      <c r="J101" s="506" t="str">
        <f>IF('0.2_Pla de reducció'!K95="","",'0.2_Pla de reducció'!K95)</f>
        <v/>
      </c>
      <c r="K101" s="506" t="str">
        <f>IF('0.2_Pla de reducció'!L95="","",'0.2_Pla de reducció'!L95)</f>
        <v/>
      </c>
    </row>
    <row r="102" spans="3:11" s="10" customFormat="1" x14ac:dyDescent="0.25">
      <c r="C102" s="478">
        <v>72</v>
      </c>
      <c r="D102" s="504" t="str">
        <f>IF('0.2_Pla de reducció'!E96="","",'0.2_Pla de reducció'!E96)</f>
        <v/>
      </c>
      <c r="E102" s="504" t="str">
        <f>IF('0.2_Pla de reducció'!F96="","",'0.2_Pla de reducció'!F96)</f>
        <v/>
      </c>
      <c r="F102" s="727" t="str">
        <f>IF('0.2_Pla de reducció'!G96="","",'0.2_Pla de reducció'!G96)</f>
        <v/>
      </c>
      <c r="G102" s="727"/>
      <c r="H102" s="727"/>
      <c r="I102" s="505" t="str">
        <f>IF('0.2_Pla de reducció'!J96="","",'0.2_Pla de reducció'!J96)</f>
        <v/>
      </c>
      <c r="J102" s="506" t="str">
        <f>IF('0.2_Pla de reducció'!K96="","",'0.2_Pla de reducció'!K96)</f>
        <v/>
      </c>
      <c r="K102" s="506" t="str">
        <f>IF('0.2_Pla de reducció'!L96="","",'0.2_Pla de reducció'!L96)</f>
        <v/>
      </c>
    </row>
    <row r="103" spans="3:11" s="10" customFormat="1" x14ac:dyDescent="0.25">
      <c r="C103" s="478">
        <v>73</v>
      </c>
      <c r="D103" s="504" t="str">
        <f>IF('0.2_Pla de reducció'!E97="","",'0.2_Pla de reducció'!E97)</f>
        <v/>
      </c>
      <c r="E103" s="504" t="str">
        <f>IF('0.2_Pla de reducció'!F97="","",'0.2_Pla de reducció'!F97)</f>
        <v/>
      </c>
      <c r="F103" s="727" t="str">
        <f>IF('0.2_Pla de reducció'!G97="","",'0.2_Pla de reducció'!G97)</f>
        <v/>
      </c>
      <c r="G103" s="727"/>
      <c r="H103" s="727"/>
      <c r="I103" s="505" t="str">
        <f>IF('0.2_Pla de reducció'!J97="","",'0.2_Pla de reducció'!J97)</f>
        <v/>
      </c>
      <c r="J103" s="506" t="str">
        <f>IF('0.2_Pla de reducció'!K97="","",'0.2_Pla de reducció'!K97)</f>
        <v/>
      </c>
      <c r="K103" s="506" t="str">
        <f>IF('0.2_Pla de reducció'!L97="","",'0.2_Pla de reducció'!L97)</f>
        <v/>
      </c>
    </row>
    <row r="104" spans="3:11" s="10" customFormat="1" x14ac:dyDescent="0.25">
      <c r="C104" s="478">
        <v>74</v>
      </c>
      <c r="D104" s="504" t="str">
        <f>IF('0.2_Pla de reducció'!E98="","",'0.2_Pla de reducció'!E98)</f>
        <v/>
      </c>
      <c r="E104" s="504" t="str">
        <f>IF('0.2_Pla de reducció'!F98="","",'0.2_Pla de reducció'!F98)</f>
        <v/>
      </c>
      <c r="F104" s="727" t="str">
        <f>IF('0.2_Pla de reducció'!G98="","",'0.2_Pla de reducció'!G98)</f>
        <v/>
      </c>
      <c r="G104" s="727"/>
      <c r="H104" s="727"/>
      <c r="I104" s="505" t="str">
        <f>IF('0.2_Pla de reducció'!J98="","",'0.2_Pla de reducció'!J98)</f>
        <v/>
      </c>
      <c r="J104" s="506" t="str">
        <f>IF('0.2_Pla de reducció'!K98="","",'0.2_Pla de reducció'!K98)</f>
        <v/>
      </c>
      <c r="K104" s="506" t="str">
        <f>IF('0.2_Pla de reducció'!L98="","",'0.2_Pla de reducció'!L98)</f>
        <v/>
      </c>
    </row>
    <row r="105" spans="3:11" s="10" customFormat="1" x14ac:dyDescent="0.25">
      <c r="C105" s="478">
        <v>75</v>
      </c>
      <c r="D105" s="504" t="str">
        <f>IF('0.2_Pla de reducció'!E99="","",'0.2_Pla de reducció'!E99)</f>
        <v/>
      </c>
      <c r="E105" s="504" t="str">
        <f>IF('0.2_Pla de reducció'!F99="","",'0.2_Pla de reducció'!F99)</f>
        <v/>
      </c>
      <c r="F105" s="727" t="str">
        <f>IF('0.2_Pla de reducció'!G99="","",'0.2_Pla de reducció'!G99)</f>
        <v/>
      </c>
      <c r="G105" s="727"/>
      <c r="H105" s="727"/>
      <c r="I105" s="505" t="str">
        <f>IF('0.2_Pla de reducció'!J99="","",'0.2_Pla de reducció'!J99)</f>
        <v/>
      </c>
      <c r="J105" s="506" t="str">
        <f>IF('0.2_Pla de reducció'!K99="","",'0.2_Pla de reducció'!K99)</f>
        <v/>
      </c>
      <c r="K105" s="506" t="str">
        <f>IF('0.2_Pla de reducció'!L99="","",'0.2_Pla de reducció'!L99)</f>
        <v/>
      </c>
    </row>
    <row r="106" spans="3:11" s="10" customFormat="1" x14ac:dyDescent="0.25">
      <c r="C106" s="478">
        <v>76</v>
      </c>
      <c r="D106" s="504" t="str">
        <f>IF('0.2_Pla de reducció'!E100="","",'0.2_Pla de reducció'!E100)</f>
        <v/>
      </c>
      <c r="E106" s="504" t="str">
        <f>IF('0.2_Pla de reducció'!F100="","",'0.2_Pla de reducció'!F100)</f>
        <v/>
      </c>
      <c r="F106" s="727" t="str">
        <f>IF('0.2_Pla de reducció'!G100="","",'0.2_Pla de reducció'!G100)</f>
        <v/>
      </c>
      <c r="G106" s="727"/>
      <c r="H106" s="727"/>
      <c r="I106" s="505" t="str">
        <f>IF('0.2_Pla de reducció'!J100="","",'0.2_Pla de reducció'!J100)</f>
        <v/>
      </c>
      <c r="J106" s="506" t="str">
        <f>IF('0.2_Pla de reducció'!K100="","",'0.2_Pla de reducció'!K100)</f>
        <v/>
      </c>
      <c r="K106" s="506" t="str">
        <f>IF('0.2_Pla de reducció'!L100="","",'0.2_Pla de reducció'!L100)</f>
        <v/>
      </c>
    </row>
    <row r="107" spans="3:11" s="10" customFormat="1" x14ac:dyDescent="0.25">
      <c r="C107" s="478">
        <v>77</v>
      </c>
      <c r="D107" s="504" t="str">
        <f>IF('0.2_Pla de reducció'!E101="","",'0.2_Pla de reducció'!E101)</f>
        <v/>
      </c>
      <c r="E107" s="504" t="str">
        <f>IF('0.2_Pla de reducció'!F101="","",'0.2_Pla de reducció'!F101)</f>
        <v/>
      </c>
      <c r="F107" s="727" t="str">
        <f>IF('0.2_Pla de reducció'!G101="","",'0.2_Pla de reducció'!G101)</f>
        <v/>
      </c>
      <c r="G107" s="727"/>
      <c r="H107" s="727"/>
      <c r="I107" s="505" t="str">
        <f>IF('0.2_Pla de reducció'!J101="","",'0.2_Pla de reducció'!J101)</f>
        <v/>
      </c>
      <c r="J107" s="506" t="str">
        <f>IF('0.2_Pla de reducció'!K101="","",'0.2_Pla de reducció'!K101)</f>
        <v/>
      </c>
      <c r="K107" s="506" t="str">
        <f>IF('0.2_Pla de reducció'!L101="","",'0.2_Pla de reducció'!L101)</f>
        <v/>
      </c>
    </row>
    <row r="108" spans="3:11" s="10" customFormat="1" x14ac:dyDescent="0.25">
      <c r="C108" s="478">
        <v>78</v>
      </c>
      <c r="D108" s="504" t="str">
        <f>IF('0.2_Pla de reducció'!E102="","",'0.2_Pla de reducció'!E102)</f>
        <v/>
      </c>
      <c r="E108" s="504" t="str">
        <f>IF('0.2_Pla de reducció'!F102="","",'0.2_Pla de reducció'!F102)</f>
        <v/>
      </c>
      <c r="F108" s="727" t="str">
        <f>IF('0.2_Pla de reducció'!G102="","",'0.2_Pla de reducció'!G102)</f>
        <v/>
      </c>
      <c r="G108" s="727"/>
      <c r="H108" s="727"/>
      <c r="I108" s="505" t="str">
        <f>IF('0.2_Pla de reducció'!J102="","",'0.2_Pla de reducció'!J102)</f>
        <v/>
      </c>
      <c r="J108" s="506" t="str">
        <f>IF('0.2_Pla de reducció'!K102="","",'0.2_Pla de reducció'!K102)</f>
        <v/>
      </c>
      <c r="K108" s="506" t="str">
        <f>IF('0.2_Pla de reducció'!L102="","",'0.2_Pla de reducció'!L102)</f>
        <v/>
      </c>
    </row>
    <row r="109" spans="3:11" s="10" customFormat="1" x14ac:dyDescent="0.25">
      <c r="C109" s="478">
        <v>79</v>
      </c>
      <c r="D109" s="504" t="str">
        <f>IF('0.2_Pla de reducció'!E103="","",'0.2_Pla de reducció'!E103)</f>
        <v/>
      </c>
      <c r="E109" s="504" t="str">
        <f>IF('0.2_Pla de reducció'!F103="","",'0.2_Pla de reducció'!F103)</f>
        <v/>
      </c>
      <c r="F109" s="727" t="str">
        <f>IF('0.2_Pla de reducció'!G103="","",'0.2_Pla de reducció'!G103)</f>
        <v/>
      </c>
      <c r="G109" s="727"/>
      <c r="H109" s="727"/>
      <c r="I109" s="505" t="str">
        <f>IF('0.2_Pla de reducció'!J103="","",'0.2_Pla de reducció'!J103)</f>
        <v/>
      </c>
      <c r="J109" s="506" t="str">
        <f>IF('0.2_Pla de reducció'!K103="","",'0.2_Pla de reducció'!K103)</f>
        <v/>
      </c>
      <c r="K109" s="506" t="str">
        <f>IF('0.2_Pla de reducció'!L103="","",'0.2_Pla de reducció'!L103)</f>
        <v/>
      </c>
    </row>
    <row r="110" spans="3:11" s="10" customFormat="1" x14ac:dyDescent="0.25">
      <c r="C110" s="478">
        <v>80</v>
      </c>
      <c r="D110" s="504" t="str">
        <f>IF('0.2_Pla de reducció'!E104="","",'0.2_Pla de reducció'!E104)</f>
        <v/>
      </c>
      <c r="E110" s="504" t="str">
        <f>IF('0.2_Pla de reducció'!F104="","",'0.2_Pla de reducció'!F104)</f>
        <v/>
      </c>
      <c r="F110" s="727" t="str">
        <f>IF('0.2_Pla de reducció'!G104="","",'0.2_Pla de reducció'!G104)</f>
        <v/>
      </c>
      <c r="G110" s="727"/>
      <c r="H110" s="727"/>
      <c r="I110" s="505" t="str">
        <f>IF('0.2_Pla de reducció'!J104="","",'0.2_Pla de reducció'!J104)</f>
        <v/>
      </c>
      <c r="J110" s="506" t="str">
        <f>IF('0.2_Pla de reducció'!K104="","",'0.2_Pla de reducció'!K104)</f>
        <v/>
      </c>
      <c r="K110" s="506" t="str">
        <f>IF('0.2_Pla de reducció'!L104="","",'0.2_Pla de reducció'!L104)</f>
        <v/>
      </c>
    </row>
    <row r="111" spans="3:11" s="10" customFormat="1" x14ac:dyDescent="0.25">
      <c r="C111" s="478">
        <v>81</v>
      </c>
      <c r="D111" s="504" t="str">
        <f>IF('0.2_Pla de reducció'!E105="","",'0.2_Pla de reducció'!E105)</f>
        <v/>
      </c>
      <c r="E111" s="504" t="str">
        <f>IF('0.2_Pla de reducció'!F105="","",'0.2_Pla de reducció'!F105)</f>
        <v/>
      </c>
      <c r="F111" s="727" t="str">
        <f>IF('0.2_Pla de reducció'!G105="","",'0.2_Pla de reducció'!G105)</f>
        <v/>
      </c>
      <c r="G111" s="727"/>
      <c r="H111" s="727"/>
      <c r="I111" s="505" t="str">
        <f>IF('0.2_Pla de reducció'!J105="","",'0.2_Pla de reducció'!J105)</f>
        <v/>
      </c>
      <c r="J111" s="506" t="str">
        <f>IF('0.2_Pla de reducció'!K105="","",'0.2_Pla de reducció'!K105)</f>
        <v/>
      </c>
      <c r="K111" s="506" t="str">
        <f>IF('0.2_Pla de reducció'!L105="","",'0.2_Pla de reducció'!L105)</f>
        <v/>
      </c>
    </row>
    <row r="112" spans="3:11" s="10" customFormat="1" x14ac:dyDescent="0.25">
      <c r="C112" s="478">
        <v>82</v>
      </c>
      <c r="D112" s="504" t="str">
        <f>IF('0.2_Pla de reducció'!E106="","",'0.2_Pla de reducció'!E106)</f>
        <v/>
      </c>
      <c r="E112" s="504" t="str">
        <f>IF('0.2_Pla de reducció'!F106="","",'0.2_Pla de reducció'!F106)</f>
        <v/>
      </c>
      <c r="F112" s="727" t="str">
        <f>IF('0.2_Pla de reducció'!G106="","",'0.2_Pla de reducció'!G106)</f>
        <v/>
      </c>
      <c r="G112" s="727"/>
      <c r="H112" s="727"/>
      <c r="I112" s="505" t="str">
        <f>IF('0.2_Pla de reducció'!J106="","",'0.2_Pla de reducció'!J106)</f>
        <v/>
      </c>
      <c r="J112" s="506" t="str">
        <f>IF('0.2_Pla de reducció'!K106="","",'0.2_Pla de reducció'!K106)</f>
        <v/>
      </c>
      <c r="K112" s="506" t="str">
        <f>IF('0.2_Pla de reducció'!L106="","",'0.2_Pla de reducció'!L106)</f>
        <v/>
      </c>
    </row>
    <row r="113" spans="3:11" s="10" customFormat="1" x14ac:dyDescent="0.25">
      <c r="C113" s="478">
        <v>83</v>
      </c>
      <c r="D113" s="504" t="str">
        <f>IF('0.2_Pla de reducció'!E107="","",'0.2_Pla de reducció'!E107)</f>
        <v/>
      </c>
      <c r="E113" s="504" t="str">
        <f>IF('0.2_Pla de reducció'!F107="","",'0.2_Pla de reducció'!F107)</f>
        <v/>
      </c>
      <c r="F113" s="727" t="str">
        <f>IF('0.2_Pla de reducció'!G107="","",'0.2_Pla de reducció'!G107)</f>
        <v/>
      </c>
      <c r="G113" s="727"/>
      <c r="H113" s="727"/>
      <c r="I113" s="505" t="str">
        <f>IF('0.2_Pla de reducció'!J107="","",'0.2_Pla de reducció'!J107)</f>
        <v/>
      </c>
      <c r="J113" s="506" t="str">
        <f>IF('0.2_Pla de reducció'!K107="","",'0.2_Pla de reducció'!K107)</f>
        <v/>
      </c>
      <c r="K113" s="506" t="str">
        <f>IF('0.2_Pla de reducció'!L107="","",'0.2_Pla de reducció'!L107)</f>
        <v/>
      </c>
    </row>
    <row r="114" spans="3:11" s="10" customFormat="1" x14ac:dyDescent="0.25">
      <c r="C114" s="478">
        <v>84</v>
      </c>
      <c r="D114" s="504" t="str">
        <f>IF('0.2_Pla de reducció'!E108="","",'0.2_Pla de reducció'!E108)</f>
        <v/>
      </c>
      <c r="E114" s="504" t="str">
        <f>IF('0.2_Pla de reducció'!F108="","",'0.2_Pla de reducció'!F108)</f>
        <v/>
      </c>
      <c r="F114" s="727" t="str">
        <f>IF('0.2_Pla de reducció'!G108="","",'0.2_Pla de reducció'!G108)</f>
        <v/>
      </c>
      <c r="G114" s="727"/>
      <c r="H114" s="727"/>
      <c r="I114" s="505" t="str">
        <f>IF('0.2_Pla de reducció'!J108="","",'0.2_Pla de reducció'!J108)</f>
        <v/>
      </c>
      <c r="J114" s="506" t="str">
        <f>IF('0.2_Pla de reducció'!K108="","",'0.2_Pla de reducció'!K108)</f>
        <v/>
      </c>
      <c r="K114" s="506" t="str">
        <f>IF('0.2_Pla de reducció'!L108="","",'0.2_Pla de reducció'!L108)</f>
        <v/>
      </c>
    </row>
    <row r="115" spans="3:11" s="10" customFormat="1" x14ac:dyDescent="0.25">
      <c r="C115" s="478">
        <v>85</v>
      </c>
      <c r="D115" s="504" t="str">
        <f>IF('0.2_Pla de reducció'!E109="","",'0.2_Pla de reducció'!E109)</f>
        <v/>
      </c>
      <c r="E115" s="504" t="str">
        <f>IF('0.2_Pla de reducció'!F109="","",'0.2_Pla de reducció'!F109)</f>
        <v/>
      </c>
      <c r="F115" s="727" t="str">
        <f>IF('0.2_Pla de reducció'!G109="","",'0.2_Pla de reducció'!G109)</f>
        <v/>
      </c>
      <c r="G115" s="727"/>
      <c r="H115" s="727"/>
      <c r="I115" s="505" t="str">
        <f>IF('0.2_Pla de reducció'!J109="","",'0.2_Pla de reducció'!J109)</f>
        <v/>
      </c>
      <c r="J115" s="506" t="str">
        <f>IF('0.2_Pla de reducció'!K109="","",'0.2_Pla de reducció'!K109)</f>
        <v/>
      </c>
      <c r="K115" s="506" t="str">
        <f>IF('0.2_Pla de reducció'!L109="","",'0.2_Pla de reducció'!L109)</f>
        <v/>
      </c>
    </row>
    <row r="116" spans="3:11" s="10" customFormat="1" x14ac:dyDescent="0.25">
      <c r="C116" s="478">
        <v>86</v>
      </c>
      <c r="D116" s="504" t="str">
        <f>IF('0.2_Pla de reducció'!E110="","",'0.2_Pla de reducció'!E110)</f>
        <v/>
      </c>
      <c r="E116" s="504" t="str">
        <f>IF('0.2_Pla de reducció'!F110="","",'0.2_Pla de reducció'!F110)</f>
        <v/>
      </c>
      <c r="F116" s="727" t="str">
        <f>IF('0.2_Pla de reducció'!G110="","",'0.2_Pla de reducció'!G110)</f>
        <v/>
      </c>
      <c r="G116" s="727"/>
      <c r="H116" s="727"/>
      <c r="I116" s="505" t="str">
        <f>IF('0.2_Pla de reducció'!J110="","",'0.2_Pla de reducció'!J110)</f>
        <v/>
      </c>
      <c r="J116" s="506" t="str">
        <f>IF('0.2_Pla de reducció'!K110="","",'0.2_Pla de reducció'!K110)</f>
        <v/>
      </c>
      <c r="K116" s="506" t="str">
        <f>IF('0.2_Pla de reducció'!L110="","",'0.2_Pla de reducció'!L110)</f>
        <v/>
      </c>
    </row>
    <row r="117" spans="3:11" s="10" customFormat="1" x14ac:dyDescent="0.25">
      <c r="C117" s="478">
        <v>87</v>
      </c>
      <c r="D117" s="504" t="str">
        <f>IF('0.2_Pla de reducció'!E111="","",'0.2_Pla de reducció'!E111)</f>
        <v/>
      </c>
      <c r="E117" s="504" t="str">
        <f>IF('0.2_Pla de reducció'!F111="","",'0.2_Pla de reducció'!F111)</f>
        <v/>
      </c>
      <c r="F117" s="727" t="str">
        <f>IF('0.2_Pla de reducció'!G111="","",'0.2_Pla de reducció'!G111)</f>
        <v/>
      </c>
      <c r="G117" s="727"/>
      <c r="H117" s="727"/>
      <c r="I117" s="505" t="str">
        <f>IF('0.2_Pla de reducció'!J111="","",'0.2_Pla de reducció'!J111)</f>
        <v/>
      </c>
      <c r="J117" s="506" t="str">
        <f>IF('0.2_Pla de reducció'!K111="","",'0.2_Pla de reducció'!K111)</f>
        <v/>
      </c>
      <c r="K117" s="506" t="str">
        <f>IF('0.2_Pla de reducció'!L111="","",'0.2_Pla de reducció'!L111)</f>
        <v/>
      </c>
    </row>
    <row r="118" spans="3:11" s="10" customFormat="1" x14ac:dyDescent="0.25">
      <c r="C118" s="478">
        <v>88</v>
      </c>
      <c r="D118" s="504" t="str">
        <f>IF('0.2_Pla de reducció'!E112="","",'0.2_Pla de reducció'!E112)</f>
        <v/>
      </c>
      <c r="E118" s="504" t="str">
        <f>IF('0.2_Pla de reducció'!F112="","",'0.2_Pla de reducció'!F112)</f>
        <v/>
      </c>
      <c r="F118" s="727" t="str">
        <f>IF('0.2_Pla de reducció'!G112="","",'0.2_Pla de reducció'!G112)</f>
        <v/>
      </c>
      <c r="G118" s="727"/>
      <c r="H118" s="727"/>
      <c r="I118" s="505" t="str">
        <f>IF('0.2_Pla de reducció'!J112="","",'0.2_Pla de reducció'!J112)</f>
        <v/>
      </c>
      <c r="J118" s="506" t="str">
        <f>IF('0.2_Pla de reducció'!K112="","",'0.2_Pla de reducció'!K112)</f>
        <v/>
      </c>
      <c r="K118" s="506" t="str">
        <f>IF('0.2_Pla de reducció'!L112="","",'0.2_Pla de reducció'!L112)</f>
        <v/>
      </c>
    </row>
    <row r="119" spans="3:11" s="10" customFormat="1" x14ac:dyDescent="0.25">
      <c r="C119" s="478">
        <v>89</v>
      </c>
      <c r="D119" s="504" t="str">
        <f>IF('0.2_Pla de reducció'!E113="","",'0.2_Pla de reducció'!E113)</f>
        <v/>
      </c>
      <c r="E119" s="504" t="str">
        <f>IF('0.2_Pla de reducció'!F113="","",'0.2_Pla de reducció'!F113)</f>
        <v/>
      </c>
      <c r="F119" s="727" t="str">
        <f>IF('0.2_Pla de reducció'!G113="","",'0.2_Pla de reducció'!G113)</f>
        <v/>
      </c>
      <c r="G119" s="727"/>
      <c r="H119" s="727"/>
      <c r="I119" s="505" t="str">
        <f>IF('0.2_Pla de reducció'!J113="","",'0.2_Pla de reducció'!J113)</f>
        <v/>
      </c>
      <c r="J119" s="506" t="str">
        <f>IF('0.2_Pla de reducció'!K113="","",'0.2_Pla de reducció'!K113)</f>
        <v/>
      </c>
      <c r="K119" s="506" t="str">
        <f>IF('0.2_Pla de reducció'!L113="","",'0.2_Pla de reducció'!L113)</f>
        <v/>
      </c>
    </row>
    <row r="120" spans="3:11" s="10" customFormat="1" x14ac:dyDescent="0.25">
      <c r="C120" s="478">
        <v>90</v>
      </c>
      <c r="D120" s="504" t="str">
        <f>IF('0.2_Pla de reducció'!E114="","",'0.2_Pla de reducció'!E114)</f>
        <v/>
      </c>
      <c r="E120" s="504" t="str">
        <f>IF('0.2_Pla de reducció'!F114="","",'0.2_Pla de reducció'!F114)</f>
        <v/>
      </c>
      <c r="F120" s="727" t="str">
        <f>IF('0.2_Pla de reducció'!G114="","",'0.2_Pla de reducció'!G114)</f>
        <v/>
      </c>
      <c r="G120" s="727"/>
      <c r="H120" s="727"/>
      <c r="I120" s="505" t="str">
        <f>IF('0.2_Pla de reducció'!J114="","",'0.2_Pla de reducció'!J114)</f>
        <v/>
      </c>
      <c r="J120" s="506" t="str">
        <f>IF('0.2_Pla de reducció'!K114="","",'0.2_Pla de reducció'!K114)</f>
        <v/>
      </c>
      <c r="K120" s="506" t="str">
        <f>IF('0.2_Pla de reducció'!L114="","",'0.2_Pla de reducció'!L114)</f>
        <v/>
      </c>
    </row>
    <row r="121" spans="3:11" s="10" customFormat="1" x14ac:dyDescent="0.25">
      <c r="C121" s="478">
        <v>91</v>
      </c>
      <c r="D121" s="504" t="str">
        <f>IF('0.2_Pla de reducció'!E115="","",'0.2_Pla de reducció'!E115)</f>
        <v/>
      </c>
      <c r="E121" s="504" t="str">
        <f>IF('0.2_Pla de reducció'!F115="","",'0.2_Pla de reducció'!F115)</f>
        <v/>
      </c>
      <c r="F121" s="727" t="str">
        <f>IF('0.2_Pla de reducció'!G115="","",'0.2_Pla de reducció'!G115)</f>
        <v/>
      </c>
      <c r="G121" s="727"/>
      <c r="H121" s="727"/>
      <c r="I121" s="505" t="str">
        <f>IF('0.2_Pla de reducció'!J115="","",'0.2_Pla de reducció'!J115)</f>
        <v/>
      </c>
      <c r="J121" s="506" t="str">
        <f>IF('0.2_Pla de reducció'!K115="","",'0.2_Pla de reducció'!K115)</f>
        <v/>
      </c>
      <c r="K121" s="506" t="str">
        <f>IF('0.2_Pla de reducció'!L115="","",'0.2_Pla de reducció'!L115)</f>
        <v/>
      </c>
    </row>
    <row r="122" spans="3:11" s="10" customFormat="1" x14ac:dyDescent="0.25">
      <c r="C122" s="478">
        <v>92</v>
      </c>
      <c r="D122" s="504" t="str">
        <f>IF('0.2_Pla de reducció'!E116="","",'0.2_Pla de reducció'!E116)</f>
        <v/>
      </c>
      <c r="E122" s="504" t="str">
        <f>IF('0.2_Pla de reducció'!F116="","",'0.2_Pla de reducció'!F116)</f>
        <v/>
      </c>
      <c r="F122" s="727" t="str">
        <f>IF('0.2_Pla de reducció'!G116="","",'0.2_Pla de reducció'!G116)</f>
        <v/>
      </c>
      <c r="G122" s="727"/>
      <c r="H122" s="727"/>
      <c r="I122" s="505" t="str">
        <f>IF('0.2_Pla de reducció'!J116="","",'0.2_Pla de reducció'!J116)</f>
        <v/>
      </c>
      <c r="J122" s="506" t="str">
        <f>IF('0.2_Pla de reducció'!K116="","",'0.2_Pla de reducció'!K116)</f>
        <v/>
      </c>
      <c r="K122" s="506" t="str">
        <f>IF('0.2_Pla de reducció'!L116="","",'0.2_Pla de reducció'!L116)</f>
        <v/>
      </c>
    </row>
    <row r="123" spans="3:11" s="10" customFormat="1" x14ac:dyDescent="0.25">
      <c r="C123" s="478">
        <v>93</v>
      </c>
      <c r="D123" s="504" t="str">
        <f>IF('0.2_Pla de reducció'!E117="","",'0.2_Pla de reducció'!E117)</f>
        <v/>
      </c>
      <c r="E123" s="504" t="str">
        <f>IF('0.2_Pla de reducció'!F117="","",'0.2_Pla de reducció'!F117)</f>
        <v/>
      </c>
      <c r="F123" s="727" t="str">
        <f>IF('0.2_Pla de reducció'!G117="","",'0.2_Pla de reducció'!G117)</f>
        <v/>
      </c>
      <c r="G123" s="727"/>
      <c r="H123" s="727"/>
      <c r="I123" s="505" t="str">
        <f>IF('0.2_Pla de reducció'!J117="","",'0.2_Pla de reducció'!J117)</f>
        <v/>
      </c>
      <c r="J123" s="506" t="str">
        <f>IF('0.2_Pla de reducció'!K117="","",'0.2_Pla de reducció'!K117)</f>
        <v/>
      </c>
      <c r="K123" s="506" t="str">
        <f>IF('0.2_Pla de reducció'!L117="","",'0.2_Pla de reducció'!L117)</f>
        <v/>
      </c>
    </row>
    <row r="124" spans="3:11" s="10" customFormat="1" x14ac:dyDescent="0.25">
      <c r="C124" s="478">
        <v>94</v>
      </c>
      <c r="D124" s="504" t="str">
        <f>IF('0.2_Pla de reducció'!E118="","",'0.2_Pla de reducció'!E118)</f>
        <v/>
      </c>
      <c r="E124" s="504" t="str">
        <f>IF('0.2_Pla de reducció'!F118="","",'0.2_Pla de reducció'!F118)</f>
        <v/>
      </c>
      <c r="F124" s="727" t="str">
        <f>IF('0.2_Pla de reducció'!G118="","",'0.2_Pla de reducció'!G118)</f>
        <v/>
      </c>
      <c r="G124" s="727"/>
      <c r="H124" s="727"/>
      <c r="I124" s="505" t="str">
        <f>IF('0.2_Pla de reducció'!J118="","",'0.2_Pla de reducció'!J118)</f>
        <v/>
      </c>
      <c r="J124" s="506" t="str">
        <f>IF('0.2_Pla de reducció'!K118="","",'0.2_Pla de reducció'!K118)</f>
        <v/>
      </c>
      <c r="K124" s="506" t="str">
        <f>IF('0.2_Pla de reducció'!L118="","",'0.2_Pla de reducció'!L118)</f>
        <v/>
      </c>
    </row>
    <row r="125" spans="3:11" s="10" customFormat="1" x14ac:dyDescent="0.25">
      <c r="C125" s="478">
        <v>95</v>
      </c>
      <c r="D125" s="504" t="str">
        <f>IF('0.2_Pla de reducció'!E119="","",'0.2_Pla de reducció'!E119)</f>
        <v/>
      </c>
      <c r="E125" s="504" t="str">
        <f>IF('0.2_Pla de reducció'!F119="","",'0.2_Pla de reducció'!F119)</f>
        <v/>
      </c>
      <c r="F125" s="727" t="str">
        <f>IF('0.2_Pla de reducció'!G119="","",'0.2_Pla de reducció'!G119)</f>
        <v/>
      </c>
      <c r="G125" s="727"/>
      <c r="H125" s="727"/>
      <c r="I125" s="505" t="str">
        <f>IF('0.2_Pla de reducció'!J119="","",'0.2_Pla de reducció'!J119)</f>
        <v/>
      </c>
      <c r="J125" s="506" t="str">
        <f>IF('0.2_Pla de reducció'!K119="","",'0.2_Pla de reducció'!K119)</f>
        <v/>
      </c>
      <c r="K125" s="506" t="str">
        <f>IF('0.2_Pla de reducció'!L119="","",'0.2_Pla de reducció'!L119)</f>
        <v/>
      </c>
    </row>
    <row r="126" spans="3:11" s="10" customFormat="1" x14ac:dyDescent="0.25">
      <c r="C126" s="478">
        <v>96</v>
      </c>
      <c r="D126" s="504" t="str">
        <f>IF('0.2_Pla de reducció'!E120="","",'0.2_Pla de reducció'!E120)</f>
        <v/>
      </c>
      <c r="E126" s="504" t="str">
        <f>IF('0.2_Pla de reducció'!F120="","",'0.2_Pla de reducció'!F120)</f>
        <v/>
      </c>
      <c r="F126" s="727" t="str">
        <f>IF('0.2_Pla de reducció'!G120="","",'0.2_Pla de reducció'!G120)</f>
        <v/>
      </c>
      <c r="G126" s="727"/>
      <c r="H126" s="727"/>
      <c r="I126" s="505" t="str">
        <f>IF('0.2_Pla de reducció'!J120="","",'0.2_Pla de reducció'!J120)</f>
        <v/>
      </c>
      <c r="J126" s="506" t="str">
        <f>IF('0.2_Pla de reducció'!K120="","",'0.2_Pla de reducció'!K120)</f>
        <v/>
      </c>
      <c r="K126" s="506" t="str">
        <f>IF('0.2_Pla de reducció'!L120="","",'0.2_Pla de reducció'!L120)</f>
        <v/>
      </c>
    </row>
    <row r="127" spans="3:11" s="10" customFormat="1" x14ac:dyDescent="0.25">
      <c r="C127" s="478">
        <v>97</v>
      </c>
      <c r="D127" s="504" t="str">
        <f>IF('0.2_Pla de reducció'!E121="","",'0.2_Pla de reducció'!E121)</f>
        <v/>
      </c>
      <c r="E127" s="504" t="str">
        <f>IF('0.2_Pla de reducció'!F121="","",'0.2_Pla de reducció'!F121)</f>
        <v/>
      </c>
      <c r="F127" s="727" t="str">
        <f>IF('0.2_Pla de reducció'!G121="","",'0.2_Pla de reducció'!G121)</f>
        <v/>
      </c>
      <c r="G127" s="727"/>
      <c r="H127" s="727"/>
      <c r="I127" s="505" t="str">
        <f>IF('0.2_Pla de reducció'!J121="","",'0.2_Pla de reducció'!J121)</f>
        <v/>
      </c>
      <c r="J127" s="506" t="str">
        <f>IF('0.2_Pla de reducció'!K121="","",'0.2_Pla de reducció'!K121)</f>
        <v/>
      </c>
      <c r="K127" s="506" t="str">
        <f>IF('0.2_Pla de reducció'!L121="","",'0.2_Pla de reducció'!L121)</f>
        <v/>
      </c>
    </row>
    <row r="128" spans="3:11" s="10" customFormat="1" x14ac:dyDescent="0.25">
      <c r="C128" s="478">
        <v>98</v>
      </c>
      <c r="D128" s="504" t="str">
        <f>IF('0.2_Pla de reducció'!E122="","",'0.2_Pla de reducció'!E122)</f>
        <v/>
      </c>
      <c r="E128" s="504" t="str">
        <f>IF('0.2_Pla de reducció'!F122="","",'0.2_Pla de reducció'!F122)</f>
        <v/>
      </c>
      <c r="F128" s="727" t="str">
        <f>IF('0.2_Pla de reducció'!G122="","",'0.2_Pla de reducció'!G122)</f>
        <v/>
      </c>
      <c r="G128" s="727"/>
      <c r="H128" s="727"/>
      <c r="I128" s="505" t="str">
        <f>IF('0.2_Pla de reducció'!J122="","",'0.2_Pla de reducció'!J122)</f>
        <v/>
      </c>
      <c r="J128" s="506" t="str">
        <f>IF('0.2_Pla de reducció'!K122="","",'0.2_Pla de reducció'!K122)</f>
        <v/>
      </c>
      <c r="K128" s="506" t="str">
        <f>IF('0.2_Pla de reducció'!L122="","",'0.2_Pla de reducció'!L122)</f>
        <v/>
      </c>
    </row>
    <row r="129" spans="3:11" s="10" customFormat="1" x14ac:dyDescent="0.25">
      <c r="C129" s="478">
        <v>99</v>
      </c>
      <c r="D129" s="504" t="str">
        <f>IF('0.2_Pla de reducció'!E123="","",'0.2_Pla de reducció'!E123)</f>
        <v/>
      </c>
      <c r="E129" s="504" t="str">
        <f>IF('0.2_Pla de reducció'!F123="","",'0.2_Pla de reducció'!F123)</f>
        <v/>
      </c>
      <c r="F129" s="727" t="str">
        <f>IF('0.2_Pla de reducció'!G123="","",'0.2_Pla de reducció'!G123)</f>
        <v/>
      </c>
      <c r="G129" s="727"/>
      <c r="H129" s="727"/>
      <c r="I129" s="505" t="str">
        <f>IF('0.2_Pla de reducció'!J123="","",'0.2_Pla de reducció'!J123)</f>
        <v/>
      </c>
      <c r="J129" s="506" t="str">
        <f>IF('0.2_Pla de reducció'!K123="","",'0.2_Pla de reducció'!K123)</f>
        <v/>
      </c>
      <c r="K129" s="506" t="str">
        <f>IF('0.2_Pla de reducció'!L123="","",'0.2_Pla de reducció'!L123)</f>
        <v/>
      </c>
    </row>
    <row r="130" spans="3:11" s="10" customFormat="1" x14ac:dyDescent="0.25">
      <c r="C130" s="478">
        <v>100</v>
      </c>
      <c r="D130" s="504" t="str">
        <f>IF('0.2_Pla de reducció'!E124="","",'0.2_Pla de reducció'!E124)</f>
        <v/>
      </c>
      <c r="E130" s="504" t="str">
        <f>IF('0.2_Pla de reducció'!F124="","",'0.2_Pla de reducció'!F124)</f>
        <v/>
      </c>
      <c r="F130" s="727" t="str">
        <f>IF('0.2_Pla de reducció'!G124="","",'0.2_Pla de reducció'!G124)</f>
        <v/>
      </c>
      <c r="G130" s="727"/>
      <c r="H130" s="727"/>
      <c r="I130" s="505" t="str">
        <f>IF('0.2_Pla de reducció'!J124="","",'0.2_Pla de reducció'!J124)</f>
        <v/>
      </c>
      <c r="J130" s="506" t="str">
        <f>IF('0.2_Pla de reducció'!K124="","",'0.2_Pla de reducció'!K124)</f>
        <v/>
      </c>
      <c r="K130" s="506" t="str">
        <f>IF('0.2_Pla de reducció'!L124="","",'0.2_Pla de reducció'!L124)</f>
        <v/>
      </c>
    </row>
    <row r="131" spans="3:11" s="10" customFormat="1" x14ac:dyDescent="0.25">
      <c r="C131" s="478">
        <v>101</v>
      </c>
      <c r="D131" s="504" t="str">
        <f>IF('0.2_Pla de reducció'!E125="","",'0.2_Pla de reducció'!E125)</f>
        <v/>
      </c>
      <c r="E131" s="504" t="str">
        <f>IF('0.2_Pla de reducció'!F125="","",'0.2_Pla de reducció'!F125)</f>
        <v/>
      </c>
      <c r="F131" s="727" t="str">
        <f>IF('0.2_Pla de reducció'!G125="","",'0.2_Pla de reducció'!G125)</f>
        <v/>
      </c>
      <c r="G131" s="727"/>
      <c r="H131" s="727"/>
      <c r="I131" s="505" t="str">
        <f>IF('0.2_Pla de reducció'!J125="","",'0.2_Pla de reducció'!J125)</f>
        <v/>
      </c>
      <c r="J131" s="506" t="str">
        <f>IF('0.2_Pla de reducció'!K125="","",'0.2_Pla de reducció'!K125)</f>
        <v/>
      </c>
      <c r="K131" s="506" t="str">
        <f>IF('0.2_Pla de reducció'!L125="","",'0.2_Pla de reducció'!L125)</f>
        <v/>
      </c>
    </row>
    <row r="132" spans="3:11" s="10" customFormat="1" x14ac:dyDescent="0.25">
      <c r="C132" s="478">
        <v>102</v>
      </c>
      <c r="D132" s="504" t="str">
        <f>IF('0.2_Pla de reducció'!E126="","",'0.2_Pla de reducció'!E126)</f>
        <v/>
      </c>
      <c r="E132" s="504" t="str">
        <f>IF('0.2_Pla de reducció'!F126="","",'0.2_Pla de reducció'!F126)</f>
        <v/>
      </c>
      <c r="F132" s="727" t="str">
        <f>IF('0.2_Pla de reducció'!G126="","",'0.2_Pla de reducció'!G126)</f>
        <v/>
      </c>
      <c r="G132" s="727"/>
      <c r="H132" s="727"/>
      <c r="I132" s="505" t="str">
        <f>IF('0.2_Pla de reducció'!J126="","",'0.2_Pla de reducció'!J126)</f>
        <v/>
      </c>
      <c r="J132" s="506" t="str">
        <f>IF('0.2_Pla de reducció'!K126="","",'0.2_Pla de reducció'!K126)</f>
        <v/>
      </c>
      <c r="K132" s="506" t="str">
        <f>IF('0.2_Pla de reducció'!L126="","",'0.2_Pla de reducció'!L126)</f>
        <v/>
      </c>
    </row>
    <row r="133" spans="3:11" s="10" customFormat="1" x14ac:dyDescent="0.25">
      <c r="C133" s="478">
        <v>103</v>
      </c>
      <c r="D133" s="504" t="str">
        <f>IF('0.2_Pla de reducció'!E127="","",'0.2_Pla de reducció'!E127)</f>
        <v/>
      </c>
      <c r="E133" s="504" t="str">
        <f>IF('0.2_Pla de reducció'!F127="","",'0.2_Pla de reducció'!F127)</f>
        <v/>
      </c>
      <c r="F133" s="727" t="str">
        <f>IF('0.2_Pla de reducció'!G127="","",'0.2_Pla de reducció'!G127)</f>
        <v/>
      </c>
      <c r="G133" s="727"/>
      <c r="H133" s="727"/>
      <c r="I133" s="505" t="str">
        <f>IF('0.2_Pla de reducció'!J127="","",'0.2_Pla de reducció'!J127)</f>
        <v/>
      </c>
      <c r="J133" s="506" t="str">
        <f>IF('0.2_Pla de reducció'!K127="","",'0.2_Pla de reducció'!K127)</f>
        <v/>
      </c>
      <c r="K133" s="506" t="str">
        <f>IF('0.2_Pla de reducció'!L127="","",'0.2_Pla de reducció'!L127)</f>
        <v/>
      </c>
    </row>
    <row r="134" spans="3:11" s="10" customFormat="1" x14ac:dyDescent="0.25">
      <c r="C134" s="478">
        <v>104</v>
      </c>
      <c r="D134" s="504" t="str">
        <f>IF('0.2_Pla de reducció'!E128="","",'0.2_Pla de reducció'!E128)</f>
        <v/>
      </c>
      <c r="E134" s="504" t="str">
        <f>IF('0.2_Pla de reducció'!F128="","",'0.2_Pla de reducció'!F128)</f>
        <v/>
      </c>
      <c r="F134" s="727" t="str">
        <f>IF('0.2_Pla de reducció'!G128="","",'0.2_Pla de reducció'!G128)</f>
        <v/>
      </c>
      <c r="G134" s="727"/>
      <c r="H134" s="727"/>
      <c r="I134" s="505" t="str">
        <f>IF('0.2_Pla de reducció'!J128="","",'0.2_Pla de reducció'!J128)</f>
        <v/>
      </c>
      <c r="J134" s="506" t="str">
        <f>IF('0.2_Pla de reducció'!K128="","",'0.2_Pla de reducció'!K128)</f>
        <v/>
      </c>
      <c r="K134" s="506" t="str">
        <f>IF('0.2_Pla de reducció'!L128="","",'0.2_Pla de reducció'!L128)</f>
        <v/>
      </c>
    </row>
    <row r="135" spans="3:11" s="10" customFormat="1" x14ac:dyDescent="0.25">
      <c r="C135" s="478">
        <v>105</v>
      </c>
      <c r="D135" s="504" t="str">
        <f>IF('0.2_Pla de reducció'!E129="","",'0.2_Pla de reducció'!E129)</f>
        <v/>
      </c>
      <c r="E135" s="504" t="str">
        <f>IF('0.2_Pla de reducció'!F129="","",'0.2_Pla de reducció'!F129)</f>
        <v/>
      </c>
      <c r="F135" s="727" t="str">
        <f>IF('0.2_Pla de reducció'!G129="","",'0.2_Pla de reducció'!G129)</f>
        <v/>
      </c>
      <c r="G135" s="727"/>
      <c r="H135" s="727"/>
      <c r="I135" s="505" t="str">
        <f>IF('0.2_Pla de reducció'!J129="","",'0.2_Pla de reducció'!J129)</f>
        <v/>
      </c>
      <c r="J135" s="506" t="str">
        <f>IF('0.2_Pla de reducció'!K129="","",'0.2_Pla de reducció'!K129)</f>
        <v/>
      </c>
      <c r="K135" s="506" t="str">
        <f>IF('0.2_Pla de reducció'!L129="","",'0.2_Pla de reducció'!L129)</f>
        <v/>
      </c>
    </row>
    <row r="136" spans="3:11" s="10" customFormat="1" x14ac:dyDescent="0.25">
      <c r="C136" s="478">
        <v>106</v>
      </c>
      <c r="D136" s="504" t="str">
        <f>IF('0.2_Pla de reducció'!E130="","",'0.2_Pla de reducció'!E130)</f>
        <v/>
      </c>
      <c r="E136" s="504" t="str">
        <f>IF('0.2_Pla de reducció'!F130="","",'0.2_Pla de reducció'!F130)</f>
        <v/>
      </c>
      <c r="F136" s="727" t="str">
        <f>IF('0.2_Pla de reducció'!G130="","",'0.2_Pla de reducció'!G130)</f>
        <v/>
      </c>
      <c r="G136" s="727"/>
      <c r="H136" s="727"/>
      <c r="I136" s="505" t="str">
        <f>IF('0.2_Pla de reducció'!J130="","",'0.2_Pla de reducció'!J130)</f>
        <v/>
      </c>
      <c r="J136" s="506" t="str">
        <f>IF('0.2_Pla de reducció'!K130="","",'0.2_Pla de reducció'!K130)</f>
        <v/>
      </c>
      <c r="K136" s="506" t="str">
        <f>IF('0.2_Pla de reducció'!L130="","",'0.2_Pla de reducció'!L130)</f>
        <v/>
      </c>
    </row>
    <row r="137" spans="3:11" s="10" customFormat="1" x14ac:dyDescent="0.25">
      <c r="C137" s="478">
        <v>107</v>
      </c>
      <c r="D137" s="504" t="str">
        <f>IF('0.2_Pla de reducció'!E131="","",'0.2_Pla de reducció'!E131)</f>
        <v/>
      </c>
      <c r="E137" s="504" t="str">
        <f>IF('0.2_Pla de reducció'!F131="","",'0.2_Pla de reducció'!F131)</f>
        <v/>
      </c>
      <c r="F137" s="727" t="str">
        <f>IF('0.2_Pla de reducció'!G131="","",'0.2_Pla de reducció'!G131)</f>
        <v/>
      </c>
      <c r="G137" s="727"/>
      <c r="H137" s="727"/>
      <c r="I137" s="505" t="str">
        <f>IF('0.2_Pla de reducció'!J131="","",'0.2_Pla de reducció'!J131)</f>
        <v/>
      </c>
      <c r="J137" s="506" t="str">
        <f>IF('0.2_Pla de reducció'!K131="","",'0.2_Pla de reducció'!K131)</f>
        <v/>
      </c>
      <c r="K137" s="506" t="str">
        <f>IF('0.2_Pla de reducció'!L131="","",'0.2_Pla de reducció'!L131)</f>
        <v/>
      </c>
    </row>
    <row r="138" spans="3:11" s="10" customFormat="1" x14ac:dyDescent="0.25">
      <c r="C138" s="478">
        <v>108</v>
      </c>
      <c r="D138" s="504" t="str">
        <f>IF('0.2_Pla de reducció'!E132="","",'0.2_Pla de reducció'!E132)</f>
        <v/>
      </c>
      <c r="E138" s="504" t="str">
        <f>IF('0.2_Pla de reducció'!F132="","",'0.2_Pla de reducció'!F132)</f>
        <v/>
      </c>
      <c r="F138" s="727" t="str">
        <f>IF('0.2_Pla de reducció'!G132="","",'0.2_Pla de reducció'!G132)</f>
        <v/>
      </c>
      <c r="G138" s="727"/>
      <c r="H138" s="727"/>
      <c r="I138" s="505" t="str">
        <f>IF('0.2_Pla de reducció'!J132="","",'0.2_Pla de reducció'!J132)</f>
        <v/>
      </c>
      <c r="J138" s="506" t="str">
        <f>IF('0.2_Pla de reducció'!K132="","",'0.2_Pla de reducció'!K132)</f>
        <v/>
      </c>
      <c r="K138" s="506" t="str">
        <f>IF('0.2_Pla de reducció'!L132="","",'0.2_Pla de reducció'!L132)</f>
        <v/>
      </c>
    </row>
    <row r="139" spans="3:11" s="10" customFormat="1" x14ac:dyDescent="0.25">
      <c r="C139" s="478">
        <v>109</v>
      </c>
      <c r="D139" s="504" t="str">
        <f>IF('0.2_Pla de reducció'!E133="","",'0.2_Pla de reducció'!E133)</f>
        <v/>
      </c>
      <c r="E139" s="504" t="str">
        <f>IF('0.2_Pla de reducció'!F133="","",'0.2_Pla de reducció'!F133)</f>
        <v/>
      </c>
      <c r="F139" s="727" t="str">
        <f>IF('0.2_Pla de reducció'!G133="","",'0.2_Pla de reducció'!G133)</f>
        <v/>
      </c>
      <c r="G139" s="727"/>
      <c r="H139" s="727"/>
      <c r="I139" s="505" t="str">
        <f>IF('0.2_Pla de reducció'!J133="","",'0.2_Pla de reducció'!J133)</f>
        <v/>
      </c>
      <c r="J139" s="506" t="str">
        <f>IF('0.2_Pla de reducció'!K133="","",'0.2_Pla de reducció'!K133)</f>
        <v/>
      </c>
      <c r="K139" s="506" t="str">
        <f>IF('0.2_Pla de reducció'!L133="","",'0.2_Pla de reducció'!L133)</f>
        <v/>
      </c>
    </row>
    <row r="140" spans="3:11" s="10" customFormat="1" x14ac:dyDescent="0.25">
      <c r="C140" s="478">
        <v>110</v>
      </c>
      <c r="D140" s="504" t="str">
        <f>IF('0.2_Pla de reducció'!E134="","",'0.2_Pla de reducció'!E134)</f>
        <v/>
      </c>
      <c r="E140" s="504" t="str">
        <f>IF('0.2_Pla de reducció'!F134="","",'0.2_Pla de reducció'!F134)</f>
        <v/>
      </c>
      <c r="F140" s="727" t="str">
        <f>IF('0.2_Pla de reducció'!G134="","",'0.2_Pla de reducció'!G134)</f>
        <v/>
      </c>
      <c r="G140" s="727"/>
      <c r="H140" s="727"/>
      <c r="I140" s="505" t="str">
        <f>IF('0.2_Pla de reducció'!J134="","",'0.2_Pla de reducció'!J134)</f>
        <v/>
      </c>
      <c r="J140" s="506" t="str">
        <f>IF('0.2_Pla de reducció'!K134="","",'0.2_Pla de reducció'!K134)</f>
        <v/>
      </c>
      <c r="K140" s="506" t="str">
        <f>IF('0.2_Pla de reducció'!L134="","",'0.2_Pla de reducció'!L134)</f>
        <v/>
      </c>
    </row>
    <row r="141" spans="3:11" s="10" customFormat="1" x14ac:dyDescent="0.25">
      <c r="C141" s="478">
        <v>111</v>
      </c>
      <c r="D141" s="504" t="str">
        <f>IF('0.2_Pla de reducció'!E135="","",'0.2_Pla de reducció'!E135)</f>
        <v/>
      </c>
      <c r="E141" s="504" t="str">
        <f>IF('0.2_Pla de reducció'!F135="","",'0.2_Pla de reducció'!F135)</f>
        <v/>
      </c>
      <c r="F141" s="727" t="str">
        <f>IF('0.2_Pla de reducció'!G135="","",'0.2_Pla de reducció'!G135)</f>
        <v/>
      </c>
      <c r="G141" s="727"/>
      <c r="H141" s="727"/>
      <c r="I141" s="505" t="str">
        <f>IF('0.2_Pla de reducció'!J135="","",'0.2_Pla de reducció'!J135)</f>
        <v/>
      </c>
      <c r="J141" s="506" t="str">
        <f>IF('0.2_Pla de reducció'!K135="","",'0.2_Pla de reducció'!K135)</f>
        <v/>
      </c>
      <c r="K141" s="506" t="str">
        <f>IF('0.2_Pla de reducció'!L135="","",'0.2_Pla de reducció'!L135)</f>
        <v/>
      </c>
    </row>
    <row r="142" spans="3:11" s="10" customFormat="1" x14ac:dyDescent="0.25">
      <c r="C142" s="478">
        <v>112</v>
      </c>
      <c r="D142" s="504" t="str">
        <f>IF('0.2_Pla de reducció'!E136="","",'0.2_Pla de reducció'!E136)</f>
        <v/>
      </c>
      <c r="E142" s="504" t="str">
        <f>IF('0.2_Pla de reducció'!F136="","",'0.2_Pla de reducció'!F136)</f>
        <v/>
      </c>
      <c r="F142" s="727" t="str">
        <f>IF('0.2_Pla de reducció'!G136="","",'0.2_Pla de reducció'!G136)</f>
        <v/>
      </c>
      <c r="G142" s="727"/>
      <c r="H142" s="727"/>
      <c r="I142" s="505" t="str">
        <f>IF('0.2_Pla de reducció'!J136="","",'0.2_Pla de reducció'!J136)</f>
        <v/>
      </c>
      <c r="J142" s="506" t="str">
        <f>IF('0.2_Pla de reducció'!K136="","",'0.2_Pla de reducció'!K136)</f>
        <v/>
      </c>
      <c r="K142" s="506" t="str">
        <f>IF('0.2_Pla de reducció'!L136="","",'0.2_Pla de reducció'!L136)</f>
        <v/>
      </c>
    </row>
    <row r="143" spans="3:11" s="10" customFormat="1" x14ac:dyDescent="0.25">
      <c r="C143" s="478">
        <v>113</v>
      </c>
      <c r="D143" s="504" t="str">
        <f>IF('0.2_Pla de reducció'!E137="","",'0.2_Pla de reducció'!E137)</f>
        <v/>
      </c>
      <c r="E143" s="504" t="str">
        <f>IF('0.2_Pla de reducció'!F137="","",'0.2_Pla de reducció'!F137)</f>
        <v/>
      </c>
      <c r="F143" s="727" t="str">
        <f>IF('0.2_Pla de reducció'!G137="","",'0.2_Pla de reducció'!G137)</f>
        <v/>
      </c>
      <c r="G143" s="727"/>
      <c r="H143" s="727"/>
      <c r="I143" s="505" t="str">
        <f>IF('0.2_Pla de reducció'!J137="","",'0.2_Pla de reducció'!J137)</f>
        <v/>
      </c>
      <c r="J143" s="506" t="str">
        <f>IF('0.2_Pla de reducció'!K137="","",'0.2_Pla de reducció'!K137)</f>
        <v/>
      </c>
      <c r="K143" s="506" t="str">
        <f>IF('0.2_Pla de reducció'!L137="","",'0.2_Pla de reducció'!L137)</f>
        <v/>
      </c>
    </row>
    <row r="144" spans="3:11" s="10" customFormat="1" x14ac:dyDescent="0.25">
      <c r="C144" s="478">
        <v>114</v>
      </c>
      <c r="D144" s="504" t="str">
        <f>IF('0.2_Pla de reducció'!E138="","",'0.2_Pla de reducció'!E138)</f>
        <v/>
      </c>
      <c r="E144" s="504" t="str">
        <f>IF('0.2_Pla de reducció'!F138="","",'0.2_Pla de reducció'!F138)</f>
        <v/>
      </c>
      <c r="F144" s="727" t="str">
        <f>IF('0.2_Pla de reducció'!G138="","",'0.2_Pla de reducció'!G138)</f>
        <v/>
      </c>
      <c r="G144" s="727"/>
      <c r="H144" s="727"/>
      <c r="I144" s="505" t="str">
        <f>IF('0.2_Pla de reducció'!J138="","",'0.2_Pla de reducció'!J138)</f>
        <v/>
      </c>
      <c r="J144" s="506" t="str">
        <f>IF('0.2_Pla de reducció'!K138="","",'0.2_Pla de reducció'!K138)</f>
        <v/>
      </c>
      <c r="K144" s="506" t="str">
        <f>IF('0.2_Pla de reducció'!L138="","",'0.2_Pla de reducció'!L138)</f>
        <v/>
      </c>
    </row>
    <row r="145" spans="3:11" s="10" customFormat="1" x14ac:dyDescent="0.25">
      <c r="C145" s="478">
        <v>115</v>
      </c>
      <c r="D145" s="504" t="str">
        <f>IF('0.2_Pla de reducció'!E139="","",'0.2_Pla de reducció'!E139)</f>
        <v/>
      </c>
      <c r="E145" s="504" t="str">
        <f>IF('0.2_Pla de reducció'!F139="","",'0.2_Pla de reducció'!F139)</f>
        <v/>
      </c>
      <c r="F145" s="727" t="str">
        <f>IF('0.2_Pla de reducció'!G139="","",'0.2_Pla de reducció'!G139)</f>
        <v/>
      </c>
      <c r="G145" s="727"/>
      <c r="H145" s="727"/>
      <c r="I145" s="505" t="str">
        <f>IF('0.2_Pla de reducció'!J139="","",'0.2_Pla de reducció'!J139)</f>
        <v/>
      </c>
      <c r="J145" s="506" t="str">
        <f>IF('0.2_Pla de reducció'!K139="","",'0.2_Pla de reducció'!K139)</f>
        <v/>
      </c>
      <c r="K145" s="506" t="str">
        <f>IF('0.2_Pla de reducció'!L139="","",'0.2_Pla de reducció'!L139)</f>
        <v/>
      </c>
    </row>
    <row r="146" spans="3:11" s="10" customFormat="1" x14ac:dyDescent="0.25">
      <c r="C146" s="478">
        <v>116</v>
      </c>
      <c r="D146" s="504" t="str">
        <f>IF('0.2_Pla de reducció'!E140="","",'0.2_Pla de reducció'!E140)</f>
        <v/>
      </c>
      <c r="E146" s="504" t="str">
        <f>IF('0.2_Pla de reducció'!F140="","",'0.2_Pla de reducció'!F140)</f>
        <v/>
      </c>
      <c r="F146" s="727" t="str">
        <f>IF('0.2_Pla de reducció'!G140="","",'0.2_Pla de reducció'!G140)</f>
        <v/>
      </c>
      <c r="G146" s="727"/>
      <c r="H146" s="727"/>
      <c r="I146" s="505" t="str">
        <f>IF('0.2_Pla de reducció'!J140="","",'0.2_Pla de reducció'!J140)</f>
        <v/>
      </c>
      <c r="J146" s="506" t="str">
        <f>IF('0.2_Pla de reducció'!K140="","",'0.2_Pla de reducció'!K140)</f>
        <v/>
      </c>
      <c r="K146" s="506" t="str">
        <f>IF('0.2_Pla de reducció'!L140="","",'0.2_Pla de reducció'!L140)</f>
        <v/>
      </c>
    </row>
    <row r="147" spans="3:11" s="10" customFormat="1" x14ac:dyDescent="0.25">
      <c r="C147" s="478">
        <v>117</v>
      </c>
      <c r="D147" s="504" t="str">
        <f>IF('0.2_Pla de reducció'!E141="","",'0.2_Pla de reducció'!E141)</f>
        <v/>
      </c>
      <c r="E147" s="504" t="str">
        <f>IF('0.2_Pla de reducció'!F141="","",'0.2_Pla de reducció'!F141)</f>
        <v/>
      </c>
      <c r="F147" s="727" t="str">
        <f>IF('0.2_Pla de reducció'!G141="","",'0.2_Pla de reducció'!G141)</f>
        <v/>
      </c>
      <c r="G147" s="727"/>
      <c r="H147" s="727"/>
      <c r="I147" s="505" t="str">
        <f>IF('0.2_Pla de reducció'!J141="","",'0.2_Pla de reducció'!J141)</f>
        <v/>
      </c>
      <c r="J147" s="506" t="str">
        <f>IF('0.2_Pla de reducció'!K141="","",'0.2_Pla de reducció'!K141)</f>
        <v/>
      </c>
      <c r="K147" s="506" t="str">
        <f>IF('0.2_Pla de reducció'!L141="","",'0.2_Pla de reducció'!L141)</f>
        <v/>
      </c>
    </row>
    <row r="148" spans="3:11" s="10" customFormat="1" x14ac:dyDescent="0.25">
      <c r="C148" s="478">
        <v>118</v>
      </c>
      <c r="D148" s="504" t="str">
        <f>IF('0.2_Pla de reducció'!E142="","",'0.2_Pla de reducció'!E142)</f>
        <v/>
      </c>
      <c r="E148" s="504" t="str">
        <f>IF('0.2_Pla de reducció'!F142="","",'0.2_Pla de reducció'!F142)</f>
        <v/>
      </c>
      <c r="F148" s="727" t="str">
        <f>IF('0.2_Pla de reducció'!G142="","",'0.2_Pla de reducció'!G142)</f>
        <v/>
      </c>
      <c r="G148" s="727"/>
      <c r="H148" s="727"/>
      <c r="I148" s="505" t="str">
        <f>IF('0.2_Pla de reducció'!J142="","",'0.2_Pla de reducció'!J142)</f>
        <v/>
      </c>
      <c r="J148" s="506" t="str">
        <f>IF('0.2_Pla de reducció'!K142="","",'0.2_Pla de reducció'!K142)</f>
        <v/>
      </c>
      <c r="K148" s="506" t="str">
        <f>IF('0.2_Pla de reducció'!L142="","",'0.2_Pla de reducció'!L142)</f>
        <v/>
      </c>
    </row>
    <row r="149" spans="3:11" s="10" customFormat="1" x14ac:dyDescent="0.25">
      <c r="C149" s="478">
        <v>119</v>
      </c>
      <c r="D149" s="504" t="str">
        <f>IF('0.2_Pla de reducció'!E143="","",'0.2_Pla de reducció'!E143)</f>
        <v/>
      </c>
      <c r="E149" s="504" t="str">
        <f>IF('0.2_Pla de reducció'!F143="","",'0.2_Pla de reducció'!F143)</f>
        <v/>
      </c>
      <c r="F149" s="727" t="str">
        <f>IF('0.2_Pla de reducció'!G143="","",'0.2_Pla de reducció'!G143)</f>
        <v/>
      </c>
      <c r="G149" s="727"/>
      <c r="H149" s="727"/>
      <c r="I149" s="505" t="str">
        <f>IF('0.2_Pla de reducció'!J143="","",'0.2_Pla de reducció'!J143)</f>
        <v/>
      </c>
      <c r="J149" s="506" t="str">
        <f>IF('0.2_Pla de reducció'!K143="","",'0.2_Pla de reducció'!K143)</f>
        <v/>
      </c>
      <c r="K149" s="506" t="str">
        <f>IF('0.2_Pla de reducció'!L143="","",'0.2_Pla de reducció'!L143)</f>
        <v/>
      </c>
    </row>
    <row r="150" spans="3:11" s="10" customFormat="1" x14ac:dyDescent="0.25">
      <c r="C150" s="478">
        <v>120</v>
      </c>
      <c r="D150" s="504" t="str">
        <f>IF('0.2_Pla de reducció'!E144="","",'0.2_Pla de reducció'!E144)</f>
        <v/>
      </c>
      <c r="E150" s="504" t="str">
        <f>IF('0.2_Pla de reducció'!F144="","",'0.2_Pla de reducció'!F144)</f>
        <v/>
      </c>
      <c r="F150" s="727" t="str">
        <f>IF('0.2_Pla de reducció'!G144="","",'0.2_Pla de reducció'!G144)</f>
        <v/>
      </c>
      <c r="G150" s="727"/>
      <c r="H150" s="727"/>
      <c r="I150" s="505" t="str">
        <f>IF('0.2_Pla de reducció'!J144="","",'0.2_Pla de reducció'!J144)</f>
        <v/>
      </c>
      <c r="J150" s="506" t="str">
        <f>IF('0.2_Pla de reducció'!K144="","",'0.2_Pla de reducció'!K144)</f>
        <v/>
      </c>
      <c r="K150" s="506" t="str">
        <f>IF('0.2_Pla de reducció'!L144="","",'0.2_Pla de reducció'!L144)</f>
        <v/>
      </c>
    </row>
    <row r="151" spans="3:11" s="10" customFormat="1" x14ac:dyDescent="0.25">
      <c r="C151" s="478">
        <v>121</v>
      </c>
      <c r="D151" s="504" t="str">
        <f>IF('0.2_Pla de reducció'!E145="","",'0.2_Pla de reducció'!E145)</f>
        <v/>
      </c>
      <c r="E151" s="504" t="str">
        <f>IF('0.2_Pla de reducció'!F145="","",'0.2_Pla de reducció'!F145)</f>
        <v/>
      </c>
      <c r="F151" s="727" t="str">
        <f>IF('0.2_Pla de reducció'!G145="","",'0.2_Pla de reducció'!G145)</f>
        <v/>
      </c>
      <c r="G151" s="727"/>
      <c r="H151" s="727"/>
      <c r="I151" s="505" t="str">
        <f>IF('0.2_Pla de reducció'!J145="","",'0.2_Pla de reducció'!J145)</f>
        <v/>
      </c>
      <c r="J151" s="506" t="str">
        <f>IF('0.2_Pla de reducció'!K145="","",'0.2_Pla de reducció'!K145)</f>
        <v/>
      </c>
      <c r="K151" s="506" t="str">
        <f>IF('0.2_Pla de reducció'!L145="","",'0.2_Pla de reducció'!L145)</f>
        <v/>
      </c>
    </row>
    <row r="152" spans="3:11" s="10" customFormat="1" x14ac:dyDescent="0.25">
      <c r="C152" s="478">
        <v>122</v>
      </c>
      <c r="D152" s="504" t="str">
        <f>IF('0.2_Pla de reducció'!E146="","",'0.2_Pla de reducció'!E146)</f>
        <v/>
      </c>
      <c r="E152" s="504" t="str">
        <f>IF('0.2_Pla de reducció'!F146="","",'0.2_Pla de reducció'!F146)</f>
        <v/>
      </c>
      <c r="F152" s="727" t="str">
        <f>IF('0.2_Pla de reducció'!G146="","",'0.2_Pla de reducció'!G146)</f>
        <v/>
      </c>
      <c r="G152" s="727"/>
      <c r="H152" s="727"/>
      <c r="I152" s="505" t="str">
        <f>IF('0.2_Pla de reducció'!J146="","",'0.2_Pla de reducció'!J146)</f>
        <v/>
      </c>
      <c r="J152" s="506" t="str">
        <f>IF('0.2_Pla de reducció'!K146="","",'0.2_Pla de reducció'!K146)</f>
        <v/>
      </c>
      <c r="K152" s="506" t="str">
        <f>IF('0.2_Pla de reducció'!L146="","",'0.2_Pla de reducció'!L146)</f>
        <v/>
      </c>
    </row>
    <row r="153" spans="3:11" s="10" customFormat="1" x14ac:dyDescent="0.25">
      <c r="C153" s="478">
        <v>123</v>
      </c>
      <c r="D153" s="504" t="str">
        <f>IF('0.2_Pla de reducció'!E147="","",'0.2_Pla de reducció'!E147)</f>
        <v/>
      </c>
      <c r="E153" s="504" t="str">
        <f>IF('0.2_Pla de reducció'!F147="","",'0.2_Pla de reducció'!F147)</f>
        <v/>
      </c>
      <c r="F153" s="727" t="str">
        <f>IF('0.2_Pla de reducció'!G147="","",'0.2_Pla de reducció'!G147)</f>
        <v/>
      </c>
      <c r="G153" s="727"/>
      <c r="H153" s="727"/>
      <c r="I153" s="505" t="str">
        <f>IF('0.2_Pla de reducció'!J147="","",'0.2_Pla de reducció'!J147)</f>
        <v/>
      </c>
      <c r="J153" s="506" t="str">
        <f>IF('0.2_Pla de reducció'!K147="","",'0.2_Pla de reducció'!K147)</f>
        <v/>
      </c>
      <c r="K153" s="506" t="str">
        <f>IF('0.2_Pla de reducció'!L147="","",'0.2_Pla de reducció'!L147)</f>
        <v/>
      </c>
    </row>
    <row r="154" spans="3:11" s="10" customFormat="1" x14ac:dyDescent="0.25">
      <c r="C154" s="478">
        <v>124</v>
      </c>
      <c r="D154" s="504" t="str">
        <f>IF('0.2_Pla de reducció'!E148="","",'0.2_Pla de reducció'!E148)</f>
        <v/>
      </c>
      <c r="E154" s="504" t="str">
        <f>IF('0.2_Pla de reducció'!F148="","",'0.2_Pla de reducció'!F148)</f>
        <v/>
      </c>
      <c r="F154" s="727" t="str">
        <f>IF('0.2_Pla de reducció'!G148="","",'0.2_Pla de reducció'!G148)</f>
        <v/>
      </c>
      <c r="G154" s="727"/>
      <c r="H154" s="727"/>
      <c r="I154" s="505" t="str">
        <f>IF('0.2_Pla de reducció'!J148="","",'0.2_Pla de reducció'!J148)</f>
        <v/>
      </c>
      <c r="J154" s="506" t="str">
        <f>IF('0.2_Pla de reducció'!K148="","",'0.2_Pla de reducció'!K148)</f>
        <v/>
      </c>
      <c r="K154" s="506" t="str">
        <f>IF('0.2_Pla de reducció'!L148="","",'0.2_Pla de reducció'!L148)</f>
        <v/>
      </c>
    </row>
    <row r="155" spans="3:11" s="10" customFormat="1" x14ac:dyDescent="0.25">
      <c r="C155" s="478">
        <v>125</v>
      </c>
      <c r="D155" s="504" t="str">
        <f>IF('0.2_Pla de reducció'!E149="","",'0.2_Pla de reducció'!E149)</f>
        <v/>
      </c>
      <c r="E155" s="504" t="str">
        <f>IF('0.2_Pla de reducció'!F149="","",'0.2_Pla de reducció'!F149)</f>
        <v/>
      </c>
      <c r="F155" s="727" t="str">
        <f>IF('0.2_Pla de reducció'!G149="","",'0.2_Pla de reducció'!G149)</f>
        <v/>
      </c>
      <c r="G155" s="727"/>
      <c r="H155" s="727"/>
      <c r="I155" s="505" t="str">
        <f>IF('0.2_Pla de reducció'!J149="","",'0.2_Pla de reducció'!J149)</f>
        <v/>
      </c>
      <c r="J155" s="506" t="str">
        <f>IF('0.2_Pla de reducció'!K149="","",'0.2_Pla de reducció'!K149)</f>
        <v/>
      </c>
      <c r="K155" s="506" t="str">
        <f>IF('0.2_Pla de reducció'!L149="","",'0.2_Pla de reducció'!L149)</f>
        <v/>
      </c>
    </row>
    <row r="156" spans="3:11" s="10" customFormat="1" x14ac:dyDescent="0.25">
      <c r="C156" s="478">
        <v>126</v>
      </c>
      <c r="D156" s="504" t="str">
        <f>IF('0.2_Pla de reducció'!E150="","",'0.2_Pla de reducció'!E150)</f>
        <v/>
      </c>
      <c r="E156" s="504" t="str">
        <f>IF('0.2_Pla de reducció'!F150="","",'0.2_Pla de reducció'!F150)</f>
        <v/>
      </c>
      <c r="F156" s="727" t="str">
        <f>IF('0.2_Pla de reducció'!G150="","",'0.2_Pla de reducció'!G150)</f>
        <v/>
      </c>
      <c r="G156" s="727"/>
      <c r="H156" s="727"/>
      <c r="I156" s="505" t="str">
        <f>IF('0.2_Pla de reducció'!J150="","",'0.2_Pla de reducció'!J150)</f>
        <v/>
      </c>
      <c r="J156" s="506" t="str">
        <f>IF('0.2_Pla de reducció'!K150="","",'0.2_Pla de reducció'!K150)</f>
        <v/>
      </c>
      <c r="K156" s="506" t="str">
        <f>IF('0.2_Pla de reducció'!L150="","",'0.2_Pla de reducció'!L150)</f>
        <v/>
      </c>
    </row>
    <row r="157" spans="3:11" s="10" customFormat="1" x14ac:dyDescent="0.25">
      <c r="C157" s="478">
        <v>127</v>
      </c>
      <c r="D157" s="504" t="str">
        <f>IF('0.2_Pla de reducció'!E151="","",'0.2_Pla de reducció'!E151)</f>
        <v/>
      </c>
      <c r="E157" s="504" t="str">
        <f>IF('0.2_Pla de reducció'!F151="","",'0.2_Pla de reducció'!F151)</f>
        <v/>
      </c>
      <c r="F157" s="727" t="str">
        <f>IF('0.2_Pla de reducció'!G151="","",'0.2_Pla de reducció'!G151)</f>
        <v/>
      </c>
      <c r="G157" s="727"/>
      <c r="H157" s="727"/>
      <c r="I157" s="505" t="str">
        <f>IF('0.2_Pla de reducció'!J151="","",'0.2_Pla de reducció'!J151)</f>
        <v/>
      </c>
      <c r="J157" s="506" t="str">
        <f>IF('0.2_Pla de reducció'!K151="","",'0.2_Pla de reducció'!K151)</f>
        <v/>
      </c>
      <c r="K157" s="506" t="str">
        <f>IF('0.2_Pla de reducció'!L151="","",'0.2_Pla de reducció'!L151)</f>
        <v/>
      </c>
    </row>
    <row r="158" spans="3:11" s="10" customFormat="1" x14ac:dyDescent="0.25">
      <c r="C158" s="478">
        <v>128</v>
      </c>
      <c r="D158" s="504" t="str">
        <f>IF('0.2_Pla de reducció'!E152="","",'0.2_Pla de reducció'!E152)</f>
        <v/>
      </c>
      <c r="E158" s="504" t="str">
        <f>IF('0.2_Pla de reducció'!F152="","",'0.2_Pla de reducció'!F152)</f>
        <v/>
      </c>
      <c r="F158" s="727" t="str">
        <f>IF('0.2_Pla de reducció'!G152="","",'0.2_Pla de reducció'!G152)</f>
        <v/>
      </c>
      <c r="G158" s="727"/>
      <c r="H158" s="727"/>
      <c r="I158" s="505" t="str">
        <f>IF('0.2_Pla de reducció'!J152="","",'0.2_Pla de reducció'!J152)</f>
        <v/>
      </c>
      <c r="J158" s="506" t="str">
        <f>IF('0.2_Pla de reducció'!K152="","",'0.2_Pla de reducció'!K152)</f>
        <v/>
      </c>
      <c r="K158" s="506" t="str">
        <f>IF('0.2_Pla de reducció'!L152="","",'0.2_Pla de reducció'!L152)</f>
        <v/>
      </c>
    </row>
    <row r="159" spans="3:11" s="10" customFormat="1" x14ac:dyDescent="0.25">
      <c r="C159" s="478">
        <v>129</v>
      </c>
      <c r="D159" s="504" t="str">
        <f>IF('0.2_Pla de reducció'!E153="","",'0.2_Pla de reducció'!E153)</f>
        <v/>
      </c>
      <c r="E159" s="504" t="str">
        <f>IF('0.2_Pla de reducció'!F153="","",'0.2_Pla de reducció'!F153)</f>
        <v/>
      </c>
      <c r="F159" s="727" t="str">
        <f>IF('0.2_Pla de reducció'!G153="","",'0.2_Pla de reducció'!G153)</f>
        <v/>
      </c>
      <c r="G159" s="727"/>
      <c r="H159" s="727"/>
      <c r="I159" s="505" t="str">
        <f>IF('0.2_Pla de reducció'!J153="","",'0.2_Pla de reducció'!J153)</f>
        <v/>
      </c>
      <c r="J159" s="506" t="str">
        <f>IF('0.2_Pla de reducció'!K153="","",'0.2_Pla de reducció'!K153)</f>
        <v/>
      </c>
      <c r="K159" s="506" t="str">
        <f>IF('0.2_Pla de reducció'!L153="","",'0.2_Pla de reducció'!L153)</f>
        <v/>
      </c>
    </row>
    <row r="160" spans="3:11" s="10" customFormat="1" x14ac:dyDescent="0.25">
      <c r="C160" s="478">
        <v>130</v>
      </c>
      <c r="D160" s="504" t="str">
        <f>IF('0.2_Pla de reducció'!E154="","",'0.2_Pla de reducció'!E154)</f>
        <v/>
      </c>
      <c r="E160" s="504" t="str">
        <f>IF('0.2_Pla de reducció'!F154="","",'0.2_Pla de reducció'!F154)</f>
        <v/>
      </c>
      <c r="F160" s="727" t="str">
        <f>IF('0.2_Pla de reducció'!G154="","",'0.2_Pla de reducció'!G154)</f>
        <v/>
      </c>
      <c r="G160" s="727"/>
      <c r="H160" s="727"/>
      <c r="I160" s="505" t="str">
        <f>IF('0.2_Pla de reducció'!J154="","",'0.2_Pla de reducció'!J154)</f>
        <v/>
      </c>
      <c r="J160" s="506" t="str">
        <f>IF('0.2_Pla de reducció'!K154="","",'0.2_Pla de reducció'!K154)</f>
        <v/>
      </c>
      <c r="K160" s="506" t="str">
        <f>IF('0.2_Pla de reducció'!L154="","",'0.2_Pla de reducció'!L154)</f>
        <v/>
      </c>
    </row>
    <row r="161" spans="3:11" s="10" customFormat="1" x14ac:dyDescent="0.25">
      <c r="C161" s="478">
        <v>131</v>
      </c>
      <c r="D161" s="504" t="str">
        <f>IF('0.2_Pla de reducció'!E155="","",'0.2_Pla de reducció'!E155)</f>
        <v/>
      </c>
      <c r="E161" s="504" t="str">
        <f>IF('0.2_Pla de reducció'!F155="","",'0.2_Pla de reducció'!F155)</f>
        <v/>
      </c>
      <c r="F161" s="727" t="str">
        <f>IF('0.2_Pla de reducció'!G155="","",'0.2_Pla de reducció'!G155)</f>
        <v/>
      </c>
      <c r="G161" s="727"/>
      <c r="H161" s="727"/>
      <c r="I161" s="505" t="str">
        <f>IF('0.2_Pla de reducció'!J155="","",'0.2_Pla de reducció'!J155)</f>
        <v/>
      </c>
      <c r="J161" s="506" t="str">
        <f>IF('0.2_Pla de reducció'!K155="","",'0.2_Pla de reducció'!K155)</f>
        <v/>
      </c>
      <c r="K161" s="506" t="str">
        <f>IF('0.2_Pla de reducció'!L155="","",'0.2_Pla de reducció'!L155)</f>
        <v/>
      </c>
    </row>
    <row r="162" spans="3:11" s="10" customFormat="1" x14ac:dyDescent="0.25">
      <c r="C162" s="478">
        <v>132</v>
      </c>
      <c r="D162" s="504" t="str">
        <f>IF('0.2_Pla de reducció'!E156="","",'0.2_Pla de reducció'!E156)</f>
        <v/>
      </c>
      <c r="E162" s="504" t="str">
        <f>IF('0.2_Pla de reducció'!F156="","",'0.2_Pla de reducció'!F156)</f>
        <v/>
      </c>
      <c r="F162" s="727" t="str">
        <f>IF('0.2_Pla de reducció'!G156="","",'0.2_Pla de reducció'!G156)</f>
        <v/>
      </c>
      <c r="G162" s="727"/>
      <c r="H162" s="727"/>
      <c r="I162" s="505" t="str">
        <f>IF('0.2_Pla de reducció'!J156="","",'0.2_Pla de reducció'!J156)</f>
        <v/>
      </c>
      <c r="J162" s="506" t="str">
        <f>IF('0.2_Pla de reducció'!K156="","",'0.2_Pla de reducció'!K156)</f>
        <v/>
      </c>
      <c r="K162" s="506" t="str">
        <f>IF('0.2_Pla de reducció'!L156="","",'0.2_Pla de reducció'!L156)</f>
        <v/>
      </c>
    </row>
    <row r="163" spans="3:11" s="10" customFormat="1" x14ac:dyDescent="0.25">
      <c r="C163" s="478">
        <v>133</v>
      </c>
      <c r="D163" s="504" t="str">
        <f>IF('0.2_Pla de reducció'!E157="","",'0.2_Pla de reducció'!E157)</f>
        <v/>
      </c>
      <c r="E163" s="504" t="str">
        <f>IF('0.2_Pla de reducció'!F157="","",'0.2_Pla de reducció'!F157)</f>
        <v/>
      </c>
      <c r="F163" s="727" t="str">
        <f>IF('0.2_Pla de reducció'!G157="","",'0.2_Pla de reducció'!G157)</f>
        <v/>
      </c>
      <c r="G163" s="727"/>
      <c r="H163" s="727"/>
      <c r="I163" s="505" t="str">
        <f>IF('0.2_Pla de reducció'!J157="","",'0.2_Pla de reducció'!J157)</f>
        <v/>
      </c>
      <c r="J163" s="506" t="str">
        <f>IF('0.2_Pla de reducció'!K157="","",'0.2_Pla de reducció'!K157)</f>
        <v/>
      </c>
      <c r="K163" s="506" t="str">
        <f>IF('0.2_Pla de reducció'!L157="","",'0.2_Pla de reducció'!L157)</f>
        <v/>
      </c>
    </row>
    <row r="164" spans="3:11" s="10" customFormat="1" x14ac:dyDescent="0.25">
      <c r="C164" s="478">
        <v>134</v>
      </c>
      <c r="D164" s="504" t="str">
        <f>IF('0.2_Pla de reducció'!E158="","",'0.2_Pla de reducció'!E158)</f>
        <v/>
      </c>
      <c r="E164" s="504" t="str">
        <f>IF('0.2_Pla de reducció'!F158="","",'0.2_Pla de reducció'!F158)</f>
        <v/>
      </c>
      <c r="F164" s="727" t="str">
        <f>IF('0.2_Pla de reducció'!G158="","",'0.2_Pla de reducció'!G158)</f>
        <v/>
      </c>
      <c r="G164" s="727"/>
      <c r="H164" s="727"/>
      <c r="I164" s="505" t="str">
        <f>IF('0.2_Pla de reducció'!J158="","",'0.2_Pla de reducció'!J158)</f>
        <v/>
      </c>
      <c r="J164" s="506" t="str">
        <f>IF('0.2_Pla de reducció'!K158="","",'0.2_Pla de reducció'!K158)</f>
        <v/>
      </c>
      <c r="K164" s="506" t="str">
        <f>IF('0.2_Pla de reducció'!L158="","",'0.2_Pla de reducció'!L158)</f>
        <v/>
      </c>
    </row>
    <row r="165" spans="3:11" s="10" customFormat="1" x14ac:dyDescent="0.25">
      <c r="C165" s="478">
        <v>135</v>
      </c>
      <c r="D165" s="504" t="str">
        <f>IF('0.2_Pla de reducció'!E159="","",'0.2_Pla de reducció'!E159)</f>
        <v/>
      </c>
      <c r="E165" s="504" t="str">
        <f>IF('0.2_Pla de reducció'!F159="","",'0.2_Pla de reducció'!F159)</f>
        <v/>
      </c>
      <c r="F165" s="727" t="str">
        <f>IF('0.2_Pla de reducció'!G159="","",'0.2_Pla de reducció'!G159)</f>
        <v/>
      </c>
      <c r="G165" s="727"/>
      <c r="H165" s="727"/>
      <c r="I165" s="505" t="str">
        <f>IF('0.2_Pla de reducció'!J159="","",'0.2_Pla de reducció'!J159)</f>
        <v/>
      </c>
      <c r="J165" s="506" t="str">
        <f>IF('0.2_Pla de reducció'!K159="","",'0.2_Pla de reducció'!K159)</f>
        <v/>
      </c>
      <c r="K165" s="506" t="str">
        <f>IF('0.2_Pla de reducció'!L159="","",'0.2_Pla de reducció'!L159)</f>
        <v/>
      </c>
    </row>
    <row r="166" spans="3:11" s="10" customFormat="1" x14ac:dyDescent="0.25">
      <c r="C166" s="478">
        <v>136</v>
      </c>
      <c r="D166" s="504" t="str">
        <f>IF('0.2_Pla de reducció'!E160="","",'0.2_Pla de reducció'!E160)</f>
        <v/>
      </c>
      <c r="E166" s="504" t="str">
        <f>IF('0.2_Pla de reducció'!F160="","",'0.2_Pla de reducció'!F160)</f>
        <v/>
      </c>
      <c r="F166" s="727" t="str">
        <f>IF('0.2_Pla de reducció'!G160="","",'0.2_Pla de reducció'!G160)</f>
        <v/>
      </c>
      <c r="G166" s="727"/>
      <c r="H166" s="727"/>
      <c r="I166" s="505" t="str">
        <f>IF('0.2_Pla de reducció'!J160="","",'0.2_Pla de reducció'!J160)</f>
        <v/>
      </c>
      <c r="J166" s="506" t="str">
        <f>IF('0.2_Pla de reducció'!K160="","",'0.2_Pla de reducció'!K160)</f>
        <v/>
      </c>
      <c r="K166" s="506" t="str">
        <f>IF('0.2_Pla de reducció'!L160="","",'0.2_Pla de reducció'!L160)</f>
        <v/>
      </c>
    </row>
    <row r="167" spans="3:11" s="10" customFormat="1" x14ac:dyDescent="0.25">
      <c r="C167" s="478">
        <v>137</v>
      </c>
      <c r="D167" s="504" t="str">
        <f>IF('0.2_Pla de reducció'!E161="","",'0.2_Pla de reducció'!E161)</f>
        <v/>
      </c>
      <c r="E167" s="504" t="str">
        <f>IF('0.2_Pla de reducció'!F161="","",'0.2_Pla de reducció'!F161)</f>
        <v/>
      </c>
      <c r="F167" s="727" t="str">
        <f>IF('0.2_Pla de reducció'!G161="","",'0.2_Pla de reducció'!G161)</f>
        <v/>
      </c>
      <c r="G167" s="727"/>
      <c r="H167" s="727"/>
      <c r="I167" s="505" t="str">
        <f>IF('0.2_Pla de reducció'!J161="","",'0.2_Pla de reducció'!J161)</f>
        <v/>
      </c>
      <c r="J167" s="506" t="str">
        <f>IF('0.2_Pla de reducció'!K161="","",'0.2_Pla de reducció'!K161)</f>
        <v/>
      </c>
      <c r="K167" s="506" t="str">
        <f>IF('0.2_Pla de reducció'!L161="","",'0.2_Pla de reducció'!L161)</f>
        <v/>
      </c>
    </row>
    <row r="168" spans="3:11" s="10" customFormat="1" x14ac:dyDescent="0.25">
      <c r="C168" s="478">
        <v>138</v>
      </c>
      <c r="D168" s="504" t="str">
        <f>IF('0.2_Pla de reducció'!E162="","",'0.2_Pla de reducció'!E162)</f>
        <v/>
      </c>
      <c r="E168" s="504" t="str">
        <f>IF('0.2_Pla de reducció'!F162="","",'0.2_Pla de reducció'!F162)</f>
        <v/>
      </c>
      <c r="F168" s="727" t="str">
        <f>IF('0.2_Pla de reducció'!G162="","",'0.2_Pla de reducció'!G162)</f>
        <v/>
      </c>
      <c r="G168" s="727"/>
      <c r="H168" s="727"/>
      <c r="I168" s="505" t="str">
        <f>IF('0.2_Pla de reducció'!J162="","",'0.2_Pla de reducció'!J162)</f>
        <v/>
      </c>
      <c r="J168" s="506" t="str">
        <f>IF('0.2_Pla de reducció'!K162="","",'0.2_Pla de reducció'!K162)</f>
        <v/>
      </c>
      <c r="K168" s="506" t="str">
        <f>IF('0.2_Pla de reducció'!L162="","",'0.2_Pla de reducció'!L162)</f>
        <v/>
      </c>
    </row>
    <row r="169" spans="3:11" s="10" customFormat="1" x14ac:dyDescent="0.25">
      <c r="C169" s="478">
        <v>139</v>
      </c>
      <c r="D169" s="504" t="str">
        <f>IF('0.2_Pla de reducció'!E163="","",'0.2_Pla de reducció'!E163)</f>
        <v/>
      </c>
      <c r="E169" s="504" t="str">
        <f>IF('0.2_Pla de reducció'!F163="","",'0.2_Pla de reducció'!F163)</f>
        <v/>
      </c>
      <c r="F169" s="727" t="str">
        <f>IF('0.2_Pla de reducció'!G163="","",'0.2_Pla de reducció'!G163)</f>
        <v/>
      </c>
      <c r="G169" s="727"/>
      <c r="H169" s="727"/>
      <c r="I169" s="505" t="str">
        <f>IF('0.2_Pla de reducció'!J163="","",'0.2_Pla de reducció'!J163)</f>
        <v/>
      </c>
      <c r="J169" s="506" t="str">
        <f>IF('0.2_Pla de reducció'!K163="","",'0.2_Pla de reducció'!K163)</f>
        <v/>
      </c>
      <c r="K169" s="506" t="str">
        <f>IF('0.2_Pla de reducció'!L163="","",'0.2_Pla de reducció'!L163)</f>
        <v/>
      </c>
    </row>
    <row r="170" spans="3:11" s="10" customFormat="1" x14ac:dyDescent="0.25">
      <c r="C170" s="478">
        <v>140</v>
      </c>
      <c r="D170" s="504" t="str">
        <f>IF('0.2_Pla de reducció'!E164="","",'0.2_Pla de reducció'!E164)</f>
        <v/>
      </c>
      <c r="E170" s="504" t="str">
        <f>IF('0.2_Pla de reducció'!F164="","",'0.2_Pla de reducció'!F164)</f>
        <v/>
      </c>
      <c r="F170" s="727" t="str">
        <f>IF('0.2_Pla de reducció'!G164="","",'0.2_Pla de reducció'!G164)</f>
        <v/>
      </c>
      <c r="G170" s="727"/>
      <c r="H170" s="727"/>
      <c r="I170" s="505" t="str">
        <f>IF('0.2_Pla de reducció'!J164="","",'0.2_Pla de reducció'!J164)</f>
        <v/>
      </c>
      <c r="J170" s="506" t="str">
        <f>IF('0.2_Pla de reducció'!K164="","",'0.2_Pla de reducció'!K164)</f>
        <v/>
      </c>
      <c r="K170" s="506" t="str">
        <f>IF('0.2_Pla de reducció'!L164="","",'0.2_Pla de reducció'!L164)</f>
        <v/>
      </c>
    </row>
    <row r="171" spans="3:11" s="10" customFormat="1" x14ac:dyDescent="0.25">
      <c r="C171" s="478">
        <v>141</v>
      </c>
      <c r="D171" s="504" t="str">
        <f>IF('0.2_Pla de reducció'!E165="","",'0.2_Pla de reducció'!E165)</f>
        <v/>
      </c>
      <c r="E171" s="504" t="str">
        <f>IF('0.2_Pla de reducció'!F165="","",'0.2_Pla de reducció'!F165)</f>
        <v/>
      </c>
      <c r="F171" s="727" t="str">
        <f>IF('0.2_Pla de reducció'!G165="","",'0.2_Pla de reducció'!G165)</f>
        <v/>
      </c>
      <c r="G171" s="727"/>
      <c r="H171" s="727"/>
      <c r="I171" s="505" t="str">
        <f>IF('0.2_Pla de reducció'!J165="","",'0.2_Pla de reducció'!J165)</f>
        <v/>
      </c>
      <c r="J171" s="506" t="str">
        <f>IF('0.2_Pla de reducció'!K165="","",'0.2_Pla de reducció'!K165)</f>
        <v/>
      </c>
      <c r="K171" s="506" t="str">
        <f>IF('0.2_Pla de reducció'!L165="","",'0.2_Pla de reducció'!L165)</f>
        <v/>
      </c>
    </row>
    <row r="172" spans="3:11" s="10" customFormat="1" x14ac:dyDescent="0.25">
      <c r="C172" s="478">
        <v>142</v>
      </c>
      <c r="D172" s="504" t="str">
        <f>IF('0.2_Pla de reducció'!E166="","",'0.2_Pla de reducció'!E166)</f>
        <v/>
      </c>
      <c r="E172" s="504" t="str">
        <f>IF('0.2_Pla de reducció'!F166="","",'0.2_Pla de reducció'!F166)</f>
        <v/>
      </c>
      <c r="F172" s="727" t="str">
        <f>IF('0.2_Pla de reducció'!G166="","",'0.2_Pla de reducció'!G166)</f>
        <v/>
      </c>
      <c r="G172" s="727"/>
      <c r="H172" s="727"/>
      <c r="I172" s="505" t="str">
        <f>IF('0.2_Pla de reducció'!J166="","",'0.2_Pla de reducció'!J166)</f>
        <v/>
      </c>
      <c r="J172" s="506" t="str">
        <f>IF('0.2_Pla de reducció'!K166="","",'0.2_Pla de reducció'!K166)</f>
        <v/>
      </c>
      <c r="K172" s="506" t="str">
        <f>IF('0.2_Pla de reducció'!L166="","",'0.2_Pla de reducció'!L166)</f>
        <v/>
      </c>
    </row>
    <row r="173" spans="3:11" s="10" customFormat="1" x14ac:dyDescent="0.25">
      <c r="C173" s="478">
        <v>143</v>
      </c>
      <c r="D173" s="504" t="str">
        <f>IF('0.2_Pla de reducció'!E167="","",'0.2_Pla de reducció'!E167)</f>
        <v/>
      </c>
      <c r="E173" s="504" t="str">
        <f>IF('0.2_Pla de reducció'!F167="","",'0.2_Pla de reducció'!F167)</f>
        <v/>
      </c>
      <c r="F173" s="727" t="str">
        <f>IF('0.2_Pla de reducció'!G167="","",'0.2_Pla de reducció'!G167)</f>
        <v/>
      </c>
      <c r="G173" s="727"/>
      <c r="H173" s="727"/>
      <c r="I173" s="505" t="str">
        <f>IF('0.2_Pla de reducció'!J167="","",'0.2_Pla de reducció'!J167)</f>
        <v/>
      </c>
      <c r="J173" s="506" t="str">
        <f>IF('0.2_Pla de reducció'!K167="","",'0.2_Pla de reducció'!K167)</f>
        <v/>
      </c>
      <c r="K173" s="506" t="str">
        <f>IF('0.2_Pla de reducció'!L167="","",'0.2_Pla de reducció'!L167)</f>
        <v/>
      </c>
    </row>
    <row r="174" spans="3:11" s="10" customFormat="1" x14ac:dyDescent="0.25">
      <c r="C174" s="478">
        <v>144</v>
      </c>
      <c r="D174" s="504" t="str">
        <f>IF('0.2_Pla de reducció'!E168="","",'0.2_Pla de reducció'!E168)</f>
        <v/>
      </c>
      <c r="E174" s="504" t="str">
        <f>IF('0.2_Pla de reducció'!F168="","",'0.2_Pla de reducció'!F168)</f>
        <v/>
      </c>
      <c r="F174" s="727" t="str">
        <f>IF('0.2_Pla de reducció'!G168="","",'0.2_Pla de reducció'!G168)</f>
        <v/>
      </c>
      <c r="G174" s="727"/>
      <c r="H174" s="727"/>
      <c r="I174" s="505" t="str">
        <f>IF('0.2_Pla de reducció'!J168="","",'0.2_Pla de reducció'!J168)</f>
        <v/>
      </c>
      <c r="J174" s="506" t="str">
        <f>IF('0.2_Pla de reducció'!K168="","",'0.2_Pla de reducció'!K168)</f>
        <v/>
      </c>
      <c r="K174" s="506" t="str">
        <f>IF('0.2_Pla de reducció'!L168="","",'0.2_Pla de reducció'!L168)</f>
        <v/>
      </c>
    </row>
    <row r="175" spans="3:11" s="10" customFormat="1" x14ac:dyDescent="0.25">
      <c r="C175" s="478">
        <v>145</v>
      </c>
      <c r="D175" s="504" t="str">
        <f>IF('0.2_Pla de reducció'!E169="","",'0.2_Pla de reducció'!E169)</f>
        <v/>
      </c>
      <c r="E175" s="504" t="str">
        <f>IF('0.2_Pla de reducció'!F169="","",'0.2_Pla de reducció'!F169)</f>
        <v/>
      </c>
      <c r="F175" s="727" t="str">
        <f>IF('0.2_Pla de reducció'!G169="","",'0.2_Pla de reducció'!G169)</f>
        <v/>
      </c>
      <c r="G175" s="727"/>
      <c r="H175" s="727"/>
      <c r="I175" s="505" t="str">
        <f>IF('0.2_Pla de reducció'!J169="","",'0.2_Pla de reducció'!J169)</f>
        <v/>
      </c>
      <c r="J175" s="506" t="str">
        <f>IF('0.2_Pla de reducció'!K169="","",'0.2_Pla de reducció'!K169)</f>
        <v/>
      </c>
      <c r="K175" s="506" t="str">
        <f>IF('0.2_Pla de reducció'!L169="","",'0.2_Pla de reducció'!L169)</f>
        <v/>
      </c>
    </row>
    <row r="176" spans="3:11" s="10" customFormat="1" x14ac:dyDescent="0.25">
      <c r="C176" s="478">
        <v>146</v>
      </c>
      <c r="D176" s="504" t="str">
        <f>IF('0.2_Pla de reducció'!E170="","",'0.2_Pla de reducció'!E170)</f>
        <v/>
      </c>
      <c r="E176" s="504" t="str">
        <f>IF('0.2_Pla de reducció'!F170="","",'0.2_Pla de reducció'!F170)</f>
        <v/>
      </c>
      <c r="F176" s="727" t="str">
        <f>IF('0.2_Pla de reducció'!G170="","",'0.2_Pla de reducció'!G170)</f>
        <v/>
      </c>
      <c r="G176" s="727"/>
      <c r="H176" s="727"/>
      <c r="I176" s="505" t="str">
        <f>IF('0.2_Pla de reducció'!J170="","",'0.2_Pla de reducció'!J170)</f>
        <v/>
      </c>
      <c r="J176" s="506" t="str">
        <f>IF('0.2_Pla de reducció'!K170="","",'0.2_Pla de reducció'!K170)</f>
        <v/>
      </c>
      <c r="K176" s="506" t="str">
        <f>IF('0.2_Pla de reducció'!L170="","",'0.2_Pla de reducció'!L170)</f>
        <v/>
      </c>
    </row>
    <row r="177" spans="3:11" s="10" customFormat="1" x14ac:dyDescent="0.25">
      <c r="C177" s="478">
        <v>147</v>
      </c>
      <c r="D177" s="504" t="str">
        <f>IF('0.2_Pla de reducció'!E171="","",'0.2_Pla de reducció'!E171)</f>
        <v/>
      </c>
      <c r="E177" s="504" t="str">
        <f>IF('0.2_Pla de reducció'!F171="","",'0.2_Pla de reducció'!F171)</f>
        <v/>
      </c>
      <c r="F177" s="727" t="str">
        <f>IF('0.2_Pla de reducció'!G171="","",'0.2_Pla de reducció'!G171)</f>
        <v/>
      </c>
      <c r="G177" s="727"/>
      <c r="H177" s="727"/>
      <c r="I177" s="505" t="str">
        <f>IF('0.2_Pla de reducció'!J171="","",'0.2_Pla de reducció'!J171)</f>
        <v/>
      </c>
      <c r="J177" s="506" t="str">
        <f>IF('0.2_Pla de reducció'!K171="","",'0.2_Pla de reducció'!K171)</f>
        <v/>
      </c>
      <c r="K177" s="506" t="str">
        <f>IF('0.2_Pla de reducció'!L171="","",'0.2_Pla de reducció'!L171)</f>
        <v/>
      </c>
    </row>
    <row r="178" spans="3:11" s="10" customFormat="1" x14ac:dyDescent="0.25">
      <c r="C178" s="478">
        <v>148</v>
      </c>
      <c r="D178" s="504" t="str">
        <f>IF('0.2_Pla de reducció'!E172="","",'0.2_Pla de reducció'!E172)</f>
        <v/>
      </c>
      <c r="E178" s="504" t="str">
        <f>IF('0.2_Pla de reducció'!F172="","",'0.2_Pla de reducció'!F172)</f>
        <v/>
      </c>
      <c r="F178" s="727" t="str">
        <f>IF('0.2_Pla de reducció'!G172="","",'0.2_Pla de reducció'!G172)</f>
        <v/>
      </c>
      <c r="G178" s="727"/>
      <c r="H178" s="727"/>
      <c r="I178" s="505" t="str">
        <f>IF('0.2_Pla de reducció'!J172="","",'0.2_Pla de reducció'!J172)</f>
        <v/>
      </c>
      <c r="J178" s="506" t="str">
        <f>IF('0.2_Pla de reducció'!K172="","",'0.2_Pla de reducció'!K172)</f>
        <v/>
      </c>
      <c r="K178" s="506" t="str">
        <f>IF('0.2_Pla de reducció'!L172="","",'0.2_Pla de reducció'!L172)</f>
        <v/>
      </c>
    </row>
    <row r="179" spans="3:11" s="10" customFormat="1" x14ac:dyDescent="0.25">
      <c r="C179" s="478">
        <v>149</v>
      </c>
      <c r="D179" s="504" t="str">
        <f>IF('0.2_Pla de reducció'!E173="","",'0.2_Pla de reducció'!E173)</f>
        <v/>
      </c>
      <c r="E179" s="504" t="str">
        <f>IF('0.2_Pla de reducció'!F173="","",'0.2_Pla de reducció'!F173)</f>
        <v/>
      </c>
      <c r="F179" s="727" t="str">
        <f>IF('0.2_Pla de reducció'!G173="","",'0.2_Pla de reducció'!G173)</f>
        <v/>
      </c>
      <c r="G179" s="727"/>
      <c r="H179" s="727"/>
      <c r="I179" s="505" t="str">
        <f>IF('0.2_Pla de reducció'!J173="","",'0.2_Pla de reducció'!J173)</f>
        <v/>
      </c>
      <c r="J179" s="506" t="str">
        <f>IF('0.2_Pla de reducció'!K173="","",'0.2_Pla de reducció'!K173)</f>
        <v/>
      </c>
      <c r="K179" s="506" t="str">
        <f>IF('0.2_Pla de reducció'!L173="","",'0.2_Pla de reducció'!L173)</f>
        <v/>
      </c>
    </row>
    <row r="180" spans="3:11" s="10" customFormat="1" x14ac:dyDescent="0.25">
      <c r="C180" s="478">
        <v>150</v>
      </c>
      <c r="D180" s="504" t="str">
        <f>IF('0.2_Pla de reducció'!E174="","",'0.2_Pla de reducció'!E174)</f>
        <v/>
      </c>
      <c r="E180" s="504" t="str">
        <f>IF('0.2_Pla de reducció'!F174="","",'0.2_Pla de reducció'!F174)</f>
        <v/>
      </c>
      <c r="F180" s="727" t="str">
        <f>IF('0.2_Pla de reducció'!G174="","",'0.2_Pla de reducció'!G174)</f>
        <v/>
      </c>
      <c r="G180" s="727"/>
      <c r="H180" s="727"/>
      <c r="I180" s="505" t="str">
        <f>IF('0.2_Pla de reducció'!J174="","",'0.2_Pla de reducció'!J174)</f>
        <v/>
      </c>
      <c r="J180" s="506" t="str">
        <f>IF('0.2_Pla de reducció'!K174="","",'0.2_Pla de reducció'!K174)</f>
        <v/>
      </c>
      <c r="K180" s="506" t="str">
        <f>IF('0.2_Pla de reducció'!L174="","",'0.2_Pla de reducció'!L174)</f>
        <v/>
      </c>
    </row>
    <row r="181" spans="3:11" s="10" customFormat="1" x14ac:dyDescent="0.25">
      <c r="C181" s="478">
        <v>151</v>
      </c>
      <c r="D181" s="504" t="str">
        <f>IF('0.2_Pla de reducció'!E175="","",'0.2_Pla de reducció'!E175)</f>
        <v/>
      </c>
      <c r="E181" s="504" t="str">
        <f>IF('0.2_Pla de reducció'!F175="","",'0.2_Pla de reducció'!F175)</f>
        <v/>
      </c>
      <c r="F181" s="727" t="str">
        <f>IF('0.2_Pla de reducció'!G175="","",'0.2_Pla de reducció'!G175)</f>
        <v/>
      </c>
      <c r="G181" s="727"/>
      <c r="H181" s="727"/>
      <c r="I181" s="505" t="str">
        <f>IF('0.2_Pla de reducció'!J175="","",'0.2_Pla de reducció'!J175)</f>
        <v/>
      </c>
      <c r="J181" s="506" t="str">
        <f>IF('0.2_Pla de reducció'!K175="","",'0.2_Pla de reducció'!K175)</f>
        <v/>
      </c>
      <c r="K181" s="506" t="str">
        <f>IF('0.2_Pla de reducció'!L175="","",'0.2_Pla de reducció'!L175)</f>
        <v/>
      </c>
    </row>
    <row r="182" spans="3:11" s="10" customFormat="1" x14ac:dyDescent="0.25">
      <c r="C182" s="478">
        <v>152</v>
      </c>
      <c r="D182" s="504" t="str">
        <f>IF('0.2_Pla de reducció'!E176="","",'0.2_Pla de reducció'!E176)</f>
        <v/>
      </c>
      <c r="E182" s="504" t="str">
        <f>IF('0.2_Pla de reducció'!F176="","",'0.2_Pla de reducció'!F176)</f>
        <v/>
      </c>
      <c r="F182" s="727" t="str">
        <f>IF('0.2_Pla de reducció'!G176="","",'0.2_Pla de reducció'!G176)</f>
        <v/>
      </c>
      <c r="G182" s="727"/>
      <c r="H182" s="727"/>
      <c r="I182" s="505" t="str">
        <f>IF('0.2_Pla de reducció'!J176="","",'0.2_Pla de reducció'!J176)</f>
        <v/>
      </c>
      <c r="J182" s="506" t="str">
        <f>IF('0.2_Pla de reducció'!K176="","",'0.2_Pla de reducció'!K176)</f>
        <v/>
      </c>
      <c r="K182" s="506" t="str">
        <f>IF('0.2_Pla de reducció'!L176="","",'0.2_Pla de reducció'!L176)</f>
        <v/>
      </c>
    </row>
    <row r="183" spans="3:11" s="10" customFormat="1" x14ac:dyDescent="0.25">
      <c r="C183" s="478">
        <v>153</v>
      </c>
      <c r="D183" s="504" t="str">
        <f>IF('0.2_Pla de reducció'!E177="","",'0.2_Pla de reducció'!E177)</f>
        <v/>
      </c>
      <c r="E183" s="504" t="str">
        <f>IF('0.2_Pla de reducció'!F177="","",'0.2_Pla de reducció'!F177)</f>
        <v/>
      </c>
      <c r="F183" s="727" t="str">
        <f>IF('0.2_Pla de reducció'!G177="","",'0.2_Pla de reducció'!G177)</f>
        <v/>
      </c>
      <c r="G183" s="727"/>
      <c r="H183" s="727"/>
      <c r="I183" s="505" t="str">
        <f>IF('0.2_Pla de reducció'!J177="","",'0.2_Pla de reducció'!J177)</f>
        <v/>
      </c>
      <c r="J183" s="506" t="str">
        <f>IF('0.2_Pla de reducció'!K177="","",'0.2_Pla de reducció'!K177)</f>
        <v/>
      </c>
      <c r="K183" s="506" t="str">
        <f>IF('0.2_Pla de reducció'!L177="","",'0.2_Pla de reducció'!L177)</f>
        <v/>
      </c>
    </row>
    <row r="184" spans="3:11" s="10" customFormat="1" x14ac:dyDescent="0.25">
      <c r="C184" s="478">
        <v>154</v>
      </c>
      <c r="D184" s="504" t="str">
        <f>IF('0.2_Pla de reducció'!E178="","",'0.2_Pla de reducció'!E178)</f>
        <v/>
      </c>
      <c r="E184" s="504" t="str">
        <f>IF('0.2_Pla de reducció'!F178="","",'0.2_Pla de reducció'!F178)</f>
        <v/>
      </c>
      <c r="F184" s="727" t="str">
        <f>IF('0.2_Pla de reducció'!G178="","",'0.2_Pla de reducció'!G178)</f>
        <v/>
      </c>
      <c r="G184" s="727"/>
      <c r="H184" s="727"/>
      <c r="I184" s="505" t="str">
        <f>IF('0.2_Pla de reducció'!J178="","",'0.2_Pla de reducció'!J178)</f>
        <v/>
      </c>
      <c r="J184" s="506" t="str">
        <f>IF('0.2_Pla de reducció'!K178="","",'0.2_Pla de reducció'!K178)</f>
        <v/>
      </c>
      <c r="K184" s="506" t="str">
        <f>IF('0.2_Pla de reducció'!L178="","",'0.2_Pla de reducció'!L178)</f>
        <v/>
      </c>
    </row>
    <row r="185" spans="3:11" s="10" customFormat="1" x14ac:dyDescent="0.25">
      <c r="C185" s="478">
        <v>155</v>
      </c>
      <c r="D185" s="504" t="str">
        <f>IF('0.2_Pla de reducció'!E179="","",'0.2_Pla de reducció'!E179)</f>
        <v/>
      </c>
      <c r="E185" s="504" t="str">
        <f>IF('0.2_Pla de reducció'!F179="","",'0.2_Pla de reducció'!F179)</f>
        <v/>
      </c>
      <c r="F185" s="727" t="str">
        <f>IF('0.2_Pla de reducció'!G179="","",'0.2_Pla de reducció'!G179)</f>
        <v/>
      </c>
      <c r="G185" s="727"/>
      <c r="H185" s="727"/>
      <c r="I185" s="505" t="str">
        <f>IF('0.2_Pla de reducció'!J179="","",'0.2_Pla de reducció'!J179)</f>
        <v/>
      </c>
      <c r="J185" s="506" t="str">
        <f>IF('0.2_Pla de reducció'!K179="","",'0.2_Pla de reducció'!K179)</f>
        <v/>
      </c>
      <c r="K185" s="506" t="str">
        <f>IF('0.2_Pla de reducció'!L179="","",'0.2_Pla de reducció'!L179)</f>
        <v/>
      </c>
    </row>
    <row r="186" spans="3:11" s="10" customFormat="1" x14ac:dyDescent="0.25">
      <c r="C186" s="478">
        <v>156</v>
      </c>
      <c r="D186" s="504" t="str">
        <f>IF('0.2_Pla de reducció'!E180="","",'0.2_Pla de reducció'!E180)</f>
        <v/>
      </c>
      <c r="E186" s="504" t="str">
        <f>IF('0.2_Pla de reducció'!F180="","",'0.2_Pla de reducció'!F180)</f>
        <v/>
      </c>
      <c r="F186" s="727" t="str">
        <f>IF('0.2_Pla de reducció'!G180="","",'0.2_Pla de reducció'!G180)</f>
        <v/>
      </c>
      <c r="G186" s="727"/>
      <c r="H186" s="727"/>
      <c r="I186" s="505" t="str">
        <f>IF('0.2_Pla de reducció'!J180="","",'0.2_Pla de reducció'!J180)</f>
        <v/>
      </c>
      <c r="J186" s="506" t="str">
        <f>IF('0.2_Pla de reducció'!K180="","",'0.2_Pla de reducció'!K180)</f>
        <v/>
      </c>
      <c r="K186" s="506" t="str">
        <f>IF('0.2_Pla de reducció'!L180="","",'0.2_Pla de reducció'!L180)</f>
        <v/>
      </c>
    </row>
    <row r="187" spans="3:11" s="10" customFormat="1" x14ac:dyDescent="0.25">
      <c r="C187" s="478">
        <v>157</v>
      </c>
      <c r="D187" s="504" t="str">
        <f>IF('0.2_Pla de reducció'!E181="","",'0.2_Pla de reducció'!E181)</f>
        <v/>
      </c>
      <c r="E187" s="504" t="str">
        <f>IF('0.2_Pla de reducció'!F181="","",'0.2_Pla de reducció'!F181)</f>
        <v/>
      </c>
      <c r="F187" s="727" t="str">
        <f>IF('0.2_Pla de reducció'!G181="","",'0.2_Pla de reducció'!G181)</f>
        <v/>
      </c>
      <c r="G187" s="727"/>
      <c r="H187" s="727"/>
      <c r="I187" s="505" t="str">
        <f>IF('0.2_Pla de reducció'!J181="","",'0.2_Pla de reducció'!J181)</f>
        <v/>
      </c>
      <c r="J187" s="506" t="str">
        <f>IF('0.2_Pla de reducció'!K181="","",'0.2_Pla de reducció'!K181)</f>
        <v/>
      </c>
      <c r="K187" s="506" t="str">
        <f>IF('0.2_Pla de reducció'!L181="","",'0.2_Pla de reducció'!L181)</f>
        <v/>
      </c>
    </row>
    <row r="188" spans="3:11" s="10" customFormat="1" x14ac:dyDescent="0.25">
      <c r="C188" s="478">
        <v>158</v>
      </c>
      <c r="D188" s="504" t="str">
        <f>IF('0.2_Pla de reducció'!E182="","",'0.2_Pla de reducció'!E182)</f>
        <v/>
      </c>
      <c r="E188" s="504" t="str">
        <f>IF('0.2_Pla de reducció'!F182="","",'0.2_Pla de reducció'!F182)</f>
        <v/>
      </c>
      <c r="F188" s="727" t="str">
        <f>IF('0.2_Pla de reducció'!G182="","",'0.2_Pla de reducció'!G182)</f>
        <v/>
      </c>
      <c r="G188" s="727"/>
      <c r="H188" s="727"/>
      <c r="I188" s="505" t="str">
        <f>IF('0.2_Pla de reducció'!J182="","",'0.2_Pla de reducció'!J182)</f>
        <v/>
      </c>
      <c r="J188" s="506" t="str">
        <f>IF('0.2_Pla de reducció'!K182="","",'0.2_Pla de reducció'!K182)</f>
        <v/>
      </c>
      <c r="K188" s="506" t="str">
        <f>IF('0.2_Pla de reducció'!L182="","",'0.2_Pla de reducció'!L182)</f>
        <v/>
      </c>
    </row>
    <row r="189" spans="3:11" s="10" customFormat="1" x14ac:dyDescent="0.25">
      <c r="C189" s="478">
        <v>159</v>
      </c>
      <c r="D189" s="504" t="str">
        <f>IF('0.2_Pla de reducció'!E183="","",'0.2_Pla de reducció'!E183)</f>
        <v/>
      </c>
      <c r="E189" s="504" t="str">
        <f>IF('0.2_Pla de reducció'!F183="","",'0.2_Pla de reducció'!F183)</f>
        <v/>
      </c>
      <c r="F189" s="727" t="str">
        <f>IF('0.2_Pla de reducció'!G183="","",'0.2_Pla de reducció'!G183)</f>
        <v/>
      </c>
      <c r="G189" s="727"/>
      <c r="H189" s="727"/>
      <c r="I189" s="505" t="str">
        <f>IF('0.2_Pla de reducció'!J183="","",'0.2_Pla de reducció'!J183)</f>
        <v/>
      </c>
      <c r="J189" s="506" t="str">
        <f>IF('0.2_Pla de reducció'!K183="","",'0.2_Pla de reducció'!K183)</f>
        <v/>
      </c>
      <c r="K189" s="506" t="str">
        <f>IF('0.2_Pla de reducció'!L183="","",'0.2_Pla de reducció'!L183)</f>
        <v/>
      </c>
    </row>
    <row r="190" spans="3:11" s="10" customFormat="1" x14ac:dyDescent="0.25">
      <c r="C190" s="478">
        <v>160</v>
      </c>
      <c r="D190" s="504" t="str">
        <f>IF('0.2_Pla de reducció'!E184="","",'0.2_Pla de reducció'!E184)</f>
        <v/>
      </c>
      <c r="E190" s="504" t="str">
        <f>IF('0.2_Pla de reducció'!F184="","",'0.2_Pla de reducció'!F184)</f>
        <v/>
      </c>
      <c r="F190" s="727" t="str">
        <f>IF('0.2_Pla de reducció'!G184="","",'0.2_Pla de reducció'!G184)</f>
        <v/>
      </c>
      <c r="G190" s="727"/>
      <c r="H190" s="727"/>
      <c r="I190" s="505" t="str">
        <f>IF('0.2_Pla de reducció'!J184="","",'0.2_Pla de reducció'!J184)</f>
        <v/>
      </c>
      <c r="J190" s="506" t="str">
        <f>IF('0.2_Pla de reducció'!K184="","",'0.2_Pla de reducció'!K184)</f>
        <v/>
      </c>
      <c r="K190" s="506" t="str">
        <f>IF('0.2_Pla de reducció'!L184="","",'0.2_Pla de reducció'!L184)</f>
        <v/>
      </c>
    </row>
    <row r="191" spans="3:11" s="10" customFormat="1" x14ac:dyDescent="0.25">
      <c r="C191" s="478">
        <v>161</v>
      </c>
      <c r="D191" s="504" t="str">
        <f>IF('0.2_Pla de reducció'!E185="","",'0.2_Pla de reducció'!E185)</f>
        <v/>
      </c>
      <c r="E191" s="504" t="str">
        <f>IF('0.2_Pla de reducció'!F185="","",'0.2_Pla de reducció'!F185)</f>
        <v/>
      </c>
      <c r="F191" s="727" t="str">
        <f>IF('0.2_Pla de reducció'!G185="","",'0.2_Pla de reducció'!G185)</f>
        <v/>
      </c>
      <c r="G191" s="727"/>
      <c r="H191" s="727"/>
      <c r="I191" s="505" t="str">
        <f>IF('0.2_Pla de reducció'!J185="","",'0.2_Pla de reducció'!J185)</f>
        <v/>
      </c>
      <c r="J191" s="506" t="str">
        <f>IF('0.2_Pla de reducció'!K185="","",'0.2_Pla de reducció'!K185)</f>
        <v/>
      </c>
      <c r="K191" s="506" t="str">
        <f>IF('0.2_Pla de reducció'!L185="","",'0.2_Pla de reducció'!L185)</f>
        <v/>
      </c>
    </row>
    <row r="192" spans="3:11" s="10" customFormat="1" x14ac:dyDescent="0.25">
      <c r="C192" s="478">
        <v>162</v>
      </c>
      <c r="D192" s="504" t="str">
        <f>IF('0.2_Pla de reducció'!E186="","",'0.2_Pla de reducció'!E186)</f>
        <v/>
      </c>
      <c r="E192" s="504" t="str">
        <f>IF('0.2_Pla de reducció'!F186="","",'0.2_Pla de reducció'!F186)</f>
        <v/>
      </c>
      <c r="F192" s="727" t="str">
        <f>IF('0.2_Pla de reducció'!G186="","",'0.2_Pla de reducció'!G186)</f>
        <v/>
      </c>
      <c r="G192" s="727"/>
      <c r="H192" s="727"/>
      <c r="I192" s="505" t="str">
        <f>IF('0.2_Pla de reducció'!J186="","",'0.2_Pla de reducció'!J186)</f>
        <v/>
      </c>
      <c r="J192" s="506" t="str">
        <f>IF('0.2_Pla de reducció'!K186="","",'0.2_Pla de reducció'!K186)</f>
        <v/>
      </c>
      <c r="K192" s="506" t="str">
        <f>IF('0.2_Pla de reducció'!L186="","",'0.2_Pla de reducció'!L186)</f>
        <v/>
      </c>
    </row>
    <row r="193" spans="3:11" s="10" customFormat="1" x14ac:dyDescent="0.25">
      <c r="C193" s="478">
        <v>163</v>
      </c>
      <c r="D193" s="504" t="str">
        <f>IF('0.2_Pla de reducció'!E187="","",'0.2_Pla de reducció'!E187)</f>
        <v/>
      </c>
      <c r="E193" s="504" t="str">
        <f>IF('0.2_Pla de reducció'!F187="","",'0.2_Pla de reducció'!F187)</f>
        <v/>
      </c>
      <c r="F193" s="727" t="str">
        <f>IF('0.2_Pla de reducció'!G187="","",'0.2_Pla de reducció'!G187)</f>
        <v/>
      </c>
      <c r="G193" s="727"/>
      <c r="H193" s="727"/>
      <c r="I193" s="505" t="str">
        <f>IF('0.2_Pla de reducció'!J187="","",'0.2_Pla de reducció'!J187)</f>
        <v/>
      </c>
      <c r="J193" s="506" t="str">
        <f>IF('0.2_Pla de reducció'!K187="","",'0.2_Pla de reducció'!K187)</f>
        <v/>
      </c>
      <c r="K193" s="506" t="str">
        <f>IF('0.2_Pla de reducció'!L187="","",'0.2_Pla de reducció'!L187)</f>
        <v/>
      </c>
    </row>
    <row r="194" spans="3:11" s="10" customFormat="1" x14ac:dyDescent="0.25">
      <c r="C194" s="478">
        <v>164</v>
      </c>
      <c r="D194" s="504" t="str">
        <f>IF('0.2_Pla de reducció'!E188="","",'0.2_Pla de reducció'!E188)</f>
        <v/>
      </c>
      <c r="E194" s="504" t="str">
        <f>IF('0.2_Pla de reducció'!F188="","",'0.2_Pla de reducció'!F188)</f>
        <v/>
      </c>
      <c r="F194" s="727" t="str">
        <f>IF('0.2_Pla de reducció'!G188="","",'0.2_Pla de reducció'!G188)</f>
        <v/>
      </c>
      <c r="G194" s="727"/>
      <c r="H194" s="727"/>
      <c r="I194" s="505" t="str">
        <f>IF('0.2_Pla de reducció'!J188="","",'0.2_Pla de reducció'!J188)</f>
        <v/>
      </c>
      <c r="J194" s="506" t="str">
        <f>IF('0.2_Pla de reducció'!K188="","",'0.2_Pla de reducció'!K188)</f>
        <v/>
      </c>
      <c r="K194" s="506" t="str">
        <f>IF('0.2_Pla de reducció'!L188="","",'0.2_Pla de reducció'!L188)</f>
        <v/>
      </c>
    </row>
    <row r="195" spans="3:11" s="10" customFormat="1" x14ac:dyDescent="0.25">
      <c r="C195" s="478">
        <v>165</v>
      </c>
      <c r="D195" s="504" t="str">
        <f>IF('0.2_Pla de reducció'!E189="","",'0.2_Pla de reducció'!E189)</f>
        <v/>
      </c>
      <c r="E195" s="504" t="str">
        <f>IF('0.2_Pla de reducció'!F189="","",'0.2_Pla de reducció'!F189)</f>
        <v/>
      </c>
      <c r="F195" s="727" t="str">
        <f>IF('0.2_Pla de reducció'!G189="","",'0.2_Pla de reducció'!G189)</f>
        <v/>
      </c>
      <c r="G195" s="727"/>
      <c r="H195" s="727"/>
      <c r="I195" s="505" t="str">
        <f>IF('0.2_Pla de reducció'!J189="","",'0.2_Pla de reducció'!J189)</f>
        <v/>
      </c>
      <c r="J195" s="506" t="str">
        <f>IF('0.2_Pla de reducció'!K189="","",'0.2_Pla de reducció'!K189)</f>
        <v/>
      </c>
      <c r="K195" s="506" t="str">
        <f>IF('0.2_Pla de reducció'!L189="","",'0.2_Pla de reducció'!L189)</f>
        <v/>
      </c>
    </row>
    <row r="196" spans="3:11" s="10" customFormat="1" x14ac:dyDescent="0.25">
      <c r="C196" s="478">
        <v>166</v>
      </c>
      <c r="D196" s="504" t="str">
        <f>IF('0.2_Pla de reducció'!E190="","",'0.2_Pla de reducció'!E190)</f>
        <v/>
      </c>
      <c r="E196" s="504" t="str">
        <f>IF('0.2_Pla de reducció'!F190="","",'0.2_Pla de reducció'!F190)</f>
        <v/>
      </c>
      <c r="F196" s="727" t="str">
        <f>IF('0.2_Pla de reducció'!G190="","",'0.2_Pla de reducció'!G190)</f>
        <v/>
      </c>
      <c r="G196" s="727"/>
      <c r="H196" s="727"/>
      <c r="I196" s="505" t="str">
        <f>IF('0.2_Pla de reducció'!J190="","",'0.2_Pla de reducció'!J190)</f>
        <v/>
      </c>
      <c r="J196" s="506" t="str">
        <f>IF('0.2_Pla de reducció'!K190="","",'0.2_Pla de reducció'!K190)</f>
        <v/>
      </c>
      <c r="K196" s="506" t="str">
        <f>IF('0.2_Pla de reducció'!L190="","",'0.2_Pla de reducció'!L190)</f>
        <v/>
      </c>
    </row>
    <row r="197" spans="3:11" s="10" customFormat="1" x14ac:dyDescent="0.25">
      <c r="C197" s="478">
        <v>167</v>
      </c>
      <c r="D197" s="504" t="str">
        <f>IF('0.2_Pla de reducció'!E191="","",'0.2_Pla de reducció'!E191)</f>
        <v/>
      </c>
      <c r="E197" s="504" t="str">
        <f>IF('0.2_Pla de reducció'!F191="","",'0.2_Pla de reducció'!F191)</f>
        <v/>
      </c>
      <c r="F197" s="727" t="str">
        <f>IF('0.2_Pla de reducció'!G191="","",'0.2_Pla de reducció'!G191)</f>
        <v/>
      </c>
      <c r="G197" s="727"/>
      <c r="H197" s="727"/>
      <c r="I197" s="505" t="str">
        <f>IF('0.2_Pla de reducció'!J191="","",'0.2_Pla de reducció'!J191)</f>
        <v/>
      </c>
      <c r="J197" s="506" t="str">
        <f>IF('0.2_Pla de reducció'!K191="","",'0.2_Pla de reducció'!K191)</f>
        <v/>
      </c>
      <c r="K197" s="506" t="str">
        <f>IF('0.2_Pla de reducció'!L191="","",'0.2_Pla de reducció'!L191)</f>
        <v/>
      </c>
    </row>
    <row r="198" spans="3:11" s="10" customFormat="1" x14ac:dyDescent="0.25">
      <c r="C198" s="478">
        <v>168</v>
      </c>
      <c r="D198" s="504" t="str">
        <f>IF('0.2_Pla de reducció'!E192="","",'0.2_Pla de reducció'!E192)</f>
        <v/>
      </c>
      <c r="E198" s="504" t="str">
        <f>IF('0.2_Pla de reducció'!F192="","",'0.2_Pla de reducció'!F192)</f>
        <v/>
      </c>
      <c r="F198" s="727" t="str">
        <f>IF('0.2_Pla de reducció'!G192="","",'0.2_Pla de reducció'!G192)</f>
        <v/>
      </c>
      <c r="G198" s="727"/>
      <c r="H198" s="727"/>
      <c r="I198" s="505" t="str">
        <f>IF('0.2_Pla de reducció'!J192="","",'0.2_Pla de reducció'!J192)</f>
        <v/>
      </c>
      <c r="J198" s="506" t="str">
        <f>IF('0.2_Pla de reducció'!K192="","",'0.2_Pla de reducció'!K192)</f>
        <v/>
      </c>
      <c r="K198" s="506" t="str">
        <f>IF('0.2_Pla de reducció'!L192="","",'0.2_Pla de reducció'!L192)</f>
        <v/>
      </c>
    </row>
    <row r="199" spans="3:11" s="10" customFormat="1" x14ac:dyDescent="0.25">
      <c r="C199" s="478">
        <v>169</v>
      </c>
      <c r="D199" s="504" t="str">
        <f>IF('0.2_Pla de reducció'!E193="","",'0.2_Pla de reducció'!E193)</f>
        <v/>
      </c>
      <c r="E199" s="504" t="str">
        <f>IF('0.2_Pla de reducció'!F193="","",'0.2_Pla de reducció'!F193)</f>
        <v/>
      </c>
      <c r="F199" s="727" t="str">
        <f>IF('0.2_Pla de reducció'!G193="","",'0.2_Pla de reducció'!G193)</f>
        <v/>
      </c>
      <c r="G199" s="727"/>
      <c r="H199" s="727"/>
      <c r="I199" s="505" t="str">
        <f>IF('0.2_Pla de reducció'!J193="","",'0.2_Pla de reducció'!J193)</f>
        <v/>
      </c>
      <c r="J199" s="506" t="str">
        <f>IF('0.2_Pla de reducció'!K193="","",'0.2_Pla de reducció'!K193)</f>
        <v/>
      </c>
      <c r="K199" s="506" t="str">
        <f>IF('0.2_Pla de reducció'!L193="","",'0.2_Pla de reducció'!L193)</f>
        <v/>
      </c>
    </row>
    <row r="200" spans="3:11" s="10" customFormat="1" x14ac:dyDescent="0.25">
      <c r="C200" s="478">
        <v>170</v>
      </c>
      <c r="D200" s="504" t="str">
        <f>IF('0.2_Pla de reducció'!E194="","",'0.2_Pla de reducció'!E194)</f>
        <v/>
      </c>
      <c r="E200" s="504" t="str">
        <f>IF('0.2_Pla de reducció'!F194="","",'0.2_Pla de reducció'!F194)</f>
        <v/>
      </c>
      <c r="F200" s="727" t="str">
        <f>IF('0.2_Pla de reducció'!G194="","",'0.2_Pla de reducció'!G194)</f>
        <v/>
      </c>
      <c r="G200" s="727"/>
      <c r="H200" s="727"/>
      <c r="I200" s="505" t="str">
        <f>IF('0.2_Pla de reducció'!J194="","",'0.2_Pla de reducció'!J194)</f>
        <v/>
      </c>
      <c r="J200" s="506" t="str">
        <f>IF('0.2_Pla de reducció'!K194="","",'0.2_Pla de reducció'!K194)</f>
        <v/>
      </c>
      <c r="K200" s="506" t="str">
        <f>IF('0.2_Pla de reducció'!L194="","",'0.2_Pla de reducció'!L194)</f>
        <v/>
      </c>
    </row>
    <row r="201" spans="3:11" s="10" customFormat="1" x14ac:dyDescent="0.25">
      <c r="C201" s="478">
        <v>171</v>
      </c>
      <c r="D201" s="504" t="str">
        <f>IF('0.2_Pla de reducció'!E195="","",'0.2_Pla de reducció'!E195)</f>
        <v/>
      </c>
      <c r="E201" s="504" t="str">
        <f>IF('0.2_Pla de reducció'!F195="","",'0.2_Pla de reducció'!F195)</f>
        <v/>
      </c>
      <c r="F201" s="727" t="str">
        <f>IF('0.2_Pla de reducció'!G195="","",'0.2_Pla de reducció'!G195)</f>
        <v/>
      </c>
      <c r="G201" s="727"/>
      <c r="H201" s="727"/>
      <c r="I201" s="505" t="str">
        <f>IF('0.2_Pla de reducció'!J195="","",'0.2_Pla de reducció'!J195)</f>
        <v/>
      </c>
      <c r="J201" s="506" t="str">
        <f>IF('0.2_Pla de reducció'!K195="","",'0.2_Pla de reducció'!K195)</f>
        <v/>
      </c>
      <c r="K201" s="506" t="str">
        <f>IF('0.2_Pla de reducció'!L195="","",'0.2_Pla de reducció'!L195)</f>
        <v/>
      </c>
    </row>
    <row r="202" spans="3:11" s="10" customFormat="1" x14ac:dyDescent="0.25">
      <c r="C202" s="478">
        <v>172</v>
      </c>
      <c r="D202" s="504" t="str">
        <f>IF('0.2_Pla de reducció'!E196="","",'0.2_Pla de reducció'!E196)</f>
        <v/>
      </c>
      <c r="E202" s="504" t="str">
        <f>IF('0.2_Pla de reducció'!F196="","",'0.2_Pla de reducció'!F196)</f>
        <v/>
      </c>
      <c r="F202" s="727" t="str">
        <f>IF('0.2_Pla de reducció'!G196="","",'0.2_Pla de reducció'!G196)</f>
        <v/>
      </c>
      <c r="G202" s="727"/>
      <c r="H202" s="727"/>
      <c r="I202" s="505" t="str">
        <f>IF('0.2_Pla de reducció'!J196="","",'0.2_Pla de reducció'!J196)</f>
        <v/>
      </c>
      <c r="J202" s="506" t="str">
        <f>IF('0.2_Pla de reducció'!K196="","",'0.2_Pla de reducció'!K196)</f>
        <v/>
      </c>
      <c r="K202" s="506" t="str">
        <f>IF('0.2_Pla de reducció'!L196="","",'0.2_Pla de reducció'!L196)</f>
        <v/>
      </c>
    </row>
    <row r="203" spans="3:11" s="10" customFormat="1" x14ac:dyDescent="0.25">
      <c r="C203" s="478">
        <v>173</v>
      </c>
      <c r="D203" s="504" t="str">
        <f>IF('0.2_Pla de reducció'!E197="","",'0.2_Pla de reducció'!E197)</f>
        <v/>
      </c>
      <c r="E203" s="504" t="str">
        <f>IF('0.2_Pla de reducció'!F197="","",'0.2_Pla de reducció'!F197)</f>
        <v/>
      </c>
      <c r="F203" s="727" t="str">
        <f>IF('0.2_Pla de reducció'!G197="","",'0.2_Pla de reducció'!G197)</f>
        <v/>
      </c>
      <c r="G203" s="727"/>
      <c r="H203" s="727"/>
      <c r="I203" s="505" t="str">
        <f>IF('0.2_Pla de reducció'!J197="","",'0.2_Pla de reducció'!J197)</f>
        <v/>
      </c>
      <c r="J203" s="506" t="str">
        <f>IF('0.2_Pla de reducció'!K197="","",'0.2_Pla de reducció'!K197)</f>
        <v/>
      </c>
      <c r="K203" s="506" t="str">
        <f>IF('0.2_Pla de reducció'!L197="","",'0.2_Pla de reducció'!L197)</f>
        <v/>
      </c>
    </row>
    <row r="204" spans="3:11" s="10" customFormat="1" x14ac:dyDescent="0.25">
      <c r="C204" s="478">
        <v>174</v>
      </c>
      <c r="D204" s="504" t="str">
        <f>IF('0.2_Pla de reducció'!E198="","",'0.2_Pla de reducció'!E198)</f>
        <v/>
      </c>
      <c r="E204" s="504" t="str">
        <f>IF('0.2_Pla de reducció'!F198="","",'0.2_Pla de reducció'!F198)</f>
        <v/>
      </c>
      <c r="F204" s="727" t="str">
        <f>IF('0.2_Pla de reducció'!G198="","",'0.2_Pla de reducció'!G198)</f>
        <v/>
      </c>
      <c r="G204" s="727"/>
      <c r="H204" s="727"/>
      <c r="I204" s="505" t="str">
        <f>IF('0.2_Pla de reducció'!J198="","",'0.2_Pla de reducció'!J198)</f>
        <v/>
      </c>
      <c r="J204" s="506" t="str">
        <f>IF('0.2_Pla de reducció'!K198="","",'0.2_Pla de reducció'!K198)</f>
        <v/>
      </c>
      <c r="K204" s="506" t="str">
        <f>IF('0.2_Pla de reducció'!L198="","",'0.2_Pla de reducció'!L198)</f>
        <v/>
      </c>
    </row>
    <row r="205" spans="3:11" s="10" customFormat="1" x14ac:dyDescent="0.25">
      <c r="C205" s="478">
        <v>175</v>
      </c>
      <c r="D205" s="504" t="str">
        <f>IF('0.2_Pla de reducció'!E199="","",'0.2_Pla de reducció'!E199)</f>
        <v/>
      </c>
      <c r="E205" s="504" t="str">
        <f>IF('0.2_Pla de reducció'!F199="","",'0.2_Pla de reducció'!F199)</f>
        <v/>
      </c>
      <c r="F205" s="727" t="str">
        <f>IF('0.2_Pla de reducció'!G199="","",'0.2_Pla de reducció'!G199)</f>
        <v/>
      </c>
      <c r="G205" s="727"/>
      <c r="H205" s="727"/>
      <c r="I205" s="505" t="str">
        <f>IF('0.2_Pla de reducció'!J199="","",'0.2_Pla de reducció'!J199)</f>
        <v/>
      </c>
      <c r="J205" s="506" t="str">
        <f>IF('0.2_Pla de reducció'!K199="","",'0.2_Pla de reducció'!K199)</f>
        <v/>
      </c>
      <c r="K205" s="506" t="str">
        <f>IF('0.2_Pla de reducció'!L199="","",'0.2_Pla de reducció'!L199)</f>
        <v/>
      </c>
    </row>
    <row r="206" spans="3:11" s="10" customFormat="1" x14ac:dyDescent="0.25">
      <c r="C206" s="478">
        <v>176</v>
      </c>
      <c r="D206" s="504" t="str">
        <f>IF('0.2_Pla de reducció'!E200="","",'0.2_Pla de reducció'!E200)</f>
        <v/>
      </c>
      <c r="E206" s="504" t="str">
        <f>IF('0.2_Pla de reducció'!F200="","",'0.2_Pla de reducció'!F200)</f>
        <v/>
      </c>
      <c r="F206" s="727" t="str">
        <f>IF('0.2_Pla de reducció'!G200="","",'0.2_Pla de reducció'!G200)</f>
        <v/>
      </c>
      <c r="G206" s="727"/>
      <c r="H206" s="727"/>
      <c r="I206" s="505" t="str">
        <f>IF('0.2_Pla de reducció'!J200="","",'0.2_Pla de reducció'!J200)</f>
        <v/>
      </c>
      <c r="J206" s="506" t="str">
        <f>IF('0.2_Pla de reducció'!K200="","",'0.2_Pla de reducció'!K200)</f>
        <v/>
      </c>
      <c r="K206" s="506" t="str">
        <f>IF('0.2_Pla de reducció'!L200="","",'0.2_Pla de reducció'!L200)</f>
        <v/>
      </c>
    </row>
    <row r="207" spans="3:11" s="10" customFormat="1" x14ac:dyDescent="0.25">
      <c r="C207" s="478">
        <v>177</v>
      </c>
      <c r="D207" s="504" t="str">
        <f>IF('0.2_Pla de reducció'!E201="","",'0.2_Pla de reducció'!E201)</f>
        <v/>
      </c>
      <c r="E207" s="504" t="str">
        <f>IF('0.2_Pla de reducció'!F201="","",'0.2_Pla de reducció'!F201)</f>
        <v/>
      </c>
      <c r="F207" s="727" t="str">
        <f>IF('0.2_Pla de reducció'!G201="","",'0.2_Pla de reducció'!G201)</f>
        <v/>
      </c>
      <c r="G207" s="727"/>
      <c r="H207" s="727"/>
      <c r="I207" s="505" t="str">
        <f>IF('0.2_Pla de reducció'!J201="","",'0.2_Pla de reducció'!J201)</f>
        <v/>
      </c>
      <c r="J207" s="506" t="str">
        <f>IF('0.2_Pla de reducció'!K201="","",'0.2_Pla de reducció'!K201)</f>
        <v/>
      </c>
      <c r="K207" s="506" t="str">
        <f>IF('0.2_Pla de reducció'!L201="","",'0.2_Pla de reducció'!L201)</f>
        <v/>
      </c>
    </row>
    <row r="208" spans="3:11" s="10" customFormat="1" x14ac:dyDescent="0.25">
      <c r="C208" s="478">
        <v>178</v>
      </c>
      <c r="D208" s="504" t="str">
        <f>IF('0.2_Pla de reducció'!E202="","",'0.2_Pla de reducció'!E202)</f>
        <v/>
      </c>
      <c r="E208" s="504" t="str">
        <f>IF('0.2_Pla de reducció'!F202="","",'0.2_Pla de reducció'!F202)</f>
        <v/>
      </c>
      <c r="F208" s="727" t="str">
        <f>IF('0.2_Pla de reducció'!G202="","",'0.2_Pla de reducció'!G202)</f>
        <v/>
      </c>
      <c r="G208" s="727"/>
      <c r="H208" s="727"/>
      <c r="I208" s="505" t="str">
        <f>IF('0.2_Pla de reducció'!J202="","",'0.2_Pla de reducció'!J202)</f>
        <v/>
      </c>
      <c r="J208" s="506" t="str">
        <f>IF('0.2_Pla de reducció'!K202="","",'0.2_Pla de reducció'!K202)</f>
        <v/>
      </c>
      <c r="K208" s="506" t="str">
        <f>IF('0.2_Pla de reducció'!L202="","",'0.2_Pla de reducció'!L202)</f>
        <v/>
      </c>
    </row>
    <row r="209" spans="3:11" s="10" customFormat="1" x14ac:dyDescent="0.25">
      <c r="C209" s="478">
        <v>179</v>
      </c>
      <c r="D209" s="504" t="str">
        <f>IF('0.2_Pla de reducció'!E203="","",'0.2_Pla de reducció'!E203)</f>
        <v/>
      </c>
      <c r="E209" s="504" t="str">
        <f>IF('0.2_Pla de reducció'!F203="","",'0.2_Pla de reducció'!F203)</f>
        <v/>
      </c>
      <c r="F209" s="727" t="str">
        <f>IF('0.2_Pla de reducció'!G203="","",'0.2_Pla de reducció'!G203)</f>
        <v/>
      </c>
      <c r="G209" s="727"/>
      <c r="H209" s="727"/>
      <c r="I209" s="505" t="str">
        <f>IF('0.2_Pla de reducció'!J203="","",'0.2_Pla de reducció'!J203)</f>
        <v/>
      </c>
      <c r="J209" s="506" t="str">
        <f>IF('0.2_Pla de reducció'!K203="","",'0.2_Pla de reducció'!K203)</f>
        <v/>
      </c>
      <c r="K209" s="506" t="str">
        <f>IF('0.2_Pla de reducció'!L203="","",'0.2_Pla de reducció'!L203)</f>
        <v/>
      </c>
    </row>
    <row r="210" spans="3:11" s="10" customFormat="1" x14ac:dyDescent="0.25">
      <c r="C210" s="478">
        <v>180</v>
      </c>
      <c r="D210" s="504" t="str">
        <f>IF('0.2_Pla de reducció'!E204="","",'0.2_Pla de reducció'!E204)</f>
        <v/>
      </c>
      <c r="E210" s="504" t="str">
        <f>IF('0.2_Pla de reducció'!F204="","",'0.2_Pla de reducció'!F204)</f>
        <v/>
      </c>
      <c r="F210" s="727" t="str">
        <f>IF('0.2_Pla de reducció'!G204="","",'0.2_Pla de reducció'!G204)</f>
        <v/>
      </c>
      <c r="G210" s="727"/>
      <c r="H210" s="727"/>
      <c r="I210" s="505" t="str">
        <f>IF('0.2_Pla de reducció'!J204="","",'0.2_Pla de reducció'!J204)</f>
        <v/>
      </c>
      <c r="J210" s="506" t="str">
        <f>IF('0.2_Pla de reducció'!K204="","",'0.2_Pla de reducció'!K204)</f>
        <v/>
      </c>
      <c r="K210" s="506" t="str">
        <f>IF('0.2_Pla de reducció'!L204="","",'0.2_Pla de reducció'!L204)</f>
        <v/>
      </c>
    </row>
    <row r="211" spans="3:11" s="10" customFormat="1" x14ac:dyDescent="0.25">
      <c r="C211" s="478">
        <v>181</v>
      </c>
      <c r="D211" s="504" t="str">
        <f>IF('0.2_Pla de reducció'!E205="","",'0.2_Pla de reducció'!E205)</f>
        <v/>
      </c>
      <c r="E211" s="504" t="str">
        <f>IF('0.2_Pla de reducció'!F205="","",'0.2_Pla de reducció'!F205)</f>
        <v/>
      </c>
      <c r="F211" s="727" t="str">
        <f>IF('0.2_Pla de reducció'!G205="","",'0.2_Pla de reducció'!G205)</f>
        <v/>
      </c>
      <c r="G211" s="727"/>
      <c r="H211" s="727"/>
      <c r="I211" s="505" t="str">
        <f>IF('0.2_Pla de reducció'!J205="","",'0.2_Pla de reducció'!J205)</f>
        <v/>
      </c>
      <c r="J211" s="506" t="str">
        <f>IF('0.2_Pla de reducció'!K205="","",'0.2_Pla de reducció'!K205)</f>
        <v/>
      </c>
      <c r="K211" s="506" t="str">
        <f>IF('0.2_Pla de reducció'!L205="","",'0.2_Pla de reducció'!L205)</f>
        <v/>
      </c>
    </row>
    <row r="212" spans="3:11" s="10" customFormat="1" x14ac:dyDescent="0.25">
      <c r="C212" s="478">
        <v>182</v>
      </c>
      <c r="D212" s="504" t="str">
        <f>IF('0.2_Pla de reducció'!E206="","",'0.2_Pla de reducció'!E206)</f>
        <v/>
      </c>
      <c r="E212" s="504" t="str">
        <f>IF('0.2_Pla de reducció'!F206="","",'0.2_Pla de reducció'!F206)</f>
        <v/>
      </c>
      <c r="F212" s="727" t="str">
        <f>IF('0.2_Pla de reducció'!G206="","",'0.2_Pla de reducció'!G206)</f>
        <v/>
      </c>
      <c r="G212" s="727"/>
      <c r="H212" s="727"/>
      <c r="I212" s="505" t="str">
        <f>IF('0.2_Pla de reducció'!J206="","",'0.2_Pla de reducció'!J206)</f>
        <v/>
      </c>
      <c r="J212" s="506" t="str">
        <f>IF('0.2_Pla de reducció'!K206="","",'0.2_Pla de reducció'!K206)</f>
        <v/>
      </c>
      <c r="K212" s="506" t="str">
        <f>IF('0.2_Pla de reducció'!L206="","",'0.2_Pla de reducció'!L206)</f>
        <v/>
      </c>
    </row>
    <row r="213" spans="3:11" s="10" customFormat="1" x14ac:dyDescent="0.25">
      <c r="C213" s="478">
        <v>183</v>
      </c>
      <c r="D213" s="504" t="str">
        <f>IF('0.2_Pla de reducció'!E207="","",'0.2_Pla de reducció'!E207)</f>
        <v/>
      </c>
      <c r="E213" s="504" t="str">
        <f>IF('0.2_Pla de reducció'!F207="","",'0.2_Pla de reducció'!F207)</f>
        <v/>
      </c>
      <c r="F213" s="727" t="str">
        <f>IF('0.2_Pla de reducció'!G207="","",'0.2_Pla de reducció'!G207)</f>
        <v/>
      </c>
      <c r="G213" s="727"/>
      <c r="H213" s="727"/>
      <c r="I213" s="505" t="str">
        <f>IF('0.2_Pla de reducció'!J207="","",'0.2_Pla de reducció'!J207)</f>
        <v/>
      </c>
      <c r="J213" s="506" t="str">
        <f>IF('0.2_Pla de reducció'!K207="","",'0.2_Pla de reducció'!K207)</f>
        <v/>
      </c>
      <c r="K213" s="506" t="str">
        <f>IF('0.2_Pla de reducció'!L207="","",'0.2_Pla de reducció'!L207)</f>
        <v/>
      </c>
    </row>
    <row r="214" spans="3:11" s="10" customFormat="1" x14ac:dyDescent="0.25">
      <c r="C214" s="478">
        <v>184</v>
      </c>
      <c r="D214" s="504" t="str">
        <f>IF('0.2_Pla de reducció'!E208="","",'0.2_Pla de reducció'!E208)</f>
        <v/>
      </c>
      <c r="E214" s="504" t="str">
        <f>IF('0.2_Pla de reducció'!F208="","",'0.2_Pla de reducció'!F208)</f>
        <v/>
      </c>
      <c r="F214" s="727" t="str">
        <f>IF('0.2_Pla de reducció'!G208="","",'0.2_Pla de reducció'!G208)</f>
        <v/>
      </c>
      <c r="G214" s="727"/>
      <c r="H214" s="727"/>
      <c r="I214" s="505" t="str">
        <f>IF('0.2_Pla de reducció'!J208="","",'0.2_Pla de reducció'!J208)</f>
        <v/>
      </c>
      <c r="J214" s="506" t="str">
        <f>IF('0.2_Pla de reducció'!K208="","",'0.2_Pla de reducció'!K208)</f>
        <v/>
      </c>
      <c r="K214" s="506" t="str">
        <f>IF('0.2_Pla de reducció'!L208="","",'0.2_Pla de reducció'!L208)</f>
        <v/>
      </c>
    </row>
    <row r="215" spans="3:11" s="10" customFormat="1" x14ac:dyDescent="0.25">
      <c r="C215" s="478">
        <v>185</v>
      </c>
      <c r="D215" s="504" t="str">
        <f>IF('0.2_Pla de reducció'!E209="","",'0.2_Pla de reducció'!E209)</f>
        <v/>
      </c>
      <c r="E215" s="504" t="str">
        <f>IF('0.2_Pla de reducció'!F209="","",'0.2_Pla de reducció'!F209)</f>
        <v/>
      </c>
      <c r="F215" s="727" t="str">
        <f>IF('0.2_Pla de reducció'!G209="","",'0.2_Pla de reducció'!G209)</f>
        <v/>
      </c>
      <c r="G215" s="727"/>
      <c r="H215" s="727"/>
      <c r="I215" s="505" t="str">
        <f>IF('0.2_Pla de reducció'!J209="","",'0.2_Pla de reducció'!J209)</f>
        <v/>
      </c>
      <c r="J215" s="506" t="str">
        <f>IF('0.2_Pla de reducció'!K209="","",'0.2_Pla de reducció'!K209)</f>
        <v/>
      </c>
      <c r="K215" s="506" t="str">
        <f>IF('0.2_Pla de reducció'!L209="","",'0.2_Pla de reducció'!L209)</f>
        <v/>
      </c>
    </row>
    <row r="216" spans="3:11" s="10" customFormat="1" x14ac:dyDescent="0.25">
      <c r="C216" s="478">
        <v>186</v>
      </c>
      <c r="D216" s="504" t="str">
        <f>IF('0.2_Pla de reducció'!E210="","",'0.2_Pla de reducció'!E210)</f>
        <v/>
      </c>
      <c r="E216" s="504" t="str">
        <f>IF('0.2_Pla de reducció'!F210="","",'0.2_Pla de reducció'!F210)</f>
        <v/>
      </c>
      <c r="F216" s="727" t="str">
        <f>IF('0.2_Pla de reducció'!G210="","",'0.2_Pla de reducció'!G210)</f>
        <v/>
      </c>
      <c r="G216" s="727"/>
      <c r="H216" s="727"/>
      <c r="I216" s="505" t="str">
        <f>IF('0.2_Pla de reducció'!J210="","",'0.2_Pla de reducció'!J210)</f>
        <v/>
      </c>
      <c r="J216" s="506" t="str">
        <f>IF('0.2_Pla de reducció'!K210="","",'0.2_Pla de reducció'!K210)</f>
        <v/>
      </c>
      <c r="K216" s="506" t="str">
        <f>IF('0.2_Pla de reducció'!L210="","",'0.2_Pla de reducció'!L210)</f>
        <v/>
      </c>
    </row>
    <row r="217" spans="3:11" s="10" customFormat="1" x14ac:dyDescent="0.25">
      <c r="C217" s="478">
        <v>187</v>
      </c>
      <c r="D217" s="504" t="str">
        <f>IF('0.2_Pla de reducció'!E211="","",'0.2_Pla de reducció'!E211)</f>
        <v/>
      </c>
      <c r="E217" s="504" t="str">
        <f>IF('0.2_Pla de reducció'!F211="","",'0.2_Pla de reducció'!F211)</f>
        <v/>
      </c>
      <c r="F217" s="727" t="str">
        <f>IF('0.2_Pla de reducció'!G211="","",'0.2_Pla de reducció'!G211)</f>
        <v/>
      </c>
      <c r="G217" s="727"/>
      <c r="H217" s="727"/>
      <c r="I217" s="505" t="str">
        <f>IF('0.2_Pla de reducció'!J211="","",'0.2_Pla de reducció'!J211)</f>
        <v/>
      </c>
      <c r="J217" s="506" t="str">
        <f>IF('0.2_Pla de reducció'!K211="","",'0.2_Pla de reducció'!K211)</f>
        <v/>
      </c>
      <c r="K217" s="506" t="str">
        <f>IF('0.2_Pla de reducció'!L211="","",'0.2_Pla de reducció'!L211)</f>
        <v/>
      </c>
    </row>
    <row r="218" spans="3:11" s="10" customFormat="1" x14ac:dyDescent="0.25">
      <c r="C218" s="478">
        <v>188</v>
      </c>
      <c r="D218" s="504" t="str">
        <f>IF('0.2_Pla de reducció'!E212="","",'0.2_Pla de reducció'!E212)</f>
        <v/>
      </c>
      <c r="E218" s="504" t="str">
        <f>IF('0.2_Pla de reducció'!F212="","",'0.2_Pla de reducció'!F212)</f>
        <v/>
      </c>
      <c r="F218" s="727" t="str">
        <f>IF('0.2_Pla de reducció'!G212="","",'0.2_Pla de reducció'!G212)</f>
        <v/>
      </c>
      <c r="G218" s="727"/>
      <c r="H218" s="727"/>
      <c r="I218" s="505" t="str">
        <f>IF('0.2_Pla de reducció'!J212="","",'0.2_Pla de reducció'!J212)</f>
        <v/>
      </c>
      <c r="J218" s="506" t="str">
        <f>IF('0.2_Pla de reducció'!K212="","",'0.2_Pla de reducció'!K212)</f>
        <v/>
      </c>
      <c r="K218" s="506" t="str">
        <f>IF('0.2_Pla de reducció'!L212="","",'0.2_Pla de reducció'!L212)</f>
        <v/>
      </c>
    </row>
    <row r="219" spans="3:11" s="10" customFormat="1" x14ac:dyDescent="0.25">
      <c r="C219" s="478">
        <v>189</v>
      </c>
      <c r="D219" s="504" t="str">
        <f>IF('0.2_Pla de reducció'!E213="","",'0.2_Pla de reducció'!E213)</f>
        <v/>
      </c>
      <c r="E219" s="504" t="str">
        <f>IF('0.2_Pla de reducció'!F213="","",'0.2_Pla de reducció'!F213)</f>
        <v/>
      </c>
      <c r="F219" s="727" t="str">
        <f>IF('0.2_Pla de reducció'!G213="","",'0.2_Pla de reducció'!G213)</f>
        <v/>
      </c>
      <c r="G219" s="727"/>
      <c r="H219" s="727"/>
      <c r="I219" s="505" t="str">
        <f>IF('0.2_Pla de reducció'!J213="","",'0.2_Pla de reducció'!J213)</f>
        <v/>
      </c>
      <c r="J219" s="506" t="str">
        <f>IF('0.2_Pla de reducció'!K213="","",'0.2_Pla de reducció'!K213)</f>
        <v/>
      </c>
      <c r="K219" s="506" t="str">
        <f>IF('0.2_Pla de reducció'!L213="","",'0.2_Pla de reducció'!L213)</f>
        <v/>
      </c>
    </row>
    <row r="220" spans="3:11" s="10" customFormat="1" x14ac:dyDescent="0.25">
      <c r="C220" s="478">
        <v>190</v>
      </c>
      <c r="D220" s="504" t="str">
        <f>IF('0.2_Pla de reducció'!E214="","",'0.2_Pla de reducció'!E214)</f>
        <v/>
      </c>
      <c r="E220" s="504" t="str">
        <f>IF('0.2_Pla de reducció'!F214="","",'0.2_Pla de reducció'!F214)</f>
        <v/>
      </c>
      <c r="F220" s="727" t="str">
        <f>IF('0.2_Pla de reducció'!G214="","",'0.2_Pla de reducció'!G214)</f>
        <v/>
      </c>
      <c r="G220" s="727"/>
      <c r="H220" s="727"/>
      <c r="I220" s="505" t="str">
        <f>IF('0.2_Pla de reducció'!J214="","",'0.2_Pla de reducció'!J214)</f>
        <v/>
      </c>
      <c r="J220" s="506" t="str">
        <f>IF('0.2_Pla de reducció'!K214="","",'0.2_Pla de reducció'!K214)</f>
        <v/>
      </c>
      <c r="K220" s="506" t="str">
        <f>IF('0.2_Pla de reducció'!L214="","",'0.2_Pla de reducció'!L214)</f>
        <v/>
      </c>
    </row>
    <row r="221" spans="3:11" s="10" customFormat="1" x14ac:dyDescent="0.25">
      <c r="C221" s="478">
        <v>191</v>
      </c>
      <c r="D221" s="504" t="str">
        <f>IF('0.2_Pla de reducció'!E215="","",'0.2_Pla de reducció'!E215)</f>
        <v/>
      </c>
      <c r="E221" s="504" t="str">
        <f>IF('0.2_Pla de reducció'!F215="","",'0.2_Pla de reducció'!F215)</f>
        <v/>
      </c>
      <c r="F221" s="727" t="str">
        <f>IF('0.2_Pla de reducció'!G215="","",'0.2_Pla de reducció'!G215)</f>
        <v/>
      </c>
      <c r="G221" s="727"/>
      <c r="H221" s="727"/>
      <c r="I221" s="505" t="str">
        <f>IF('0.2_Pla de reducció'!J215="","",'0.2_Pla de reducció'!J215)</f>
        <v/>
      </c>
      <c r="J221" s="506" t="str">
        <f>IF('0.2_Pla de reducció'!K215="","",'0.2_Pla de reducció'!K215)</f>
        <v/>
      </c>
      <c r="K221" s="506" t="str">
        <f>IF('0.2_Pla de reducció'!L215="","",'0.2_Pla de reducció'!L215)</f>
        <v/>
      </c>
    </row>
    <row r="222" spans="3:11" s="10" customFormat="1" x14ac:dyDescent="0.25">
      <c r="C222" s="478">
        <v>192</v>
      </c>
      <c r="D222" s="504" t="str">
        <f>IF('0.2_Pla de reducció'!E216="","",'0.2_Pla de reducció'!E216)</f>
        <v/>
      </c>
      <c r="E222" s="504" t="str">
        <f>IF('0.2_Pla de reducció'!F216="","",'0.2_Pla de reducció'!F216)</f>
        <v/>
      </c>
      <c r="F222" s="727" t="str">
        <f>IF('0.2_Pla de reducció'!G216="","",'0.2_Pla de reducció'!G216)</f>
        <v/>
      </c>
      <c r="G222" s="727"/>
      <c r="H222" s="727"/>
      <c r="I222" s="505" t="str">
        <f>IF('0.2_Pla de reducció'!J216="","",'0.2_Pla de reducció'!J216)</f>
        <v/>
      </c>
      <c r="J222" s="506" t="str">
        <f>IF('0.2_Pla de reducció'!K216="","",'0.2_Pla de reducció'!K216)</f>
        <v/>
      </c>
      <c r="K222" s="506" t="str">
        <f>IF('0.2_Pla de reducció'!L216="","",'0.2_Pla de reducció'!L216)</f>
        <v/>
      </c>
    </row>
    <row r="223" spans="3:11" s="10" customFormat="1" x14ac:dyDescent="0.25">
      <c r="C223" s="478">
        <v>193</v>
      </c>
      <c r="D223" s="504" t="str">
        <f>IF('0.2_Pla de reducció'!E217="","",'0.2_Pla de reducció'!E217)</f>
        <v/>
      </c>
      <c r="E223" s="504" t="str">
        <f>IF('0.2_Pla de reducció'!F217="","",'0.2_Pla de reducció'!F217)</f>
        <v/>
      </c>
      <c r="F223" s="727" t="str">
        <f>IF('0.2_Pla de reducció'!G217="","",'0.2_Pla de reducció'!G217)</f>
        <v/>
      </c>
      <c r="G223" s="727"/>
      <c r="H223" s="727"/>
      <c r="I223" s="505" t="str">
        <f>IF('0.2_Pla de reducció'!J217="","",'0.2_Pla de reducció'!J217)</f>
        <v/>
      </c>
      <c r="J223" s="506" t="str">
        <f>IF('0.2_Pla de reducció'!K217="","",'0.2_Pla de reducció'!K217)</f>
        <v/>
      </c>
      <c r="K223" s="506" t="str">
        <f>IF('0.2_Pla de reducció'!L217="","",'0.2_Pla de reducció'!L217)</f>
        <v/>
      </c>
    </row>
    <row r="224" spans="3:11" s="10" customFormat="1" x14ac:dyDescent="0.25">
      <c r="C224" s="478">
        <v>194</v>
      </c>
      <c r="D224" s="504" t="str">
        <f>IF('0.2_Pla de reducció'!E218="","",'0.2_Pla de reducció'!E218)</f>
        <v/>
      </c>
      <c r="E224" s="504" t="str">
        <f>IF('0.2_Pla de reducció'!F218="","",'0.2_Pla de reducció'!F218)</f>
        <v/>
      </c>
      <c r="F224" s="727" t="str">
        <f>IF('0.2_Pla de reducció'!G218="","",'0.2_Pla de reducció'!G218)</f>
        <v/>
      </c>
      <c r="G224" s="727"/>
      <c r="H224" s="727"/>
      <c r="I224" s="505" t="str">
        <f>IF('0.2_Pla de reducció'!J218="","",'0.2_Pla de reducció'!J218)</f>
        <v/>
      </c>
      <c r="J224" s="506" t="str">
        <f>IF('0.2_Pla de reducció'!K218="","",'0.2_Pla de reducció'!K218)</f>
        <v/>
      </c>
      <c r="K224" s="506" t="str">
        <f>IF('0.2_Pla de reducció'!L218="","",'0.2_Pla de reducció'!L218)</f>
        <v/>
      </c>
    </row>
    <row r="225" spans="3:11" s="10" customFormat="1" x14ac:dyDescent="0.25">
      <c r="C225" s="478">
        <v>195</v>
      </c>
      <c r="D225" s="504" t="str">
        <f>IF('0.2_Pla de reducció'!E219="","",'0.2_Pla de reducció'!E219)</f>
        <v/>
      </c>
      <c r="E225" s="504" t="str">
        <f>IF('0.2_Pla de reducció'!F219="","",'0.2_Pla de reducció'!F219)</f>
        <v/>
      </c>
      <c r="F225" s="727" t="str">
        <f>IF('0.2_Pla de reducció'!G219="","",'0.2_Pla de reducció'!G219)</f>
        <v/>
      </c>
      <c r="G225" s="727"/>
      <c r="H225" s="727"/>
      <c r="I225" s="505" t="str">
        <f>IF('0.2_Pla de reducció'!J219="","",'0.2_Pla de reducció'!J219)</f>
        <v/>
      </c>
      <c r="J225" s="506" t="str">
        <f>IF('0.2_Pla de reducció'!K219="","",'0.2_Pla de reducció'!K219)</f>
        <v/>
      </c>
      <c r="K225" s="506" t="str">
        <f>IF('0.2_Pla de reducció'!L219="","",'0.2_Pla de reducció'!L219)</f>
        <v/>
      </c>
    </row>
    <row r="226" spans="3:11" s="10" customFormat="1" x14ac:dyDescent="0.25">
      <c r="C226" s="478">
        <v>196</v>
      </c>
      <c r="D226" s="504" t="str">
        <f>IF('0.2_Pla de reducció'!E220="","",'0.2_Pla de reducció'!E220)</f>
        <v/>
      </c>
      <c r="E226" s="504" t="str">
        <f>IF('0.2_Pla de reducció'!F220="","",'0.2_Pla de reducció'!F220)</f>
        <v/>
      </c>
      <c r="F226" s="727" t="str">
        <f>IF('0.2_Pla de reducció'!G220="","",'0.2_Pla de reducció'!G220)</f>
        <v/>
      </c>
      <c r="G226" s="727"/>
      <c r="H226" s="727"/>
      <c r="I226" s="505" t="str">
        <f>IF('0.2_Pla de reducció'!J220="","",'0.2_Pla de reducció'!J220)</f>
        <v/>
      </c>
      <c r="J226" s="506" t="str">
        <f>IF('0.2_Pla de reducció'!K220="","",'0.2_Pla de reducció'!K220)</f>
        <v/>
      </c>
      <c r="K226" s="506" t="str">
        <f>IF('0.2_Pla de reducció'!L220="","",'0.2_Pla de reducció'!L220)</f>
        <v/>
      </c>
    </row>
    <row r="227" spans="3:11" s="10" customFormat="1" x14ac:dyDescent="0.25">
      <c r="C227" s="478">
        <v>197</v>
      </c>
      <c r="D227" s="504" t="str">
        <f>IF('0.2_Pla de reducció'!E221="","",'0.2_Pla de reducció'!E221)</f>
        <v/>
      </c>
      <c r="E227" s="504" t="str">
        <f>IF('0.2_Pla de reducció'!F221="","",'0.2_Pla de reducció'!F221)</f>
        <v/>
      </c>
      <c r="F227" s="727" t="str">
        <f>IF('0.2_Pla de reducció'!G221="","",'0.2_Pla de reducció'!G221)</f>
        <v/>
      </c>
      <c r="G227" s="727"/>
      <c r="H227" s="727"/>
      <c r="I227" s="505" t="str">
        <f>IF('0.2_Pla de reducció'!J221="","",'0.2_Pla de reducció'!J221)</f>
        <v/>
      </c>
      <c r="J227" s="506" t="str">
        <f>IF('0.2_Pla de reducció'!K221="","",'0.2_Pla de reducció'!K221)</f>
        <v/>
      </c>
      <c r="K227" s="506" t="str">
        <f>IF('0.2_Pla de reducció'!L221="","",'0.2_Pla de reducció'!L221)</f>
        <v/>
      </c>
    </row>
    <row r="228" spans="3:11" s="10" customFormat="1" x14ac:dyDescent="0.25">
      <c r="C228" s="478">
        <v>198</v>
      </c>
      <c r="D228" s="504" t="str">
        <f>IF('0.2_Pla de reducció'!E222="","",'0.2_Pla de reducció'!E222)</f>
        <v/>
      </c>
      <c r="E228" s="504" t="str">
        <f>IF('0.2_Pla de reducció'!F222="","",'0.2_Pla de reducció'!F222)</f>
        <v/>
      </c>
      <c r="F228" s="727" t="str">
        <f>IF('0.2_Pla de reducció'!G222="","",'0.2_Pla de reducció'!G222)</f>
        <v/>
      </c>
      <c r="G228" s="727"/>
      <c r="H228" s="727"/>
      <c r="I228" s="505" t="str">
        <f>IF('0.2_Pla de reducció'!J222="","",'0.2_Pla de reducció'!J222)</f>
        <v/>
      </c>
      <c r="J228" s="506" t="str">
        <f>IF('0.2_Pla de reducció'!K222="","",'0.2_Pla de reducció'!K222)</f>
        <v/>
      </c>
      <c r="K228" s="506" t="str">
        <f>IF('0.2_Pla de reducció'!L222="","",'0.2_Pla de reducció'!L222)</f>
        <v/>
      </c>
    </row>
    <row r="229" spans="3:11" s="10" customFormat="1" x14ac:dyDescent="0.25">
      <c r="C229" s="478">
        <v>199</v>
      </c>
      <c r="D229" s="504" t="str">
        <f>IF('0.2_Pla de reducció'!E223="","",'0.2_Pla de reducció'!E223)</f>
        <v/>
      </c>
      <c r="E229" s="504" t="str">
        <f>IF('0.2_Pla de reducció'!F223="","",'0.2_Pla de reducció'!F223)</f>
        <v/>
      </c>
      <c r="F229" s="727" t="str">
        <f>IF('0.2_Pla de reducció'!G223="","",'0.2_Pla de reducció'!G223)</f>
        <v/>
      </c>
      <c r="G229" s="727"/>
      <c r="H229" s="727"/>
      <c r="I229" s="505" t="str">
        <f>IF('0.2_Pla de reducció'!J223="","",'0.2_Pla de reducció'!J223)</f>
        <v/>
      </c>
      <c r="J229" s="506" t="str">
        <f>IF('0.2_Pla de reducció'!K223="","",'0.2_Pla de reducció'!K223)</f>
        <v/>
      </c>
      <c r="K229" s="506" t="str">
        <f>IF('0.2_Pla de reducció'!L223="","",'0.2_Pla de reducció'!L223)</f>
        <v/>
      </c>
    </row>
    <row r="230" spans="3:11" s="10" customFormat="1" x14ac:dyDescent="0.25">
      <c r="C230" s="478">
        <v>200</v>
      </c>
      <c r="D230" s="504" t="str">
        <f>IF('0.2_Pla de reducció'!E224="","",'0.2_Pla de reducció'!E224)</f>
        <v/>
      </c>
      <c r="E230" s="504" t="str">
        <f>IF('0.2_Pla de reducció'!F224="","",'0.2_Pla de reducció'!F224)</f>
        <v/>
      </c>
      <c r="F230" s="727" t="str">
        <f>IF('0.2_Pla de reducció'!G224="","",'0.2_Pla de reducció'!G224)</f>
        <v/>
      </c>
      <c r="G230" s="727"/>
      <c r="H230" s="727"/>
      <c r="I230" s="505" t="str">
        <f>IF('0.2_Pla de reducció'!J224="","",'0.2_Pla de reducció'!J224)</f>
        <v/>
      </c>
      <c r="J230" s="506" t="str">
        <f>IF('0.2_Pla de reducció'!K224="","",'0.2_Pla de reducció'!K224)</f>
        <v/>
      </c>
      <c r="K230" s="506" t="str">
        <f>IF('0.2_Pla de reducció'!L224="","",'0.2_Pla de reducció'!L224)</f>
        <v/>
      </c>
    </row>
    <row r="231" spans="3:11" s="10" customFormat="1" x14ac:dyDescent="0.25">
      <c r="C231" s="478">
        <v>201</v>
      </c>
      <c r="D231" s="504" t="str">
        <f>IF('0.2_Pla de reducció'!E225="","",'0.2_Pla de reducció'!E225)</f>
        <v/>
      </c>
      <c r="E231" s="504" t="str">
        <f>IF('0.2_Pla de reducció'!F225="","",'0.2_Pla de reducció'!F225)</f>
        <v/>
      </c>
      <c r="F231" s="727" t="str">
        <f>IF('0.2_Pla de reducció'!G225="","",'0.2_Pla de reducció'!G225)</f>
        <v/>
      </c>
      <c r="G231" s="727"/>
      <c r="H231" s="727"/>
      <c r="I231" s="505" t="str">
        <f>IF('0.2_Pla de reducció'!J225="","",'0.2_Pla de reducció'!J225)</f>
        <v/>
      </c>
      <c r="J231" s="506" t="str">
        <f>IF('0.2_Pla de reducció'!K225="","",'0.2_Pla de reducció'!K225)</f>
        <v/>
      </c>
      <c r="K231" s="506" t="str">
        <f>IF('0.2_Pla de reducció'!L225="","",'0.2_Pla de reducció'!L225)</f>
        <v/>
      </c>
    </row>
    <row r="232" spans="3:11" s="10" customFormat="1" x14ac:dyDescent="0.25">
      <c r="C232" s="478">
        <v>202</v>
      </c>
      <c r="D232" s="504" t="str">
        <f>IF('0.2_Pla de reducció'!E226="","",'0.2_Pla de reducció'!E226)</f>
        <v/>
      </c>
      <c r="E232" s="504" t="str">
        <f>IF('0.2_Pla de reducció'!F226="","",'0.2_Pla de reducció'!F226)</f>
        <v/>
      </c>
      <c r="F232" s="727" t="str">
        <f>IF('0.2_Pla de reducció'!G226="","",'0.2_Pla de reducció'!G226)</f>
        <v/>
      </c>
      <c r="G232" s="727"/>
      <c r="H232" s="727"/>
      <c r="I232" s="505" t="str">
        <f>IF('0.2_Pla de reducció'!J226="","",'0.2_Pla de reducció'!J226)</f>
        <v/>
      </c>
      <c r="J232" s="506" t="str">
        <f>IF('0.2_Pla de reducció'!K226="","",'0.2_Pla de reducció'!K226)</f>
        <v/>
      </c>
      <c r="K232" s="506" t="str">
        <f>IF('0.2_Pla de reducció'!L226="","",'0.2_Pla de reducció'!L226)</f>
        <v/>
      </c>
    </row>
    <row r="233" spans="3:11" s="10" customFormat="1" x14ac:dyDescent="0.25">
      <c r="C233" s="478">
        <v>203</v>
      </c>
      <c r="D233" s="504" t="str">
        <f>IF('0.2_Pla de reducció'!E227="","",'0.2_Pla de reducció'!E227)</f>
        <v/>
      </c>
      <c r="E233" s="504" t="str">
        <f>IF('0.2_Pla de reducció'!F227="","",'0.2_Pla de reducció'!F227)</f>
        <v/>
      </c>
      <c r="F233" s="727" t="str">
        <f>IF('0.2_Pla de reducció'!G227="","",'0.2_Pla de reducció'!G227)</f>
        <v/>
      </c>
      <c r="G233" s="727"/>
      <c r="H233" s="727"/>
      <c r="I233" s="505" t="str">
        <f>IF('0.2_Pla de reducció'!J227="","",'0.2_Pla de reducció'!J227)</f>
        <v/>
      </c>
      <c r="J233" s="506" t="str">
        <f>IF('0.2_Pla de reducció'!K227="","",'0.2_Pla de reducció'!K227)</f>
        <v/>
      </c>
      <c r="K233" s="506" t="str">
        <f>IF('0.2_Pla de reducció'!L227="","",'0.2_Pla de reducció'!L227)</f>
        <v/>
      </c>
    </row>
    <row r="234" spans="3:11" s="10" customFormat="1" x14ac:dyDescent="0.25">
      <c r="C234" s="478">
        <v>204</v>
      </c>
      <c r="D234" s="504" t="str">
        <f>IF('0.2_Pla de reducció'!E228="","",'0.2_Pla de reducció'!E228)</f>
        <v/>
      </c>
      <c r="E234" s="504" t="str">
        <f>IF('0.2_Pla de reducció'!F228="","",'0.2_Pla de reducció'!F228)</f>
        <v/>
      </c>
      <c r="F234" s="727" t="str">
        <f>IF('0.2_Pla de reducció'!G228="","",'0.2_Pla de reducció'!G228)</f>
        <v/>
      </c>
      <c r="G234" s="727"/>
      <c r="H234" s="727"/>
      <c r="I234" s="505" t="str">
        <f>IF('0.2_Pla de reducció'!J228="","",'0.2_Pla de reducció'!J228)</f>
        <v/>
      </c>
      <c r="J234" s="506" t="str">
        <f>IF('0.2_Pla de reducció'!K228="","",'0.2_Pla de reducció'!K228)</f>
        <v/>
      </c>
      <c r="K234" s="506" t="str">
        <f>IF('0.2_Pla de reducció'!L228="","",'0.2_Pla de reducció'!L228)</f>
        <v/>
      </c>
    </row>
    <row r="235" spans="3:11" s="10" customFormat="1" x14ac:dyDescent="0.25">
      <c r="C235" s="478">
        <v>205</v>
      </c>
      <c r="D235" s="504" t="str">
        <f>IF('0.2_Pla de reducció'!E229="","",'0.2_Pla de reducció'!E229)</f>
        <v/>
      </c>
      <c r="E235" s="504" t="str">
        <f>IF('0.2_Pla de reducció'!F229="","",'0.2_Pla de reducció'!F229)</f>
        <v/>
      </c>
      <c r="F235" s="727" t="str">
        <f>IF('0.2_Pla de reducció'!G229="","",'0.2_Pla de reducció'!G229)</f>
        <v/>
      </c>
      <c r="G235" s="727"/>
      <c r="H235" s="727"/>
      <c r="I235" s="505" t="str">
        <f>IF('0.2_Pla de reducció'!J229="","",'0.2_Pla de reducció'!J229)</f>
        <v/>
      </c>
      <c r="J235" s="506" t="str">
        <f>IF('0.2_Pla de reducció'!K229="","",'0.2_Pla de reducció'!K229)</f>
        <v/>
      </c>
      <c r="K235" s="506" t="str">
        <f>IF('0.2_Pla de reducció'!L229="","",'0.2_Pla de reducció'!L229)</f>
        <v/>
      </c>
    </row>
    <row r="236" spans="3:11" s="10" customFormat="1" x14ac:dyDescent="0.25">
      <c r="C236" s="478">
        <v>206</v>
      </c>
      <c r="D236" s="504" t="str">
        <f>IF('0.2_Pla de reducció'!E230="","",'0.2_Pla de reducció'!E230)</f>
        <v/>
      </c>
      <c r="E236" s="504" t="str">
        <f>IF('0.2_Pla de reducció'!F230="","",'0.2_Pla de reducció'!F230)</f>
        <v/>
      </c>
      <c r="F236" s="727" t="str">
        <f>IF('0.2_Pla de reducció'!G230="","",'0.2_Pla de reducció'!G230)</f>
        <v/>
      </c>
      <c r="G236" s="727"/>
      <c r="H236" s="727"/>
      <c r="I236" s="505" t="str">
        <f>IF('0.2_Pla de reducció'!J230="","",'0.2_Pla de reducció'!J230)</f>
        <v/>
      </c>
      <c r="J236" s="506" t="str">
        <f>IF('0.2_Pla de reducció'!K230="","",'0.2_Pla de reducció'!K230)</f>
        <v/>
      </c>
      <c r="K236" s="506" t="str">
        <f>IF('0.2_Pla de reducció'!L230="","",'0.2_Pla de reducció'!L230)</f>
        <v/>
      </c>
    </row>
    <row r="237" spans="3:11" s="10" customFormat="1" x14ac:dyDescent="0.25">
      <c r="C237" s="478">
        <v>207</v>
      </c>
      <c r="D237" s="504" t="str">
        <f>IF('0.2_Pla de reducció'!E231="","",'0.2_Pla de reducció'!E231)</f>
        <v/>
      </c>
      <c r="E237" s="504" t="str">
        <f>IF('0.2_Pla de reducció'!F231="","",'0.2_Pla de reducció'!F231)</f>
        <v/>
      </c>
      <c r="F237" s="727" t="str">
        <f>IF('0.2_Pla de reducció'!G231="","",'0.2_Pla de reducció'!G231)</f>
        <v/>
      </c>
      <c r="G237" s="727"/>
      <c r="H237" s="727"/>
      <c r="I237" s="505" t="str">
        <f>IF('0.2_Pla de reducció'!J231="","",'0.2_Pla de reducció'!J231)</f>
        <v/>
      </c>
      <c r="J237" s="506" t="str">
        <f>IF('0.2_Pla de reducció'!K231="","",'0.2_Pla de reducció'!K231)</f>
        <v/>
      </c>
      <c r="K237" s="506" t="str">
        <f>IF('0.2_Pla de reducció'!L231="","",'0.2_Pla de reducció'!L231)</f>
        <v/>
      </c>
    </row>
    <row r="238" spans="3:11" s="10" customFormat="1" x14ac:dyDescent="0.25">
      <c r="C238" s="478">
        <v>208</v>
      </c>
      <c r="D238" s="504" t="str">
        <f>IF('0.2_Pla de reducció'!E232="","",'0.2_Pla de reducció'!E232)</f>
        <v/>
      </c>
      <c r="E238" s="504" t="str">
        <f>IF('0.2_Pla de reducció'!F232="","",'0.2_Pla de reducció'!F232)</f>
        <v/>
      </c>
      <c r="F238" s="727" t="str">
        <f>IF('0.2_Pla de reducció'!G232="","",'0.2_Pla de reducció'!G232)</f>
        <v/>
      </c>
      <c r="G238" s="727"/>
      <c r="H238" s="727"/>
      <c r="I238" s="505" t="str">
        <f>IF('0.2_Pla de reducció'!J232="","",'0.2_Pla de reducció'!J232)</f>
        <v/>
      </c>
      <c r="J238" s="506" t="str">
        <f>IF('0.2_Pla de reducció'!K232="","",'0.2_Pla de reducció'!K232)</f>
        <v/>
      </c>
      <c r="K238" s="506" t="str">
        <f>IF('0.2_Pla de reducció'!L232="","",'0.2_Pla de reducció'!L232)</f>
        <v/>
      </c>
    </row>
    <row r="239" spans="3:11" s="10" customFormat="1" x14ac:dyDescent="0.25">
      <c r="C239" s="478">
        <v>209</v>
      </c>
      <c r="D239" s="504" t="str">
        <f>IF('0.2_Pla de reducció'!E233="","",'0.2_Pla de reducció'!E233)</f>
        <v/>
      </c>
      <c r="E239" s="504" t="str">
        <f>IF('0.2_Pla de reducció'!F233="","",'0.2_Pla de reducció'!F233)</f>
        <v/>
      </c>
      <c r="F239" s="727" t="str">
        <f>IF('0.2_Pla de reducció'!G233="","",'0.2_Pla de reducció'!G233)</f>
        <v/>
      </c>
      <c r="G239" s="727"/>
      <c r="H239" s="727"/>
      <c r="I239" s="505" t="str">
        <f>IF('0.2_Pla de reducció'!J233="","",'0.2_Pla de reducció'!J233)</f>
        <v/>
      </c>
      <c r="J239" s="506" t="str">
        <f>IF('0.2_Pla de reducció'!K233="","",'0.2_Pla de reducció'!K233)</f>
        <v/>
      </c>
      <c r="K239" s="506" t="str">
        <f>IF('0.2_Pla de reducció'!L233="","",'0.2_Pla de reducció'!L233)</f>
        <v/>
      </c>
    </row>
    <row r="240" spans="3:11" s="10" customFormat="1" x14ac:dyDescent="0.25">
      <c r="C240" s="478">
        <v>210</v>
      </c>
      <c r="D240" s="504" t="str">
        <f>IF('0.2_Pla de reducció'!E234="","",'0.2_Pla de reducció'!E234)</f>
        <v/>
      </c>
      <c r="E240" s="504" t="str">
        <f>IF('0.2_Pla de reducció'!F234="","",'0.2_Pla de reducció'!F234)</f>
        <v/>
      </c>
      <c r="F240" s="727" t="str">
        <f>IF('0.2_Pla de reducció'!G234="","",'0.2_Pla de reducció'!G234)</f>
        <v/>
      </c>
      <c r="G240" s="727"/>
      <c r="H240" s="727"/>
      <c r="I240" s="505" t="str">
        <f>IF('0.2_Pla de reducció'!J234="","",'0.2_Pla de reducció'!J234)</f>
        <v/>
      </c>
      <c r="J240" s="506" t="str">
        <f>IF('0.2_Pla de reducció'!K234="","",'0.2_Pla de reducció'!K234)</f>
        <v/>
      </c>
      <c r="K240" s="506" t="str">
        <f>IF('0.2_Pla de reducció'!L234="","",'0.2_Pla de reducció'!L234)</f>
        <v/>
      </c>
    </row>
    <row r="241" spans="3:11" s="10" customFormat="1" x14ac:dyDescent="0.25">
      <c r="C241" s="478">
        <v>211</v>
      </c>
      <c r="D241" s="504" t="str">
        <f>IF('0.2_Pla de reducció'!E235="","",'0.2_Pla de reducció'!E235)</f>
        <v/>
      </c>
      <c r="E241" s="504" t="str">
        <f>IF('0.2_Pla de reducció'!F235="","",'0.2_Pla de reducció'!F235)</f>
        <v/>
      </c>
      <c r="F241" s="727" t="str">
        <f>IF('0.2_Pla de reducció'!G235="","",'0.2_Pla de reducció'!G235)</f>
        <v/>
      </c>
      <c r="G241" s="727"/>
      <c r="H241" s="727"/>
      <c r="I241" s="505" t="str">
        <f>IF('0.2_Pla de reducció'!J235="","",'0.2_Pla de reducció'!J235)</f>
        <v/>
      </c>
      <c r="J241" s="506" t="str">
        <f>IF('0.2_Pla de reducció'!K235="","",'0.2_Pla de reducció'!K235)</f>
        <v/>
      </c>
      <c r="K241" s="506" t="str">
        <f>IF('0.2_Pla de reducció'!L235="","",'0.2_Pla de reducció'!L235)</f>
        <v/>
      </c>
    </row>
    <row r="242" spans="3:11" s="10" customFormat="1" x14ac:dyDescent="0.25">
      <c r="C242" s="478">
        <v>212</v>
      </c>
      <c r="D242" s="504" t="str">
        <f>IF('0.2_Pla de reducció'!E236="","",'0.2_Pla de reducció'!E236)</f>
        <v/>
      </c>
      <c r="E242" s="504" t="str">
        <f>IF('0.2_Pla de reducció'!F236="","",'0.2_Pla de reducció'!F236)</f>
        <v/>
      </c>
      <c r="F242" s="727" t="str">
        <f>IF('0.2_Pla de reducció'!G236="","",'0.2_Pla de reducció'!G236)</f>
        <v/>
      </c>
      <c r="G242" s="727"/>
      <c r="H242" s="727"/>
      <c r="I242" s="505" t="str">
        <f>IF('0.2_Pla de reducció'!J236="","",'0.2_Pla de reducció'!J236)</f>
        <v/>
      </c>
      <c r="J242" s="506" t="str">
        <f>IF('0.2_Pla de reducció'!K236="","",'0.2_Pla de reducció'!K236)</f>
        <v/>
      </c>
      <c r="K242" s="506" t="str">
        <f>IF('0.2_Pla de reducció'!L236="","",'0.2_Pla de reducció'!L236)</f>
        <v/>
      </c>
    </row>
    <row r="243" spans="3:11" s="10" customFormat="1" x14ac:dyDescent="0.25">
      <c r="C243" s="478">
        <v>213</v>
      </c>
      <c r="D243" s="504" t="str">
        <f>IF('0.2_Pla de reducció'!E237="","",'0.2_Pla de reducció'!E237)</f>
        <v/>
      </c>
      <c r="E243" s="504" t="str">
        <f>IF('0.2_Pla de reducció'!F237="","",'0.2_Pla de reducció'!F237)</f>
        <v/>
      </c>
      <c r="F243" s="727" t="str">
        <f>IF('0.2_Pla de reducció'!G237="","",'0.2_Pla de reducció'!G237)</f>
        <v/>
      </c>
      <c r="G243" s="727"/>
      <c r="H243" s="727"/>
      <c r="I243" s="505" t="str">
        <f>IF('0.2_Pla de reducció'!J237="","",'0.2_Pla de reducció'!J237)</f>
        <v/>
      </c>
      <c r="J243" s="506" t="str">
        <f>IF('0.2_Pla de reducció'!K237="","",'0.2_Pla de reducció'!K237)</f>
        <v/>
      </c>
      <c r="K243" s="506" t="str">
        <f>IF('0.2_Pla de reducció'!L237="","",'0.2_Pla de reducció'!L237)</f>
        <v/>
      </c>
    </row>
    <row r="244" spans="3:11" s="10" customFormat="1" x14ac:dyDescent="0.25">
      <c r="C244" s="478">
        <v>214</v>
      </c>
      <c r="D244" s="504" t="str">
        <f>IF('0.2_Pla de reducció'!E238="","",'0.2_Pla de reducció'!E238)</f>
        <v/>
      </c>
      <c r="E244" s="504" t="str">
        <f>IF('0.2_Pla de reducció'!F238="","",'0.2_Pla de reducció'!F238)</f>
        <v/>
      </c>
      <c r="F244" s="727" t="str">
        <f>IF('0.2_Pla de reducció'!G238="","",'0.2_Pla de reducció'!G238)</f>
        <v/>
      </c>
      <c r="G244" s="727"/>
      <c r="H244" s="727"/>
      <c r="I244" s="505" t="str">
        <f>IF('0.2_Pla de reducció'!J238="","",'0.2_Pla de reducció'!J238)</f>
        <v/>
      </c>
      <c r="J244" s="506" t="str">
        <f>IF('0.2_Pla de reducció'!K238="","",'0.2_Pla de reducció'!K238)</f>
        <v/>
      </c>
      <c r="K244" s="506" t="str">
        <f>IF('0.2_Pla de reducció'!L238="","",'0.2_Pla de reducció'!L238)</f>
        <v/>
      </c>
    </row>
    <row r="245" spans="3:11" s="10" customFormat="1" x14ac:dyDescent="0.25">
      <c r="C245" s="478">
        <v>215</v>
      </c>
      <c r="D245" s="504" t="str">
        <f>IF('0.2_Pla de reducció'!E239="","",'0.2_Pla de reducció'!E239)</f>
        <v/>
      </c>
      <c r="E245" s="504" t="str">
        <f>IF('0.2_Pla de reducció'!F239="","",'0.2_Pla de reducció'!F239)</f>
        <v/>
      </c>
      <c r="F245" s="727" t="str">
        <f>IF('0.2_Pla de reducció'!G239="","",'0.2_Pla de reducció'!G239)</f>
        <v/>
      </c>
      <c r="G245" s="727"/>
      <c r="H245" s="727"/>
      <c r="I245" s="505" t="str">
        <f>IF('0.2_Pla de reducció'!J239="","",'0.2_Pla de reducció'!J239)</f>
        <v/>
      </c>
      <c r="J245" s="506" t="str">
        <f>IF('0.2_Pla de reducció'!K239="","",'0.2_Pla de reducció'!K239)</f>
        <v/>
      </c>
      <c r="K245" s="506" t="str">
        <f>IF('0.2_Pla de reducció'!L239="","",'0.2_Pla de reducció'!L239)</f>
        <v/>
      </c>
    </row>
    <row r="246" spans="3:11" s="10" customFormat="1" x14ac:dyDescent="0.25">
      <c r="C246" s="478">
        <v>216</v>
      </c>
      <c r="D246" s="504" t="str">
        <f>IF('0.2_Pla de reducció'!E240="","",'0.2_Pla de reducció'!E240)</f>
        <v/>
      </c>
      <c r="E246" s="504" t="str">
        <f>IF('0.2_Pla de reducció'!F240="","",'0.2_Pla de reducció'!F240)</f>
        <v/>
      </c>
      <c r="F246" s="727" t="str">
        <f>IF('0.2_Pla de reducció'!G240="","",'0.2_Pla de reducció'!G240)</f>
        <v/>
      </c>
      <c r="G246" s="727"/>
      <c r="H246" s="727"/>
      <c r="I246" s="505" t="str">
        <f>IF('0.2_Pla de reducció'!J240="","",'0.2_Pla de reducció'!J240)</f>
        <v/>
      </c>
      <c r="J246" s="506" t="str">
        <f>IF('0.2_Pla de reducció'!K240="","",'0.2_Pla de reducció'!K240)</f>
        <v/>
      </c>
      <c r="K246" s="506" t="str">
        <f>IF('0.2_Pla de reducció'!L240="","",'0.2_Pla de reducció'!L240)</f>
        <v/>
      </c>
    </row>
    <row r="247" spans="3:11" s="10" customFormat="1" x14ac:dyDescent="0.25">
      <c r="C247" s="478">
        <v>217</v>
      </c>
      <c r="D247" s="504" t="str">
        <f>IF('0.2_Pla de reducció'!E241="","",'0.2_Pla de reducció'!E241)</f>
        <v/>
      </c>
      <c r="E247" s="504" t="str">
        <f>IF('0.2_Pla de reducció'!F241="","",'0.2_Pla de reducció'!F241)</f>
        <v/>
      </c>
      <c r="F247" s="727" t="str">
        <f>IF('0.2_Pla de reducció'!G241="","",'0.2_Pla de reducció'!G241)</f>
        <v/>
      </c>
      <c r="G247" s="727"/>
      <c r="H247" s="727"/>
      <c r="I247" s="505" t="str">
        <f>IF('0.2_Pla de reducció'!J241="","",'0.2_Pla de reducció'!J241)</f>
        <v/>
      </c>
      <c r="J247" s="506" t="str">
        <f>IF('0.2_Pla de reducció'!K241="","",'0.2_Pla de reducció'!K241)</f>
        <v/>
      </c>
      <c r="K247" s="506" t="str">
        <f>IF('0.2_Pla de reducció'!L241="","",'0.2_Pla de reducció'!L241)</f>
        <v/>
      </c>
    </row>
    <row r="248" spans="3:11" s="10" customFormat="1" x14ac:dyDescent="0.25">
      <c r="C248" s="478">
        <v>218</v>
      </c>
      <c r="D248" s="504" t="str">
        <f>IF('0.2_Pla de reducció'!E242="","",'0.2_Pla de reducció'!E242)</f>
        <v/>
      </c>
      <c r="E248" s="504" t="str">
        <f>IF('0.2_Pla de reducció'!F242="","",'0.2_Pla de reducció'!F242)</f>
        <v/>
      </c>
      <c r="F248" s="727" t="str">
        <f>IF('0.2_Pla de reducció'!G242="","",'0.2_Pla de reducció'!G242)</f>
        <v/>
      </c>
      <c r="G248" s="727"/>
      <c r="H248" s="727"/>
      <c r="I248" s="505" t="str">
        <f>IF('0.2_Pla de reducció'!J242="","",'0.2_Pla de reducció'!J242)</f>
        <v/>
      </c>
      <c r="J248" s="506" t="str">
        <f>IF('0.2_Pla de reducció'!K242="","",'0.2_Pla de reducció'!K242)</f>
        <v/>
      </c>
      <c r="K248" s="506" t="str">
        <f>IF('0.2_Pla de reducció'!L242="","",'0.2_Pla de reducció'!L242)</f>
        <v/>
      </c>
    </row>
    <row r="249" spans="3:11" s="10" customFormat="1" x14ac:dyDescent="0.25">
      <c r="C249" s="478">
        <v>219</v>
      </c>
      <c r="D249" s="504" t="str">
        <f>IF('0.2_Pla de reducció'!E243="","",'0.2_Pla de reducció'!E243)</f>
        <v/>
      </c>
      <c r="E249" s="504" t="str">
        <f>IF('0.2_Pla de reducció'!F243="","",'0.2_Pla de reducció'!F243)</f>
        <v/>
      </c>
      <c r="F249" s="727" t="str">
        <f>IF('0.2_Pla de reducció'!G243="","",'0.2_Pla de reducció'!G243)</f>
        <v/>
      </c>
      <c r="G249" s="727"/>
      <c r="H249" s="727"/>
      <c r="I249" s="505" t="str">
        <f>IF('0.2_Pla de reducció'!J243="","",'0.2_Pla de reducció'!J243)</f>
        <v/>
      </c>
      <c r="J249" s="506" t="str">
        <f>IF('0.2_Pla de reducció'!K243="","",'0.2_Pla de reducció'!K243)</f>
        <v/>
      </c>
      <c r="K249" s="506" t="str">
        <f>IF('0.2_Pla de reducció'!L243="","",'0.2_Pla de reducció'!L243)</f>
        <v/>
      </c>
    </row>
    <row r="250" spans="3:11" s="10" customFormat="1" x14ac:dyDescent="0.25">
      <c r="C250" s="478">
        <v>220</v>
      </c>
      <c r="D250" s="504" t="str">
        <f>IF('0.2_Pla de reducció'!E244="","",'0.2_Pla de reducció'!E244)</f>
        <v/>
      </c>
      <c r="E250" s="504" t="str">
        <f>IF('0.2_Pla de reducció'!F244="","",'0.2_Pla de reducció'!F244)</f>
        <v/>
      </c>
      <c r="F250" s="727" t="str">
        <f>IF('0.2_Pla de reducció'!G244="","",'0.2_Pla de reducció'!G244)</f>
        <v/>
      </c>
      <c r="G250" s="727"/>
      <c r="H250" s="727"/>
      <c r="I250" s="505" t="str">
        <f>IF('0.2_Pla de reducció'!J244="","",'0.2_Pla de reducció'!J244)</f>
        <v/>
      </c>
      <c r="J250" s="506" t="str">
        <f>IF('0.2_Pla de reducció'!K244="","",'0.2_Pla de reducció'!K244)</f>
        <v/>
      </c>
      <c r="K250" s="506" t="str">
        <f>IF('0.2_Pla de reducció'!L244="","",'0.2_Pla de reducció'!L244)</f>
        <v/>
      </c>
    </row>
    <row r="251" spans="3:11" s="10" customFormat="1" x14ac:dyDescent="0.25">
      <c r="C251" s="478">
        <v>221</v>
      </c>
      <c r="D251" s="504" t="str">
        <f>IF('0.2_Pla de reducció'!E245="","",'0.2_Pla de reducció'!E245)</f>
        <v/>
      </c>
      <c r="E251" s="504" t="str">
        <f>IF('0.2_Pla de reducció'!F245="","",'0.2_Pla de reducció'!F245)</f>
        <v/>
      </c>
      <c r="F251" s="727" t="str">
        <f>IF('0.2_Pla de reducció'!G245="","",'0.2_Pla de reducció'!G245)</f>
        <v/>
      </c>
      <c r="G251" s="727"/>
      <c r="H251" s="727"/>
      <c r="I251" s="505" t="str">
        <f>IF('0.2_Pla de reducció'!J245="","",'0.2_Pla de reducció'!J245)</f>
        <v/>
      </c>
      <c r="J251" s="506" t="str">
        <f>IF('0.2_Pla de reducció'!K245="","",'0.2_Pla de reducció'!K245)</f>
        <v/>
      </c>
      <c r="K251" s="506" t="str">
        <f>IF('0.2_Pla de reducció'!L245="","",'0.2_Pla de reducció'!L245)</f>
        <v/>
      </c>
    </row>
    <row r="252" spans="3:11" s="10" customFormat="1" x14ac:dyDescent="0.25">
      <c r="C252" s="478">
        <v>222</v>
      </c>
      <c r="D252" s="504" t="str">
        <f>IF('0.2_Pla de reducció'!E246="","",'0.2_Pla de reducció'!E246)</f>
        <v/>
      </c>
      <c r="E252" s="504" t="str">
        <f>IF('0.2_Pla de reducció'!F246="","",'0.2_Pla de reducció'!F246)</f>
        <v/>
      </c>
      <c r="F252" s="727" t="str">
        <f>IF('0.2_Pla de reducció'!G246="","",'0.2_Pla de reducció'!G246)</f>
        <v/>
      </c>
      <c r="G252" s="727"/>
      <c r="H252" s="727"/>
      <c r="I252" s="505" t="str">
        <f>IF('0.2_Pla de reducció'!J246="","",'0.2_Pla de reducció'!J246)</f>
        <v/>
      </c>
      <c r="J252" s="506" t="str">
        <f>IF('0.2_Pla de reducció'!K246="","",'0.2_Pla de reducció'!K246)</f>
        <v/>
      </c>
      <c r="K252" s="506" t="str">
        <f>IF('0.2_Pla de reducció'!L246="","",'0.2_Pla de reducció'!L246)</f>
        <v/>
      </c>
    </row>
    <row r="253" spans="3:11" s="10" customFormat="1" x14ac:dyDescent="0.25">
      <c r="C253" s="478">
        <v>223</v>
      </c>
      <c r="D253" s="504" t="str">
        <f>IF('0.2_Pla de reducció'!E247="","",'0.2_Pla de reducció'!E247)</f>
        <v/>
      </c>
      <c r="E253" s="504" t="str">
        <f>IF('0.2_Pla de reducció'!F247="","",'0.2_Pla de reducció'!F247)</f>
        <v/>
      </c>
      <c r="F253" s="727" t="str">
        <f>IF('0.2_Pla de reducció'!G247="","",'0.2_Pla de reducció'!G247)</f>
        <v/>
      </c>
      <c r="G253" s="727"/>
      <c r="H253" s="727"/>
      <c r="I253" s="505" t="str">
        <f>IF('0.2_Pla de reducció'!J247="","",'0.2_Pla de reducció'!J247)</f>
        <v/>
      </c>
      <c r="J253" s="506" t="str">
        <f>IF('0.2_Pla de reducció'!K247="","",'0.2_Pla de reducció'!K247)</f>
        <v/>
      </c>
      <c r="K253" s="506" t="str">
        <f>IF('0.2_Pla de reducció'!L247="","",'0.2_Pla de reducció'!L247)</f>
        <v/>
      </c>
    </row>
    <row r="254" spans="3:11" s="10" customFormat="1" x14ac:dyDescent="0.25">
      <c r="C254" s="478">
        <v>224</v>
      </c>
      <c r="D254" s="504" t="str">
        <f>IF('0.2_Pla de reducció'!E248="","",'0.2_Pla de reducció'!E248)</f>
        <v/>
      </c>
      <c r="E254" s="504" t="str">
        <f>IF('0.2_Pla de reducció'!F248="","",'0.2_Pla de reducció'!F248)</f>
        <v/>
      </c>
      <c r="F254" s="727" t="str">
        <f>IF('0.2_Pla de reducció'!G248="","",'0.2_Pla de reducció'!G248)</f>
        <v/>
      </c>
      <c r="G254" s="727"/>
      <c r="H254" s="727"/>
      <c r="I254" s="505" t="str">
        <f>IF('0.2_Pla de reducció'!J248="","",'0.2_Pla de reducció'!J248)</f>
        <v/>
      </c>
      <c r="J254" s="506" t="str">
        <f>IF('0.2_Pla de reducció'!K248="","",'0.2_Pla de reducció'!K248)</f>
        <v/>
      </c>
      <c r="K254" s="506" t="str">
        <f>IF('0.2_Pla de reducció'!L248="","",'0.2_Pla de reducció'!L248)</f>
        <v/>
      </c>
    </row>
    <row r="255" spans="3:11" s="10" customFormat="1" x14ac:dyDescent="0.25">
      <c r="C255" s="478">
        <v>225</v>
      </c>
      <c r="D255" s="504" t="str">
        <f>IF('0.2_Pla de reducció'!E249="","",'0.2_Pla de reducció'!E249)</f>
        <v/>
      </c>
      <c r="E255" s="504" t="str">
        <f>IF('0.2_Pla de reducció'!F249="","",'0.2_Pla de reducció'!F249)</f>
        <v/>
      </c>
      <c r="F255" s="727" t="str">
        <f>IF('0.2_Pla de reducció'!G249="","",'0.2_Pla de reducció'!G249)</f>
        <v/>
      </c>
      <c r="G255" s="727"/>
      <c r="H255" s="727"/>
      <c r="I255" s="505" t="str">
        <f>IF('0.2_Pla de reducció'!J249="","",'0.2_Pla de reducció'!J249)</f>
        <v/>
      </c>
      <c r="J255" s="506" t="str">
        <f>IF('0.2_Pla de reducció'!K249="","",'0.2_Pla de reducció'!K249)</f>
        <v/>
      </c>
      <c r="K255" s="506" t="str">
        <f>IF('0.2_Pla de reducció'!L249="","",'0.2_Pla de reducció'!L249)</f>
        <v/>
      </c>
    </row>
    <row r="256" spans="3:11" s="10" customFormat="1" x14ac:dyDescent="0.25">
      <c r="C256" s="478">
        <v>226</v>
      </c>
      <c r="D256" s="504" t="str">
        <f>IF('0.2_Pla de reducció'!E250="","",'0.2_Pla de reducció'!E250)</f>
        <v/>
      </c>
      <c r="E256" s="504" t="str">
        <f>IF('0.2_Pla de reducció'!F250="","",'0.2_Pla de reducció'!F250)</f>
        <v/>
      </c>
      <c r="F256" s="727" t="str">
        <f>IF('0.2_Pla de reducció'!G250="","",'0.2_Pla de reducció'!G250)</f>
        <v/>
      </c>
      <c r="G256" s="727"/>
      <c r="H256" s="727"/>
      <c r="I256" s="505" t="str">
        <f>IF('0.2_Pla de reducció'!J250="","",'0.2_Pla de reducció'!J250)</f>
        <v/>
      </c>
      <c r="J256" s="506" t="str">
        <f>IF('0.2_Pla de reducció'!K250="","",'0.2_Pla de reducció'!K250)</f>
        <v/>
      </c>
      <c r="K256" s="506" t="str">
        <f>IF('0.2_Pla de reducció'!L250="","",'0.2_Pla de reducció'!L250)</f>
        <v/>
      </c>
    </row>
    <row r="257" spans="3:11" s="10" customFormat="1" x14ac:dyDescent="0.25">
      <c r="C257" s="478">
        <v>227</v>
      </c>
      <c r="D257" s="504" t="str">
        <f>IF('0.2_Pla de reducció'!E251="","",'0.2_Pla de reducció'!E251)</f>
        <v/>
      </c>
      <c r="E257" s="504" t="str">
        <f>IF('0.2_Pla de reducció'!F251="","",'0.2_Pla de reducció'!F251)</f>
        <v/>
      </c>
      <c r="F257" s="727" t="str">
        <f>IF('0.2_Pla de reducció'!G251="","",'0.2_Pla de reducció'!G251)</f>
        <v/>
      </c>
      <c r="G257" s="727"/>
      <c r="H257" s="727"/>
      <c r="I257" s="505" t="str">
        <f>IF('0.2_Pla de reducció'!J251="","",'0.2_Pla de reducció'!J251)</f>
        <v/>
      </c>
      <c r="J257" s="506" t="str">
        <f>IF('0.2_Pla de reducció'!K251="","",'0.2_Pla de reducció'!K251)</f>
        <v/>
      </c>
      <c r="K257" s="506" t="str">
        <f>IF('0.2_Pla de reducció'!L251="","",'0.2_Pla de reducció'!L251)</f>
        <v/>
      </c>
    </row>
    <row r="258" spans="3:11" s="10" customFormat="1" x14ac:dyDescent="0.25">
      <c r="C258" s="478">
        <v>228</v>
      </c>
      <c r="D258" s="504" t="str">
        <f>IF('0.2_Pla de reducció'!E252="","",'0.2_Pla de reducció'!E252)</f>
        <v/>
      </c>
      <c r="E258" s="504" t="str">
        <f>IF('0.2_Pla de reducció'!F252="","",'0.2_Pla de reducció'!F252)</f>
        <v/>
      </c>
      <c r="F258" s="727" t="str">
        <f>IF('0.2_Pla de reducció'!G252="","",'0.2_Pla de reducció'!G252)</f>
        <v/>
      </c>
      <c r="G258" s="727"/>
      <c r="H258" s="727"/>
      <c r="I258" s="505" t="str">
        <f>IF('0.2_Pla de reducció'!J252="","",'0.2_Pla de reducció'!J252)</f>
        <v/>
      </c>
      <c r="J258" s="506" t="str">
        <f>IF('0.2_Pla de reducció'!K252="","",'0.2_Pla de reducció'!K252)</f>
        <v/>
      </c>
      <c r="K258" s="506" t="str">
        <f>IF('0.2_Pla de reducció'!L252="","",'0.2_Pla de reducció'!L252)</f>
        <v/>
      </c>
    </row>
    <row r="259" spans="3:11" s="10" customFormat="1" x14ac:dyDescent="0.25">
      <c r="C259" s="478">
        <v>229</v>
      </c>
      <c r="D259" s="504" t="str">
        <f>IF('0.2_Pla de reducció'!E253="","",'0.2_Pla de reducció'!E253)</f>
        <v/>
      </c>
      <c r="E259" s="504" t="str">
        <f>IF('0.2_Pla de reducció'!F253="","",'0.2_Pla de reducció'!F253)</f>
        <v/>
      </c>
      <c r="F259" s="727" t="str">
        <f>IF('0.2_Pla de reducció'!G253="","",'0.2_Pla de reducció'!G253)</f>
        <v/>
      </c>
      <c r="G259" s="727"/>
      <c r="H259" s="727"/>
      <c r="I259" s="505" t="str">
        <f>IF('0.2_Pla de reducció'!J253="","",'0.2_Pla de reducció'!J253)</f>
        <v/>
      </c>
      <c r="J259" s="506" t="str">
        <f>IF('0.2_Pla de reducció'!K253="","",'0.2_Pla de reducció'!K253)</f>
        <v/>
      </c>
      <c r="K259" s="506" t="str">
        <f>IF('0.2_Pla de reducció'!L253="","",'0.2_Pla de reducció'!L253)</f>
        <v/>
      </c>
    </row>
    <row r="260" spans="3:11" s="10" customFormat="1" x14ac:dyDescent="0.25">
      <c r="C260" s="478">
        <v>230</v>
      </c>
      <c r="D260" s="504" t="str">
        <f>IF('0.2_Pla de reducció'!E254="","",'0.2_Pla de reducció'!E254)</f>
        <v/>
      </c>
      <c r="E260" s="504" t="str">
        <f>IF('0.2_Pla de reducció'!F254="","",'0.2_Pla de reducció'!F254)</f>
        <v/>
      </c>
      <c r="F260" s="727" t="str">
        <f>IF('0.2_Pla de reducció'!G254="","",'0.2_Pla de reducció'!G254)</f>
        <v/>
      </c>
      <c r="G260" s="727"/>
      <c r="H260" s="727"/>
      <c r="I260" s="505" t="str">
        <f>IF('0.2_Pla de reducció'!J254="","",'0.2_Pla de reducció'!J254)</f>
        <v/>
      </c>
      <c r="J260" s="506" t="str">
        <f>IF('0.2_Pla de reducció'!K254="","",'0.2_Pla de reducció'!K254)</f>
        <v/>
      </c>
      <c r="K260" s="506" t="str">
        <f>IF('0.2_Pla de reducció'!L254="","",'0.2_Pla de reducció'!L254)</f>
        <v/>
      </c>
    </row>
    <row r="261" spans="3:11" s="10" customFormat="1" x14ac:dyDescent="0.25">
      <c r="C261" s="478">
        <v>231</v>
      </c>
      <c r="D261" s="504" t="str">
        <f>IF('0.2_Pla de reducció'!E255="","",'0.2_Pla de reducció'!E255)</f>
        <v/>
      </c>
      <c r="E261" s="504" t="str">
        <f>IF('0.2_Pla de reducció'!F255="","",'0.2_Pla de reducció'!F255)</f>
        <v/>
      </c>
      <c r="F261" s="727" t="str">
        <f>IF('0.2_Pla de reducció'!G255="","",'0.2_Pla de reducció'!G255)</f>
        <v/>
      </c>
      <c r="G261" s="727"/>
      <c r="H261" s="727"/>
      <c r="I261" s="505" t="str">
        <f>IF('0.2_Pla de reducció'!J255="","",'0.2_Pla de reducció'!J255)</f>
        <v/>
      </c>
      <c r="J261" s="506" t="str">
        <f>IF('0.2_Pla de reducció'!K255="","",'0.2_Pla de reducció'!K255)</f>
        <v/>
      </c>
      <c r="K261" s="506" t="str">
        <f>IF('0.2_Pla de reducció'!L255="","",'0.2_Pla de reducció'!L255)</f>
        <v/>
      </c>
    </row>
    <row r="262" spans="3:11" s="10" customFormat="1" x14ac:dyDescent="0.25">
      <c r="C262" s="478">
        <v>232</v>
      </c>
      <c r="D262" s="504" t="str">
        <f>IF('0.2_Pla de reducció'!E256="","",'0.2_Pla de reducció'!E256)</f>
        <v/>
      </c>
      <c r="E262" s="504" t="str">
        <f>IF('0.2_Pla de reducció'!F256="","",'0.2_Pla de reducció'!F256)</f>
        <v/>
      </c>
      <c r="F262" s="727" t="str">
        <f>IF('0.2_Pla de reducció'!G256="","",'0.2_Pla de reducció'!G256)</f>
        <v/>
      </c>
      <c r="G262" s="727"/>
      <c r="H262" s="727"/>
      <c r="I262" s="505" t="str">
        <f>IF('0.2_Pla de reducció'!J256="","",'0.2_Pla de reducció'!J256)</f>
        <v/>
      </c>
      <c r="J262" s="506" t="str">
        <f>IF('0.2_Pla de reducció'!K256="","",'0.2_Pla de reducció'!K256)</f>
        <v/>
      </c>
      <c r="K262" s="506" t="str">
        <f>IF('0.2_Pla de reducció'!L256="","",'0.2_Pla de reducció'!L256)</f>
        <v/>
      </c>
    </row>
    <row r="263" spans="3:11" s="10" customFormat="1" x14ac:dyDescent="0.25">
      <c r="C263" s="478">
        <v>233</v>
      </c>
      <c r="D263" s="504" t="str">
        <f>IF('0.2_Pla de reducció'!E257="","",'0.2_Pla de reducció'!E257)</f>
        <v/>
      </c>
      <c r="E263" s="504" t="str">
        <f>IF('0.2_Pla de reducció'!F257="","",'0.2_Pla de reducció'!F257)</f>
        <v/>
      </c>
      <c r="F263" s="727" t="str">
        <f>IF('0.2_Pla de reducció'!G257="","",'0.2_Pla de reducció'!G257)</f>
        <v/>
      </c>
      <c r="G263" s="727"/>
      <c r="H263" s="727"/>
      <c r="I263" s="505" t="str">
        <f>IF('0.2_Pla de reducció'!J257="","",'0.2_Pla de reducció'!J257)</f>
        <v/>
      </c>
      <c r="J263" s="506" t="str">
        <f>IF('0.2_Pla de reducció'!K257="","",'0.2_Pla de reducció'!K257)</f>
        <v/>
      </c>
      <c r="K263" s="506" t="str">
        <f>IF('0.2_Pla de reducció'!L257="","",'0.2_Pla de reducció'!L257)</f>
        <v/>
      </c>
    </row>
    <row r="264" spans="3:11" s="10" customFormat="1" x14ac:dyDescent="0.25">
      <c r="C264" s="478">
        <v>234</v>
      </c>
      <c r="D264" s="504" t="str">
        <f>IF('0.2_Pla de reducció'!E258="","",'0.2_Pla de reducció'!E258)</f>
        <v/>
      </c>
      <c r="E264" s="504" t="str">
        <f>IF('0.2_Pla de reducció'!F258="","",'0.2_Pla de reducció'!F258)</f>
        <v/>
      </c>
      <c r="F264" s="727" t="str">
        <f>IF('0.2_Pla de reducció'!G258="","",'0.2_Pla de reducció'!G258)</f>
        <v/>
      </c>
      <c r="G264" s="727"/>
      <c r="H264" s="727"/>
      <c r="I264" s="505" t="str">
        <f>IF('0.2_Pla de reducció'!J258="","",'0.2_Pla de reducció'!J258)</f>
        <v/>
      </c>
      <c r="J264" s="506" t="str">
        <f>IF('0.2_Pla de reducció'!K258="","",'0.2_Pla de reducció'!K258)</f>
        <v/>
      </c>
      <c r="K264" s="506" t="str">
        <f>IF('0.2_Pla de reducció'!L258="","",'0.2_Pla de reducció'!L258)</f>
        <v/>
      </c>
    </row>
    <row r="265" spans="3:11" s="10" customFormat="1" x14ac:dyDescent="0.25">
      <c r="C265" s="478">
        <v>235</v>
      </c>
      <c r="D265" s="504" t="str">
        <f>IF('0.2_Pla de reducció'!E259="","",'0.2_Pla de reducció'!E259)</f>
        <v/>
      </c>
      <c r="E265" s="504" t="str">
        <f>IF('0.2_Pla de reducció'!F259="","",'0.2_Pla de reducció'!F259)</f>
        <v/>
      </c>
      <c r="F265" s="727" t="str">
        <f>IF('0.2_Pla de reducció'!G259="","",'0.2_Pla de reducció'!G259)</f>
        <v/>
      </c>
      <c r="G265" s="727"/>
      <c r="H265" s="727"/>
      <c r="I265" s="505" t="str">
        <f>IF('0.2_Pla de reducció'!J259="","",'0.2_Pla de reducció'!J259)</f>
        <v/>
      </c>
      <c r="J265" s="506" t="str">
        <f>IF('0.2_Pla de reducció'!K259="","",'0.2_Pla de reducció'!K259)</f>
        <v/>
      </c>
      <c r="K265" s="506" t="str">
        <f>IF('0.2_Pla de reducció'!L259="","",'0.2_Pla de reducció'!L259)</f>
        <v/>
      </c>
    </row>
    <row r="266" spans="3:11" s="10" customFormat="1" x14ac:dyDescent="0.25">
      <c r="C266" s="478">
        <v>236</v>
      </c>
      <c r="D266" s="504" t="str">
        <f>IF('0.2_Pla de reducció'!E260="","",'0.2_Pla de reducció'!E260)</f>
        <v/>
      </c>
      <c r="E266" s="504" t="str">
        <f>IF('0.2_Pla de reducció'!F260="","",'0.2_Pla de reducció'!F260)</f>
        <v/>
      </c>
      <c r="F266" s="727" t="str">
        <f>IF('0.2_Pla de reducció'!G260="","",'0.2_Pla de reducció'!G260)</f>
        <v/>
      </c>
      <c r="G266" s="727"/>
      <c r="H266" s="727"/>
      <c r="I266" s="505" t="str">
        <f>IF('0.2_Pla de reducció'!J260="","",'0.2_Pla de reducció'!J260)</f>
        <v/>
      </c>
      <c r="J266" s="506" t="str">
        <f>IF('0.2_Pla de reducció'!K260="","",'0.2_Pla de reducció'!K260)</f>
        <v/>
      </c>
      <c r="K266" s="506" t="str">
        <f>IF('0.2_Pla de reducció'!L260="","",'0.2_Pla de reducció'!L260)</f>
        <v/>
      </c>
    </row>
    <row r="267" spans="3:11" s="10" customFormat="1" x14ac:dyDescent="0.25">
      <c r="C267" s="478">
        <v>237</v>
      </c>
      <c r="D267" s="504" t="str">
        <f>IF('0.2_Pla de reducció'!E261="","",'0.2_Pla de reducció'!E261)</f>
        <v/>
      </c>
      <c r="E267" s="504" t="str">
        <f>IF('0.2_Pla de reducció'!F261="","",'0.2_Pla de reducció'!F261)</f>
        <v/>
      </c>
      <c r="F267" s="727" t="str">
        <f>IF('0.2_Pla de reducció'!G261="","",'0.2_Pla de reducció'!G261)</f>
        <v/>
      </c>
      <c r="G267" s="727"/>
      <c r="H267" s="727"/>
      <c r="I267" s="505" t="str">
        <f>IF('0.2_Pla de reducció'!J261="","",'0.2_Pla de reducció'!J261)</f>
        <v/>
      </c>
      <c r="J267" s="506" t="str">
        <f>IF('0.2_Pla de reducció'!K261="","",'0.2_Pla de reducció'!K261)</f>
        <v/>
      </c>
      <c r="K267" s="506" t="str">
        <f>IF('0.2_Pla de reducció'!L261="","",'0.2_Pla de reducció'!L261)</f>
        <v/>
      </c>
    </row>
    <row r="268" spans="3:11" s="10" customFormat="1" x14ac:dyDescent="0.25">
      <c r="C268" s="478">
        <v>238</v>
      </c>
      <c r="D268" s="504" t="str">
        <f>IF('0.2_Pla de reducció'!E262="","",'0.2_Pla de reducció'!E262)</f>
        <v/>
      </c>
      <c r="E268" s="504" t="str">
        <f>IF('0.2_Pla de reducció'!F262="","",'0.2_Pla de reducció'!F262)</f>
        <v/>
      </c>
      <c r="F268" s="727" t="str">
        <f>IF('0.2_Pla de reducció'!G262="","",'0.2_Pla de reducció'!G262)</f>
        <v/>
      </c>
      <c r="G268" s="727"/>
      <c r="H268" s="727"/>
      <c r="I268" s="505" t="str">
        <f>IF('0.2_Pla de reducció'!J262="","",'0.2_Pla de reducció'!J262)</f>
        <v/>
      </c>
      <c r="J268" s="506" t="str">
        <f>IF('0.2_Pla de reducció'!K262="","",'0.2_Pla de reducció'!K262)</f>
        <v/>
      </c>
      <c r="K268" s="506" t="str">
        <f>IF('0.2_Pla de reducció'!L262="","",'0.2_Pla de reducció'!L262)</f>
        <v/>
      </c>
    </row>
    <row r="269" spans="3:11" s="10" customFormat="1" x14ac:dyDescent="0.25">
      <c r="C269" s="478">
        <v>239</v>
      </c>
      <c r="D269" s="504" t="str">
        <f>IF('0.2_Pla de reducció'!E263="","",'0.2_Pla de reducció'!E263)</f>
        <v/>
      </c>
      <c r="E269" s="504" t="str">
        <f>IF('0.2_Pla de reducció'!F263="","",'0.2_Pla de reducció'!F263)</f>
        <v/>
      </c>
      <c r="F269" s="727" t="str">
        <f>IF('0.2_Pla de reducció'!G263="","",'0.2_Pla de reducció'!G263)</f>
        <v/>
      </c>
      <c r="G269" s="727"/>
      <c r="H269" s="727"/>
      <c r="I269" s="505" t="str">
        <f>IF('0.2_Pla de reducció'!J263="","",'0.2_Pla de reducció'!J263)</f>
        <v/>
      </c>
      <c r="J269" s="506" t="str">
        <f>IF('0.2_Pla de reducció'!K263="","",'0.2_Pla de reducció'!K263)</f>
        <v/>
      </c>
      <c r="K269" s="506" t="str">
        <f>IF('0.2_Pla de reducció'!L263="","",'0.2_Pla de reducció'!L263)</f>
        <v/>
      </c>
    </row>
    <row r="270" spans="3:11" s="10" customFormat="1" x14ac:dyDescent="0.25">
      <c r="C270" s="478">
        <v>240</v>
      </c>
      <c r="D270" s="504" t="str">
        <f>IF('0.2_Pla de reducció'!E264="","",'0.2_Pla de reducció'!E264)</f>
        <v/>
      </c>
      <c r="E270" s="504" t="str">
        <f>IF('0.2_Pla de reducció'!F264="","",'0.2_Pla de reducció'!F264)</f>
        <v/>
      </c>
      <c r="F270" s="727" t="str">
        <f>IF('0.2_Pla de reducció'!G264="","",'0.2_Pla de reducció'!G264)</f>
        <v/>
      </c>
      <c r="G270" s="727"/>
      <c r="H270" s="727"/>
      <c r="I270" s="505" t="str">
        <f>IF('0.2_Pla de reducció'!J264="","",'0.2_Pla de reducció'!J264)</f>
        <v/>
      </c>
      <c r="J270" s="506" t="str">
        <f>IF('0.2_Pla de reducció'!K264="","",'0.2_Pla de reducció'!K264)</f>
        <v/>
      </c>
      <c r="K270" s="506" t="str">
        <f>IF('0.2_Pla de reducció'!L264="","",'0.2_Pla de reducció'!L264)</f>
        <v/>
      </c>
    </row>
    <row r="271" spans="3:11" s="10" customFormat="1" x14ac:dyDescent="0.25">
      <c r="C271" s="478">
        <v>241</v>
      </c>
      <c r="D271" s="504" t="str">
        <f>IF('0.2_Pla de reducció'!E265="","",'0.2_Pla de reducció'!E265)</f>
        <v/>
      </c>
      <c r="E271" s="504" t="str">
        <f>IF('0.2_Pla de reducció'!F265="","",'0.2_Pla de reducció'!F265)</f>
        <v/>
      </c>
      <c r="F271" s="727" t="str">
        <f>IF('0.2_Pla de reducció'!G265="","",'0.2_Pla de reducció'!G265)</f>
        <v/>
      </c>
      <c r="G271" s="727"/>
      <c r="H271" s="727"/>
      <c r="I271" s="505" t="str">
        <f>IF('0.2_Pla de reducció'!J265="","",'0.2_Pla de reducció'!J265)</f>
        <v/>
      </c>
      <c r="J271" s="506" t="str">
        <f>IF('0.2_Pla de reducció'!K265="","",'0.2_Pla de reducció'!K265)</f>
        <v/>
      </c>
      <c r="K271" s="506" t="str">
        <f>IF('0.2_Pla de reducció'!L265="","",'0.2_Pla de reducció'!L265)</f>
        <v/>
      </c>
    </row>
    <row r="272" spans="3:11" s="10" customFormat="1" x14ac:dyDescent="0.25">
      <c r="C272" s="478">
        <v>242</v>
      </c>
      <c r="D272" s="504" t="str">
        <f>IF('0.2_Pla de reducció'!E266="","",'0.2_Pla de reducció'!E266)</f>
        <v/>
      </c>
      <c r="E272" s="504" t="str">
        <f>IF('0.2_Pla de reducció'!F266="","",'0.2_Pla de reducció'!F266)</f>
        <v/>
      </c>
      <c r="F272" s="727" t="str">
        <f>IF('0.2_Pla de reducció'!G266="","",'0.2_Pla de reducció'!G266)</f>
        <v/>
      </c>
      <c r="G272" s="727"/>
      <c r="H272" s="727"/>
      <c r="I272" s="505" t="str">
        <f>IF('0.2_Pla de reducció'!J266="","",'0.2_Pla de reducció'!J266)</f>
        <v/>
      </c>
      <c r="J272" s="506" t="str">
        <f>IF('0.2_Pla de reducció'!K266="","",'0.2_Pla de reducció'!K266)</f>
        <v/>
      </c>
      <c r="K272" s="506" t="str">
        <f>IF('0.2_Pla de reducció'!L266="","",'0.2_Pla de reducció'!L266)</f>
        <v/>
      </c>
    </row>
    <row r="273" spans="1:1006" s="10" customFormat="1" x14ac:dyDescent="0.25">
      <c r="C273" s="478">
        <v>243</v>
      </c>
      <c r="D273" s="504" t="str">
        <f>IF('0.2_Pla de reducció'!E267="","",'0.2_Pla de reducció'!E267)</f>
        <v/>
      </c>
      <c r="E273" s="504" t="str">
        <f>IF('0.2_Pla de reducció'!F267="","",'0.2_Pla de reducció'!F267)</f>
        <v/>
      </c>
      <c r="F273" s="727" t="str">
        <f>IF('0.2_Pla de reducció'!G267="","",'0.2_Pla de reducció'!G267)</f>
        <v/>
      </c>
      <c r="G273" s="727"/>
      <c r="H273" s="727"/>
      <c r="I273" s="505" t="str">
        <f>IF('0.2_Pla de reducció'!J267="","",'0.2_Pla de reducció'!J267)</f>
        <v/>
      </c>
      <c r="J273" s="506" t="str">
        <f>IF('0.2_Pla de reducció'!K267="","",'0.2_Pla de reducció'!K267)</f>
        <v/>
      </c>
      <c r="K273" s="506" t="str">
        <f>IF('0.2_Pla de reducció'!L267="","",'0.2_Pla de reducció'!L267)</f>
        <v/>
      </c>
    </row>
    <row r="274" spans="1:1006" s="10" customFormat="1" x14ac:dyDescent="0.25">
      <c r="C274" s="478">
        <v>244</v>
      </c>
      <c r="D274" s="504" t="str">
        <f>IF('0.2_Pla de reducció'!E268="","",'0.2_Pla de reducció'!E268)</f>
        <v/>
      </c>
      <c r="E274" s="504" t="str">
        <f>IF('0.2_Pla de reducció'!F268="","",'0.2_Pla de reducció'!F268)</f>
        <v/>
      </c>
      <c r="F274" s="727" t="str">
        <f>IF('0.2_Pla de reducció'!G268="","",'0.2_Pla de reducció'!G268)</f>
        <v/>
      </c>
      <c r="G274" s="727"/>
      <c r="H274" s="727"/>
      <c r="I274" s="505" t="str">
        <f>IF('0.2_Pla de reducció'!J268="","",'0.2_Pla de reducció'!J268)</f>
        <v/>
      </c>
      <c r="J274" s="506" t="str">
        <f>IF('0.2_Pla de reducció'!K268="","",'0.2_Pla de reducció'!K268)</f>
        <v/>
      </c>
      <c r="K274" s="506" t="str">
        <f>IF('0.2_Pla de reducció'!L268="","",'0.2_Pla de reducció'!L268)</f>
        <v/>
      </c>
    </row>
    <row r="275" spans="1:1006" s="10" customFormat="1" x14ac:dyDescent="0.25">
      <c r="C275" s="478">
        <v>245</v>
      </c>
      <c r="D275" s="504" t="str">
        <f>IF('0.2_Pla de reducció'!E269="","",'0.2_Pla de reducció'!E269)</f>
        <v/>
      </c>
      <c r="E275" s="504" t="str">
        <f>IF('0.2_Pla de reducció'!F269="","",'0.2_Pla de reducció'!F269)</f>
        <v/>
      </c>
      <c r="F275" s="727" t="str">
        <f>IF('0.2_Pla de reducció'!G269="","",'0.2_Pla de reducció'!G269)</f>
        <v/>
      </c>
      <c r="G275" s="727"/>
      <c r="H275" s="727"/>
      <c r="I275" s="505" t="str">
        <f>IF('0.2_Pla de reducció'!J269="","",'0.2_Pla de reducció'!J269)</f>
        <v/>
      </c>
      <c r="J275" s="506" t="str">
        <f>IF('0.2_Pla de reducció'!K269="","",'0.2_Pla de reducció'!K269)</f>
        <v/>
      </c>
      <c r="K275" s="506" t="str">
        <f>IF('0.2_Pla de reducció'!L269="","",'0.2_Pla de reducció'!L269)</f>
        <v/>
      </c>
    </row>
    <row r="276" spans="1:1006" s="10" customFormat="1" x14ac:dyDescent="0.25">
      <c r="C276" s="478">
        <v>246</v>
      </c>
      <c r="D276" s="504" t="str">
        <f>IF('0.2_Pla de reducció'!E270="","",'0.2_Pla de reducció'!E270)</f>
        <v/>
      </c>
      <c r="E276" s="504" t="str">
        <f>IF('0.2_Pla de reducció'!F270="","",'0.2_Pla de reducció'!F270)</f>
        <v/>
      </c>
      <c r="F276" s="727" t="str">
        <f>IF('0.2_Pla de reducció'!G270="","",'0.2_Pla de reducció'!G270)</f>
        <v/>
      </c>
      <c r="G276" s="727"/>
      <c r="H276" s="727"/>
      <c r="I276" s="505" t="str">
        <f>IF('0.2_Pla de reducció'!J270="","",'0.2_Pla de reducció'!J270)</f>
        <v/>
      </c>
      <c r="J276" s="506" t="str">
        <f>IF('0.2_Pla de reducció'!K270="","",'0.2_Pla de reducció'!K270)</f>
        <v/>
      </c>
      <c r="K276" s="506" t="str">
        <f>IF('0.2_Pla de reducció'!L270="","",'0.2_Pla de reducció'!L270)</f>
        <v/>
      </c>
    </row>
    <row r="277" spans="1:1006" s="10" customFormat="1" x14ac:dyDescent="0.25">
      <c r="C277" s="478">
        <v>247</v>
      </c>
      <c r="D277" s="504" t="str">
        <f>IF('0.2_Pla de reducció'!E271="","",'0.2_Pla de reducció'!E271)</f>
        <v/>
      </c>
      <c r="E277" s="504" t="str">
        <f>IF('0.2_Pla de reducció'!F271="","",'0.2_Pla de reducció'!F271)</f>
        <v/>
      </c>
      <c r="F277" s="727" t="str">
        <f>IF('0.2_Pla de reducció'!G271="","",'0.2_Pla de reducció'!G271)</f>
        <v/>
      </c>
      <c r="G277" s="727"/>
      <c r="H277" s="727"/>
      <c r="I277" s="505" t="str">
        <f>IF('0.2_Pla de reducció'!J271="","",'0.2_Pla de reducció'!J271)</f>
        <v/>
      </c>
      <c r="J277" s="506" t="str">
        <f>IF('0.2_Pla de reducció'!K271="","",'0.2_Pla de reducció'!K271)</f>
        <v/>
      </c>
      <c r="K277" s="506" t="str">
        <f>IF('0.2_Pla de reducció'!L271="","",'0.2_Pla de reducció'!L271)</f>
        <v/>
      </c>
    </row>
    <row r="278" spans="1:1006" s="10" customFormat="1" x14ac:dyDescent="0.25">
      <c r="C278" s="478">
        <v>248</v>
      </c>
      <c r="D278" s="504" t="str">
        <f>IF('0.2_Pla de reducció'!E272="","",'0.2_Pla de reducció'!E272)</f>
        <v/>
      </c>
      <c r="E278" s="504" t="str">
        <f>IF('0.2_Pla de reducció'!F272="","",'0.2_Pla de reducció'!F272)</f>
        <v/>
      </c>
      <c r="F278" s="727" t="str">
        <f>IF('0.2_Pla de reducció'!G272="","",'0.2_Pla de reducció'!G272)</f>
        <v/>
      </c>
      <c r="G278" s="727"/>
      <c r="H278" s="727"/>
      <c r="I278" s="505" t="str">
        <f>IF('0.2_Pla de reducció'!J272="","",'0.2_Pla de reducció'!J272)</f>
        <v/>
      </c>
      <c r="J278" s="506" t="str">
        <f>IF('0.2_Pla de reducció'!K272="","",'0.2_Pla de reducció'!K272)</f>
        <v/>
      </c>
      <c r="K278" s="506" t="str">
        <f>IF('0.2_Pla de reducció'!L272="","",'0.2_Pla de reducció'!L272)</f>
        <v/>
      </c>
    </row>
    <row r="279" spans="1:1006" s="10" customFormat="1" x14ac:dyDescent="0.25">
      <c r="C279" s="478">
        <v>249</v>
      </c>
      <c r="D279" s="504" t="str">
        <f>IF('0.2_Pla de reducció'!E273="","",'0.2_Pla de reducció'!E273)</f>
        <v/>
      </c>
      <c r="E279" s="504" t="str">
        <f>IF('0.2_Pla de reducció'!F273="","",'0.2_Pla de reducció'!F273)</f>
        <v/>
      </c>
      <c r="F279" s="727" t="str">
        <f>IF('0.2_Pla de reducció'!G273="","",'0.2_Pla de reducció'!G273)</f>
        <v/>
      </c>
      <c r="G279" s="727"/>
      <c r="H279" s="727"/>
      <c r="I279" s="505" t="str">
        <f>IF('0.2_Pla de reducció'!J273="","",'0.2_Pla de reducció'!J273)</f>
        <v/>
      </c>
      <c r="J279" s="506" t="str">
        <f>IF('0.2_Pla de reducció'!K273="","",'0.2_Pla de reducció'!K273)</f>
        <v/>
      </c>
      <c r="K279" s="506" t="str">
        <f>IF('0.2_Pla de reducció'!L273="","",'0.2_Pla de reducció'!L273)</f>
        <v/>
      </c>
    </row>
    <row r="280" spans="1:1006" s="503" customFormat="1" x14ac:dyDescent="0.25">
      <c r="A280" s="460"/>
      <c r="B280" s="460"/>
      <c r="C280" s="502">
        <v>250</v>
      </c>
      <c r="D280" s="510" t="str">
        <f>IF('0.2_Pla de reducció'!E274="","",'0.2_Pla de reducció'!E274)</f>
        <v/>
      </c>
      <c r="E280" s="510" t="str">
        <f>IF('0.2_Pla de reducció'!F274="","",'0.2_Pla de reducció'!F274)</f>
        <v/>
      </c>
      <c r="F280" s="728" t="str">
        <f>IF('0.2_Pla de reducció'!G274="","",'0.2_Pla de reducció'!G274)</f>
        <v/>
      </c>
      <c r="G280" s="728"/>
      <c r="H280" s="728"/>
      <c r="I280" s="511" t="str">
        <f>IF('0.2_Pla de reducció'!J274="","",'0.2_Pla de reducció'!J274)</f>
        <v/>
      </c>
      <c r="J280" s="512" t="str">
        <f>IF('0.2_Pla de reducció'!K274="","",'0.2_Pla de reducció'!K274)</f>
        <v/>
      </c>
      <c r="K280" s="512" t="str">
        <f>IF('0.2_Pla de reducció'!L274="","",'0.2_Pla de reducció'!L274)</f>
        <v/>
      </c>
      <c r="L280" s="460"/>
      <c r="M280" s="460"/>
      <c r="N280" s="460"/>
      <c r="O280" s="460"/>
      <c r="P280" s="460"/>
      <c r="Q280" s="460"/>
      <c r="R280" s="460"/>
      <c r="S280" s="460"/>
      <c r="T280" s="460"/>
      <c r="U280" s="460"/>
      <c r="V280" s="460"/>
      <c r="W280" s="460"/>
      <c r="X280" s="460"/>
      <c r="Y280" s="460"/>
      <c r="Z280" s="460"/>
      <c r="AA280" s="460"/>
      <c r="AB280" s="460"/>
      <c r="AC280" s="460"/>
      <c r="AD280" s="460"/>
      <c r="AE280" s="460"/>
      <c r="AF280" s="460"/>
      <c r="AG280" s="460"/>
      <c r="AH280" s="460"/>
      <c r="AI280" s="460"/>
      <c r="AJ280" s="460"/>
      <c r="AK280" s="460"/>
      <c r="AL280" s="460"/>
      <c r="AM280" s="460"/>
      <c r="AN280" s="460"/>
      <c r="AO280" s="460"/>
      <c r="AP280" s="460"/>
      <c r="AQ280" s="460"/>
      <c r="AR280" s="460"/>
      <c r="AS280" s="460"/>
      <c r="AT280" s="460"/>
      <c r="AU280" s="460"/>
      <c r="AV280" s="460"/>
      <c r="AW280" s="460"/>
      <c r="AX280" s="460"/>
      <c r="AY280" s="460"/>
      <c r="AZ280" s="460"/>
      <c r="BA280" s="460"/>
      <c r="BB280" s="460"/>
      <c r="BC280" s="460"/>
      <c r="BD280" s="460"/>
      <c r="BE280" s="460"/>
      <c r="BF280" s="460"/>
      <c r="BG280" s="460"/>
      <c r="BH280" s="460"/>
      <c r="BI280" s="460"/>
      <c r="BJ280" s="460"/>
      <c r="BK280" s="460"/>
      <c r="BL280" s="460"/>
      <c r="BM280" s="460"/>
      <c r="BN280" s="460"/>
      <c r="BO280" s="460"/>
      <c r="BP280" s="460"/>
      <c r="BQ280" s="460"/>
      <c r="BR280" s="460"/>
      <c r="BS280" s="460"/>
      <c r="BT280" s="460"/>
      <c r="BU280" s="460"/>
      <c r="BV280" s="460"/>
      <c r="BW280" s="460"/>
      <c r="BX280" s="460"/>
      <c r="BY280" s="460"/>
      <c r="BZ280" s="460"/>
      <c r="CA280" s="460"/>
      <c r="CB280" s="460"/>
      <c r="CC280" s="460"/>
      <c r="CD280" s="460"/>
      <c r="CE280" s="460"/>
      <c r="CF280" s="460"/>
      <c r="CG280" s="460"/>
      <c r="CH280" s="460"/>
      <c r="CI280" s="460"/>
      <c r="CJ280" s="460"/>
      <c r="CK280" s="460"/>
      <c r="CL280" s="460"/>
      <c r="CM280" s="460"/>
      <c r="CN280" s="460"/>
      <c r="CO280" s="460"/>
      <c r="CP280" s="460"/>
      <c r="CQ280" s="460"/>
      <c r="CR280" s="460"/>
      <c r="CS280" s="460"/>
      <c r="CT280" s="460"/>
      <c r="CU280" s="460"/>
      <c r="CV280" s="460"/>
      <c r="CW280" s="460"/>
      <c r="CX280" s="460"/>
      <c r="CY280" s="460"/>
      <c r="CZ280" s="460"/>
      <c r="DA280" s="460"/>
      <c r="DB280" s="460"/>
      <c r="DC280" s="460"/>
      <c r="DD280" s="460"/>
      <c r="DE280" s="460"/>
      <c r="DF280" s="460"/>
      <c r="DG280" s="460"/>
      <c r="DH280" s="460"/>
      <c r="DI280" s="460"/>
      <c r="DJ280" s="460"/>
      <c r="DK280" s="460"/>
      <c r="DL280" s="460"/>
      <c r="DM280" s="460"/>
      <c r="DN280" s="460"/>
      <c r="DO280" s="460"/>
      <c r="DP280" s="460"/>
      <c r="DQ280" s="460"/>
      <c r="DR280" s="460"/>
      <c r="DS280" s="460"/>
      <c r="DT280" s="460"/>
      <c r="DU280" s="460"/>
      <c r="DV280" s="460"/>
      <c r="DW280" s="460"/>
      <c r="DX280" s="460"/>
      <c r="DY280" s="460"/>
      <c r="DZ280" s="460"/>
      <c r="EA280" s="460"/>
      <c r="EB280" s="460"/>
      <c r="EC280" s="460"/>
      <c r="ED280" s="460"/>
      <c r="EE280" s="460"/>
      <c r="EF280" s="460"/>
      <c r="EG280" s="460"/>
      <c r="EH280" s="460"/>
      <c r="EI280" s="460"/>
      <c r="EJ280" s="460"/>
      <c r="EK280" s="460"/>
      <c r="EL280" s="460"/>
      <c r="EM280" s="460"/>
      <c r="EN280" s="460"/>
      <c r="EO280" s="460"/>
      <c r="EP280" s="460"/>
      <c r="EQ280" s="460"/>
      <c r="ER280" s="460"/>
      <c r="ES280" s="460"/>
      <c r="ET280" s="460"/>
      <c r="EU280" s="460"/>
      <c r="EV280" s="460"/>
      <c r="EW280" s="460"/>
      <c r="EX280" s="460"/>
      <c r="EY280" s="460"/>
      <c r="EZ280" s="460"/>
      <c r="FA280" s="460"/>
      <c r="FB280" s="460"/>
      <c r="FC280" s="460"/>
      <c r="FD280" s="460"/>
      <c r="FE280" s="460"/>
      <c r="FF280" s="460"/>
      <c r="FG280" s="460"/>
      <c r="FH280" s="460"/>
      <c r="FI280" s="460"/>
      <c r="FJ280" s="460"/>
      <c r="FK280" s="460"/>
      <c r="FL280" s="460"/>
      <c r="FM280" s="460"/>
      <c r="FN280" s="460"/>
      <c r="FO280" s="460"/>
      <c r="FP280" s="460"/>
      <c r="FQ280" s="460"/>
      <c r="FR280" s="460"/>
      <c r="FS280" s="460"/>
      <c r="FT280" s="460"/>
      <c r="FU280" s="460"/>
      <c r="FV280" s="460"/>
      <c r="FW280" s="460"/>
      <c r="FX280" s="460"/>
      <c r="FY280" s="460"/>
      <c r="FZ280" s="460"/>
      <c r="GA280" s="460"/>
      <c r="GB280" s="460"/>
      <c r="GC280" s="460"/>
      <c r="GD280" s="460"/>
      <c r="GE280" s="460"/>
      <c r="GF280" s="460"/>
      <c r="GG280" s="460"/>
      <c r="GH280" s="460"/>
      <c r="GI280" s="460"/>
      <c r="GJ280" s="460"/>
      <c r="GK280" s="460"/>
      <c r="GL280" s="460"/>
      <c r="GM280" s="460"/>
      <c r="GN280" s="460"/>
      <c r="GO280" s="460"/>
      <c r="GP280" s="460"/>
      <c r="GQ280" s="460"/>
      <c r="GR280" s="460"/>
      <c r="GS280" s="460"/>
      <c r="GT280" s="460"/>
      <c r="GU280" s="460"/>
      <c r="GV280" s="460"/>
      <c r="GW280" s="460"/>
      <c r="GX280" s="460"/>
      <c r="GY280" s="460"/>
      <c r="GZ280" s="460"/>
      <c r="HA280" s="460"/>
      <c r="HB280" s="460"/>
      <c r="HC280" s="460"/>
      <c r="HD280" s="460"/>
      <c r="HE280" s="460"/>
      <c r="HF280" s="460"/>
      <c r="HG280" s="460"/>
      <c r="HH280" s="460"/>
      <c r="HI280" s="460"/>
      <c r="HJ280" s="460"/>
      <c r="HK280" s="460"/>
      <c r="HL280" s="460"/>
      <c r="HM280" s="460"/>
      <c r="HN280" s="460"/>
      <c r="HO280" s="460"/>
      <c r="HP280" s="460"/>
      <c r="HQ280" s="460"/>
      <c r="HR280" s="460"/>
      <c r="HS280" s="460"/>
      <c r="HT280" s="460"/>
      <c r="HU280" s="460"/>
      <c r="HV280" s="460"/>
      <c r="HW280" s="460"/>
      <c r="HX280" s="460"/>
      <c r="HY280" s="460"/>
      <c r="HZ280" s="460"/>
      <c r="IA280" s="460"/>
      <c r="IB280" s="460"/>
      <c r="IC280" s="460"/>
      <c r="ID280" s="460"/>
      <c r="IE280" s="460"/>
      <c r="IF280" s="460"/>
      <c r="IG280" s="460"/>
      <c r="IH280" s="460"/>
      <c r="II280" s="460"/>
      <c r="IJ280" s="460"/>
      <c r="IK280" s="460"/>
      <c r="IL280" s="460"/>
      <c r="IM280" s="460"/>
      <c r="IN280" s="460"/>
      <c r="IO280" s="460"/>
      <c r="IP280" s="460"/>
      <c r="IQ280" s="460"/>
      <c r="IR280" s="460"/>
      <c r="IS280" s="460"/>
      <c r="IT280" s="460"/>
      <c r="IU280" s="460"/>
      <c r="IV280" s="460"/>
      <c r="IW280" s="460"/>
      <c r="IX280" s="460"/>
      <c r="IY280" s="460"/>
      <c r="IZ280" s="460"/>
      <c r="JA280" s="460"/>
      <c r="JB280" s="460"/>
      <c r="JC280" s="460"/>
      <c r="JD280" s="460"/>
      <c r="JE280" s="460"/>
      <c r="JF280" s="460"/>
      <c r="JG280" s="460"/>
      <c r="JH280" s="460"/>
      <c r="JI280" s="460"/>
      <c r="JJ280" s="460"/>
      <c r="JK280" s="460"/>
      <c r="JL280" s="460"/>
      <c r="JM280" s="460"/>
      <c r="JN280" s="460"/>
      <c r="JO280" s="460"/>
      <c r="JP280" s="460"/>
      <c r="JQ280" s="460"/>
      <c r="JR280" s="460"/>
      <c r="JS280" s="460"/>
      <c r="JT280" s="460"/>
      <c r="JU280" s="460"/>
      <c r="JV280" s="460"/>
      <c r="JW280" s="460"/>
      <c r="JX280" s="460"/>
      <c r="JY280" s="460"/>
      <c r="JZ280" s="460"/>
      <c r="KA280" s="460"/>
      <c r="KB280" s="460"/>
      <c r="KC280" s="460"/>
      <c r="KD280" s="460"/>
      <c r="KE280" s="460"/>
      <c r="KF280" s="460"/>
      <c r="KG280" s="460"/>
      <c r="KH280" s="460"/>
      <c r="KI280" s="460"/>
      <c r="KJ280" s="460"/>
      <c r="KK280" s="460"/>
      <c r="KL280" s="460"/>
      <c r="KM280" s="460"/>
      <c r="KN280" s="460"/>
      <c r="KO280" s="460"/>
      <c r="KP280" s="460"/>
      <c r="KQ280" s="460"/>
      <c r="KR280" s="460"/>
      <c r="KS280" s="460"/>
      <c r="KT280" s="460"/>
      <c r="KU280" s="460"/>
      <c r="KV280" s="460"/>
      <c r="KW280" s="460"/>
      <c r="KX280" s="460"/>
      <c r="KY280" s="460"/>
      <c r="KZ280" s="460"/>
      <c r="LA280" s="460"/>
      <c r="LB280" s="460"/>
      <c r="LC280" s="460"/>
      <c r="LD280" s="460"/>
      <c r="LE280" s="460"/>
      <c r="LF280" s="460"/>
      <c r="LG280" s="460"/>
      <c r="LH280" s="460"/>
      <c r="LI280" s="460"/>
      <c r="LJ280" s="460"/>
      <c r="LK280" s="460"/>
      <c r="LL280" s="460"/>
      <c r="LM280" s="460"/>
      <c r="LN280" s="460"/>
      <c r="LO280" s="460"/>
      <c r="LP280" s="460"/>
      <c r="LQ280" s="460"/>
      <c r="LR280" s="460"/>
      <c r="LS280" s="460"/>
      <c r="LT280" s="460"/>
      <c r="LU280" s="460"/>
      <c r="LV280" s="460"/>
      <c r="LW280" s="460"/>
      <c r="LX280" s="460"/>
      <c r="LY280" s="460"/>
      <c r="LZ280" s="460"/>
      <c r="MA280" s="460"/>
      <c r="MB280" s="460"/>
      <c r="MC280" s="460"/>
      <c r="MD280" s="460"/>
      <c r="ME280" s="460"/>
      <c r="MF280" s="460"/>
      <c r="MG280" s="460"/>
      <c r="MH280" s="460"/>
      <c r="MI280" s="460"/>
      <c r="MJ280" s="460"/>
      <c r="MK280" s="460"/>
      <c r="ML280" s="460"/>
      <c r="MM280" s="460"/>
      <c r="MN280" s="460"/>
      <c r="MO280" s="460"/>
      <c r="MP280" s="460"/>
      <c r="MQ280" s="460"/>
      <c r="MR280" s="460"/>
      <c r="MS280" s="460"/>
      <c r="MT280" s="460"/>
      <c r="MU280" s="460"/>
      <c r="MV280" s="460"/>
      <c r="MW280" s="460"/>
      <c r="MX280" s="460"/>
      <c r="MY280" s="460"/>
      <c r="MZ280" s="460"/>
      <c r="NA280" s="460"/>
      <c r="NB280" s="460"/>
      <c r="NC280" s="460"/>
      <c r="ND280" s="460"/>
      <c r="NE280" s="460"/>
      <c r="NF280" s="460"/>
      <c r="NG280" s="460"/>
      <c r="NH280" s="460"/>
      <c r="NI280" s="460"/>
      <c r="NJ280" s="460"/>
      <c r="NK280" s="460"/>
      <c r="NL280" s="460"/>
      <c r="NM280" s="460"/>
      <c r="NN280" s="460"/>
      <c r="NO280" s="460"/>
      <c r="NP280" s="460"/>
      <c r="NQ280" s="460"/>
      <c r="NR280" s="460"/>
      <c r="NS280" s="460"/>
      <c r="NT280" s="460"/>
      <c r="NU280" s="460"/>
      <c r="NV280" s="460"/>
      <c r="NW280" s="460"/>
      <c r="NX280" s="460"/>
      <c r="NY280" s="460"/>
      <c r="NZ280" s="460"/>
      <c r="OA280" s="460"/>
      <c r="OB280" s="460"/>
      <c r="OC280" s="460"/>
      <c r="OD280" s="460"/>
      <c r="OE280" s="460"/>
      <c r="OF280" s="460"/>
      <c r="OG280" s="460"/>
      <c r="OH280" s="460"/>
      <c r="OI280" s="460"/>
      <c r="OJ280" s="460"/>
      <c r="OK280" s="460"/>
      <c r="OL280" s="460"/>
      <c r="OM280" s="460"/>
      <c r="ON280" s="460"/>
      <c r="OO280" s="460"/>
      <c r="OP280" s="460"/>
      <c r="OQ280" s="460"/>
      <c r="OR280" s="460"/>
      <c r="OS280" s="460"/>
      <c r="OT280" s="460"/>
      <c r="OU280" s="460"/>
      <c r="OV280" s="460"/>
      <c r="OW280" s="460"/>
      <c r="OX280" s="460"/>
      <c r="OY280" s="460"/>
      <c r="OZ280" s="460"/>
      <c r="PA280" s="460"/>
      <c r="PB280" s="460"/>
      <c r="PC280" s="460"/>
      <c r="PD280" s="460"/>
      <c r="PE280" s="460"/>
      <c r="PF280" s="460"/>
      <c r="PG280" s="460"/>
      <c r="PH280" s="460"/>
      <c r="PI280" s="460"/>
      <c r="PJ280" s="460"/>
      <c r="PK280" s="460"/>
      <c r="PL280" s="460"/>
      <c r="PM280" s="460"/>
      <c r="PN280" s="460"/>
      <c r="PO280" s="460"/>
      <c r="PP280" s="460"/>
      <c r="PQ280" s="460"/>
      <c r="PR280" s="460"/>
      <c r="PS280" s="460"/>
      <c r="PT280" s="460"/>
      <c r="PU280" s="460"/>
      <c r="PV280" s="460"/>
      <c r="PW280" s="460"/>
      <c r="PX280" s="460"/>
      <c r="PY280" s="460"/>
      <c r="PZ280" s="460"/>
      <c r="QA280" s="460"/>
      <c r="QB280" s="460"/>
      <c r="QC280" s="460"/>
      <c r="QD280" s="460"/>
      <c r="QE280" s="460"/>
      <c r="QF280" s="460"/>
      <c r="QG280" s="460"/>
      <c r="QH280" s="460"/>
      <c r="QI280" s="460"/>
      <c r="QJ280" s="460"/>
      <c r="QK280" s="460"/>
      <c r="QL280" s="460"/>
      <c r="QM280" s="460"/>
      <c r="QN280" s="460"/>
      <c r="QO280" s="460"/>
      <c r="QP280" s="460"/>
      <c r="QQ280" s="460"/>
      <c r="QR280" s="460"/>
      <c r="QS280" s="460"/>
      <c r="QT280" s="460"/>
      <c r="QU280" s="460"/>
      <c r="QV280" s="460"/>
      <c r="QW280" s="460"/>
      <c r="QX280" s="460"/>
      <c r="QY280" s="460"/>
      <c r="QZ280" s="460"/>
      <c r="RA280" s="460"/>
      <c r="RB280" s="460"/>
      <c r="RC280" s="460"/>
      <c r="RD280" s="460"/>
      <c r="RE280" s="460"/>
      <c r="RF280" s="460"/>
      <c r="RG280" s="460"/>
      <c r="RH280" s="460"/>
      <c r="RI280" s="460"/>
      <c r="RJ280" s="460"/>
      <c r="RK280" s="460"/>
      <c r="RL280" s="460"/>
      <c r="RM280" s="460"/>
      <c r="RN280" s="460"/>
      <c r="RO280" s="460"/>
      <c r="RP280" s="460"/>
      <c r="RQ280" s="460"/>
      <c r="RR280" s="460"/>
      <c r="RS280" s="460"/>
      <c r="RT280" s="460"/>
      <c r="RU280" s="460"/>
      <c r="RV280" s="460"/>
      <c r="RW280" s="460"/>
      <c r="RX280" s="460"/>
      <c r="RY280" s="460"/>
      <c r="RZ280" s="460"/>
      <c r="SA280" s="460"/>
      <c r="SB280" s="460"/>
      <c r="SC280" s="460"/>
      <c r="SD280" s="460"/>
      <c r="SE280" s="460"/>
      <c r="SF280" s="460"/>
      <c r="SG280" s="460"/>
      <c r="SH280" s="460"/>
      <c r="SI280" s="460"/>
      <c r="SJ280" s="460"/>
      <c r="SK280" s="460"/>
      <c r="SL280" s="460"/>
      <c r="SM280" s="460"/>
      <c r="SN280" s="460"/>
      <c r="SO280" s="460"/>
      <c r="SP280" s="460"/>
      <c r="SQ280" s="460"/>
      <c r="SR280" s="460"/>
      <c r="SS280" s="460"/>
      <c r="ST280" s="460"/>
      <c r="SU280" s="460"/>
      <c r="SV280" s="460"/>
      <c r="SW280" s="460"/>
      <c r="SX280" s="460"/>
      <c r="SY280" s="460"/>
      <c r="SZ280" s="460"/>
      <c r="TA280" s="460"/>
      <c r="TB280" s="460"/>
      <c r="TC280" s="460"/>
      <c r="TD280" s="460"/>
      <c r="TE280" s="460"/>
      <c r="TF280" s="460"/>
      <c r="TG280" s="460"/>
      <c r="TH280" s="460"/>
      <c r="TI280" s="460"/>
      <c r="TJ280" s="460"/>
      <c r="TK280" s="460"/>
      <c r="TL280" s="460"/>
      <c r="TM280" s="460"/>
      <c r="TN280" s="460"/>
      <c r="TO280" s="460"/>
      <c r="TP280" s="460"/>
      <c r="TQ280" s="460"/>
      <c r="TR280" s="460"/>
      <c r="TS280" s="460"/>
      <c r="TT280" s="460"/>
      <c r="TU280" s="460"/>
      <c r="TV280" s="460"/>
      <c r="TW280" s="460"/>
      <c r="TX280" s="460"/>
      <c r="TY280" s="460"/>
      <c r="TZ280" s="460"/>
      <c r="UA280" s="460"/>
      <c r="UB280" s="460"/>
      <c r="UC280" s="460"/>
      <c r="UD280" s="460"/>
      <c r="UE280" s="460"/>
      <c r="UF280" s="460"/>
      <c r="UG280" s="460"/>
      <c r="UH280" s="460"/>
      <c r="UI280" s="460"/>
      <c r="UJ280" s="460"/>
      <c r="UK280" s="460"/>
      <c r="UL280" s="460"/>
      <c r="UM280" s="460"/>
      <c r="UN280" s="460"/>
      <c r="UO280" s="460"/>
      <c r="UP280" s="460"/>
      <c r="UQ280" s="460"/>
      <c r="UR280" s="460"/>
      <c r="US280" s="460"/>
      <c r="UT280" s="460"/>
      <c r="UU280" s="460"/>
      <c r="UV280" s="460"/>
      <c r="UW280" s="460"/>
      <c r="UX280" s="460"/>
      <c r="UY280" s="460"/>
      <c r="UZ280" s="460"/>
      <c r="VA280" s="460"/>
      <c r="VB280" s="460"/>
      <c r="VC280" s="460"/>
      <c r="VD280" s="460"/>
      <c r="VE280" s="460"/>
      <c r="VF280" s="460"/>
      <c r="VG280" s="460"/>
      <c r="VH280" s="460"/>
      <c r="VI280" s="460"/>
      <c r="VJ280" s="460"/>
      <c r="VK280" s="460"/>
      <c r="VL280" s="460"/>
      <c r="VM280" s="460"/>
      <c r="VN280" s="460"/>
      <c r="VO280" s="460"/>
      <c r="VP280" s="460"/>
      <c r="VQ280" s="460"/>
      <c r="VR280" s="460"/>
      <c r="VS280" s="460"/>
      <c r="VT280" s="460"/>
      <c r="VU280" s="460"/>
      <c r="VV280" s="460"/>
      <c r="VW280" s="460"/>
      <c r="VX280" s="460"/>
      <c r="VY280" s="460"/>
      <c r="VZ280" s="460"/>
      <c r="WA280" s="460"/>
      <c r="WB280" s="460"/>
      <c r="WC280" s="460"/>
      <c r="WD280" s="460"/>
      <c r="WE280" s="460"/>
      <c r="WF280" s="460"/>
      <c r="WG280" s="460"/>
      <c r="WH280" s="460"/>
      <c r="WI280" s="460"/>
      <c r="WJ280" s="460"/>
      <c r="WK280" s="460"/>
      <c r="WL280" s="460"/>
      <c r="WM280" s="460"/>
      <c r="WN280" s="460"/>
      <c r="WO280" s="460"/>
      <c r="WP280" s="460"/>
      <c r="WQ280" s="460"/>
      <c r="WR280" s="460"/>
      <c r="WS280" s="460"/>
      <c r="WT280" s="460"/>
      <c r="WU280" s="460"/>
      <c r="WV280" s="460"/>
      <c r="WW280" s="460"/>
      <c r="WX280" s="460"/>
      <c r="WY280" s="460"/>
      <c r="WZ280" s="460"/>
      <c r="XA280" s="460"/>
      <c r="XB280" s="460"/>
      <c r="XC280" s="460"/>
      <c r="XD280" s="460"/>
      <c r="XE280" s="460"/>
      <c r="XF280" s="460"/>
      <c r="XG280" s="460"/>
      <c r="XH280" s="460"/>
      <c r="XI280" s="460"/>
      <c r="XJ280" s="460"/>
      <c r="XK280" s="460"/>
      <c r="XL280" s="460"/>
      <c r="XM280" s="460"/>
      <c r="XN280" s="460"/>
      <c r="XO280" s="460"/>
      <c r="XP280" s="460"/>
      <c r="XQ280" s="460"/>
      <c r="XR280" s="460"/>
      <c r="XS280" s="460"/>
      <c r="XT280" s="460"/>
      <c r="XU280" s="460"/>
      <c r="XV280" s="460"/>
      <c r="XW280" s="460"/>
      <c r="XX280" s="460"/>
      <c r="XY280" s="460"/>
      <c r="XZ280" s="460"/>
      <c r="YA280" s="460"/>
      <c r="YB280" s="460"/>
      <c r="YC280" s="460"/>
      <c r="YD280" s="460"/>
      <c r="YE280" s="460"/>
      <c r="YF280" s="460"/>
      <c r="YG280" s="460"/>
      <c r="YH280" s="460"/>
      <c r="YI280" s="460"/>
      <c r="YJ280" s="460"/>
      <c r="YK280" s="460"/>
      <c r="YL280" s="460"/>
      <c r="YM280" s="460"/>
      <c r="YN280" s="460"/>
      <c r="YO280" s="460"/>
      <c r="YP280" s="460"/>
      <c r="YQ280" s="460"/>
      <c r="YR280" s="460"/>
      <c r="YS280" s="460"/>
      <c r="YT280" s="460"/>
      <c r="YU280" s="460"/>
      <c r="YV280" s="460"/>
      <c r="YW280" s="460"/>
      <c r="YX280" s="460"/>
      <c r="YY280" s="460"/>
      <c r="YZ280" s="460"/>
      <c r="ZA280" s="460"/>
      <c r="ZB280" s="460"/>
      <c r="ZC280" s="460"/>
      <c r="ZD280" s="460"/>
      <c r="ZE280" s="460"/>
      <c r="ZF280" s="460"/>
      <c r="ZG280" s="460"/>
      <c r="ZH280" s="460"/>
      <c r="ZI280" s="460"/>
      <c r="ZJ280" s="460"/>
      <c r="ZK280" s="460"/>
      <c r="ZL280" s="460"/>
      <c r="ZM280" s="460"/>
      <c r="ZN280" s="460"/>
      <c r="ZO280" s="460"/>
      <c r="ZP280" s="460"/>
      <c r="ZQ280" s="460"/>
      <c r="ZR280" s="460"/>
      <c r="ZS280" s="460"/>
      <c r="ZT280" s="460"/>
      <c r="ZU280" s="460"/>
      <c r="ZV280" s="460"/>
      <c r="ZW280" s="460"/>
      <c r="ZX280" s="460"/>
      <c r="ZY280" s="460"/>
      <c r="ZZ280" s="460"/>
      <c r="AAA280" s="460"/>
      <c r="AAB280" s="460"/>
      <c r="AAC280" s="460"/>
      <c r="AAD280" s="460"/>
      <c r="AAE280" s="460"/>
      <c r="AAF280" s="460"/>
      <c r="AAG280" s="460"/>
      <c r="AAH280" s="460"/>
      <c r="AAI280" s="460"/>
      <c r="AAJ280" s="460"/>
      <c r="AAK280" s="460"/>
      <c r="AAL280" s="460"/>
      <c r="AAM280" s="460"/>
      <c r="AAN280" s="460"/>
      <c r="AAO280" s="460"/>
      <c r="AAP280" s="460"/>
      <c r="AAQ280" s="460"/>
      <c r="AAR280" s="460"/>
      <c r="AAS280" s="460"/>
      <c r="AAT280" s="460"/>
      <c r="AAU280" s="460"/>
      <c r="AAV280" s="460"/>
      <c r="AAW280" s="460"/>
      <c r="AAX280" s="460"/>
      <c r="AAY280" s="460"/>
      <c r="AAZ280" s="460"/>
      <c r="ABA280" s="460"/>
      <c r="ABB280" s="460"/>
      <c r="ABC280" s="460"/>
      <c r="ABD280" s="460"/>
      <c r="ABE280" s="460"/>
      <c r="ABF280" s="460"/>
      <c r="ABG280" s="460"/>
      <c r="ABH280" s="460"/>
      <c r="ABI280" s="460"/>
      <c r="ABJ280" s="460"/>
      <c r="ABK280" s="460"/>
      <c r="ABL280" s="460"/>
      <c r="ABM280" s="460"/>
      <c r="ABN280" s="460"/>
      <c r="ABO280" s="460"/>
      <c r="ABP280" s="460"/>
      <c r="ABQ280" s="460"/>
      <c r="ABR280" s="460"/>
      <c r="ABS280" s="460"/>
      <c r="ABT280" s="460"/>
      <c r="ABU280" s="460"/>
      <c r="ABV280" s="460"/>
      <c r="ABW280" s="460"/>
      <c r="ABX280" s="460"/>
      <c r="ABY280" s="460"/>
      <c r="ABZ280" s="460"/>
      <c r="ACA280" s="460"/>
      <c r="ACB280" s="460"/>
      <c r="ACC280" s="460"/>
      <c r="ACD280" s="460"/>
      <c r="ACE280" s="460"/>
      <c r="ACF280" s="460"/>
      <c r="ACG280" s="460"/>
      <c r="ACH280" s="460"/>
      <c r="ACI280" s="460"/>
      <c r="ACJ280" s="460"/>
      <c r="ACK280" s="460"/>
      <c r="ACL280" s="460"/>
      <c r="ACM280" s="460"/>
      <c r="ACN280" s="460"/>
      <c r="ACO280" s="460"/>
      <c r="ACP280" s="460"/>
      <c r="ACQ280" s="460"/>
      <c r="ACR280" s="460"/>
      <c r="ACS280" s="460"/>
      <c r="ACT280" s="460"/>
      <c r="ACU280" s="460"/>
      <c r="ACV280" s="460"/>
      <c r="ACW280" s="460"/>
      <c r="ACX280" s="460"/>
      <c r="ACY280" s="460"/>
      <c r="ACZ280" s="460"/>
      <c r="ADA280" s="460"/>
      <c r="ADB280" s="460"/>
      <c r="ADC280" s="460"/>
      <c r="ADD280" s="460"/>
      <c r="ADE280" s="460"/>
      <c r="ADF280" s="460"/>
      <c r="ADG280" s="460"/>
      <c r="ADH280" s="460"/>
      <c r="ADI280" s="460"/>
      <c r="ADJ280" s="460"/>
      <c r="ADK280" s="460"/>
      <c r="ADL280" s="460"/>
      <c r="ADM280" s="460"/>
      <c r="ADN280" s="460"/>
      <c r="ADO280" s="460"/>
      <c r="ADP280" s="460"/>
      <c r="ADQ280" s="460"/>
      <c r="ADR280" s="460"/>
      <c r="ADS280" s="460"/>
      <c r="ADT280" s="460"/>
      <c r="ADU280" s="460"/>
      <c r="ADV280" s="460"/>
      <c r="ADW280" s="460"/>
      <c r="ADX280" s="460"/>
      <c r="ADY280" s="460"/>
      <c r="ADZ280" s="460"/>
      <c r="AEA280" s="460"/>
      <c r="AEB280" s="460"/>
      <c r="AEC280" s="460"/>
      <c r="AED280" s="460"/>
      <c r="AEE280" s="460"/>
      <c r="AEF280" s="460"/>
      <c r="AEG280" s="460"/>
      <c r="AEH280" s="460"/>
      <c r="AEI280" s="460"/>
      <c r="AEJ280" s="460"/>
      <c r="AEK280" s="460"/>
      <c r="AEL280" s="460"/>
      <c r="AEM280" s="460"/>
      <c r="AEN280" s="460"/>
      <c r="AEO280" s="460"/>
      <c r="AEP280" s="460"/>
      <c r="AEQ280" s="460"/>
      <c r="AER280" s="460"/>
      <c r="AES280" s="460"/>
      <c r="AET280" s="460"/>
      <c r="AEU280" s="460"/>
      <c r="AEV280" s="460"/>
      <c r="AEW280" s="460"/>
      <c r="AEX280" s="460"/>
      <c r="AEY280" s="460"/>
      <c r="AEZ280" s="460"/>
      <c r="AFA280" s="460"/>
      <c r="AFB280" s="460"/>
      <c r="AFC280" s="460"/>
      <c r="AFD280" s="460"/>
      <c r="AFE280" s="460"/>
      <c r="AFF280" s="460"/>
      <c r="AFG280" s="460"/>
      <c r="AFH280" s="460"/>
      <c r="AFI280" s="460"/>
      <c r="AFJ280" s="460"/>
      <c r="AFK280" s="460"/>
      <c r="AFL280" s="460"/>
      <c r="AFM280" s="460"/>
      <c r="AFN280" s="460"/>
      <c r="AFO280" s="460"/>
      <c r="AFP280" s="460"/>
      <c r="AFQ280" s="460"/>
      <c r="AFR280" s="460"/>
      <c r="AFS280" s="460"/>
      <c r="AFT280" s="460"/>
      <c r="AFU280" s="460"/>
      <c r="AFV280" s="460"/>
      <c r="AFW280" s="460"/>
      <c r="AFX280" s="460"/>
      <c r="AFY280" s="460"/>
      <c r="AFZ280" s="460"/>
      <c r="AGA280" s="460"/>
      <c r="AGB280" s="460"/>
      <c r="AGC280" s="460"/>
      <c r="AGD280" s="460"/>
      <c r="AGE280" s="460"/>
      <c r="AGF280" s="460"/>
      <c r="AGG280" s="460"/>
      <c r="AGH280" s="460"/>
      <c r="AGI280" s="460"/>
      <c r="AGJ280" s="460"/>
      <c r="AGK280" s="460"/>
      <c r="AGL280" s="460"/>
      <c r="AGM280" s="460"/>
      <c r="AGN280" s="460"/>
      <c r="AGO280" s="460"/>
      <c r="AGP280" s="460"/>
      <c r="AGQ280" s="460"/>
      <c r="AGR280" s="460"/>
      <c r="AGS280" s="460"/>
      <c r="AGT280" s="460"/>
      <c r="AGU280" s="460"/>
      <c r="AGV280" s="460"/>
      <c r="AGW280" s="460"/>
      <c r="AGX280" s="460"/>
      <c r="AGY280" s="460"/>
      <c r="AGZ280" s="460"/>
      <c r="AHA280" s="460"/>
      <c r="AHB280" s="460"/>
      <c r="AHC280" s="460"/>
      <c r="AHD280" s="460"/>
      <c r="AHE280" s="460"/>
      <c r="AHF280" s="460"/>
      <c r="AHG280" s="460"/>
      <c r="AHH280" s="460"/>
      <c r="AHI280" s="460"/>
      <c r="AHJ280" s="460"/>
      <c r="AHK280" s="460"/>
      <c r="AHL280" s="460"/>
      <c r="AHM280" s="460"/>
      <c r="AHN280" s="460"/>
      <c r="AHO280" s="460"/>
      <c r="AHP280" s="460"/>
      <c r="AHQ280" s="460"/>
      <c r="AHR280" s="460"/>
      <c r="AHS280" s="460"/>
      <c r="AHT280" s="460"/>
      <c r="AHU280" s="460"/>
      <c r="AHV280" s="460"/>
      <c r="AHW280" s="460"/>
      <c r="AHX280" s="460"/>
      <c r="AHY280" s="460"/>
      <c r="AHZ280" s="460"/>
      <c r="AIA280" s="460"/>
      <c r="AIB280" s="460"/>
      <c r="AIC280" s="460"/>
      <c r="AID280" s="460"/>
      <c r="AIE280" s="460"/>
      <c r="AIF280" s="460"/>
      <c r="AIG280" s="460"/>
      <c r="AIH280" s="460"/>
      <c r="AII280" s="460"/>
      <c r="AIJ280" s="460"/>
      <c r="AIK280" s="460"/>
      <c r="AIL280" s="460"/>
      <c r="AIM280" s="460"/>
      <c r="AIN280" s="460"/>
      <c r="AIO280" s="460"/>
      <c r="AIP280" s="460"/>
      <c r="AIQ280" s="460"/>
      <c r="AIR280" s="460"/>
      <c r="AIS280" s="460"/>
      <c r="AIT280" s="460"/>
      <c r="AIU280" s="460"/>
      <c r="AIV280" s="460"/>
      <c r="AIW280" s="460"/>
      <c r="AIX280" s="460"/>
      <c r="AIY280" s="460"/>
      <c r="AIZ280" s="460"/>
      <c r="AJA280" s="460"/>
      <c r="AJB280" s="460"/>
      <c r="AJC280" s="460"/>
      <c r="AJD280" s="460"/>
      <c r="AJE280" s="460"/>
      <c r="AJF280" s="460"/>
      <c r="AJG280" s="460"/>
      <c r="AJH280" s="460"/>
      <c r="AJI280" s="460"/>
      <c r="AJJ280" s="460"/>
      <c r="AJK280" s="460"/>
      <c r="AJL280" s="460"/>
      <c r="AJM280" s="460"/>
      <c r="AJN280" s="460"/>
      <c r="AJO280" s="460"/>
      <c r="AJP280" s="460"/>
      <c r="AJQ280" s="460"/>
      <c r="AJR280" s="460"/>
      <c r="AJS280" s="460"/>
      <c r="AJT280" s="460"/>
      <c r="AJU280" s="460"/>
      <c r="AJV280" s="460"/>
      <c r="AJW280" s="460"/>
      <c r="AJX280" s="460"/>
      <c r="AJY280" s="460"/>
      <c r="AJZ280" s="460"/>
      <c r="AKA280" s="460"/>
      <c r="AKB280" s="460"/>
      <c r="AKC280" s="460"/>
      <c r="AKD280" s="460"/>
      <c r="AKE280" s="460"/>
      <c r="AKF280" s="460"/>
      <c r="AKG280" s="460"/>
      <c r="AKH280" s="460"/>
      <c r="AKI280" s="460"/>
      <c r="AKJ280" s="460"/>
      <c r="AKK280" s="460"/>
      <c r="AKL280" s="460"/>
      <c r="AKM280" s="460"/>
      <c r="AKN280" s="460"/>
      <c r="AKO280" s="460"/>
      <c r="AKP280" s="460"/>
      <c r="AKQ280" s="460"/>
      <c r="AKR280" s="460"/>
      <c r="AKS280" s="460"/>
      <c r="AKT280" s="460"/>
      <c r="AKU280" s="460"/>
      <c r="AKV280" s="460"/>
      <c r="AKW280" s="460"/>
      <c r="AKX280" s="460"/>
      <c r="AKY280" s="460"/>
      <c r="AKZ280" s="460"/>
      <c r="ALA280" s="460"/>
      <c r="ALB280" s="460"/>
      <c r="ALC280" s="460"/>
      <c r="ALD280" s="460"/>
      <c r="ALE280" s="460"/>
      <c r="ALF280" s="460"/>
      <c r="ALG280" s="460"/>
      <c r="ALH280" s="460"/>
      <c r="ALI280" s="460"/>
      <c r="ALJ280" s="460"/>
      <c r="ALK280" s="460"/>
      <c r="ALL280" s="460"/>
      <c r="ALM280" s="460"/>
      <c r="ALN280" s="460"/>
      <c r="ALO280" s="460"/>
      <c r="ALP280" s="460"/>
      <c r="ALQ280" s="460"/>
      <c r="ALR280" s="460"/>
    </row>
  </sheetData>
  <sheetProtection sheet="1" objects="1" scenarios="1"/>
  <dataConsolidate/>
  <mergeCells count="265">
    <mergeCell ref="F278:H278"/>
    <mergeCell ref="F279:H279"/>
    <mergeCell ref="F280:H280"/>
    <mergeCell ref="B25:L25"/>
    <mergeCell ref="C27:K27"/>
    <mergeCell ref="F30:H30"/>
    <mergeCell ref="F272:H272"/>
    <mergeCell ref="F273:H273"/>
    <mergeCell ref="F274:H274"/>
    <mergeCell ref="F275:H275"/>
    <mergeCell ref="F276:H276"/>
    <mergeCell ref="F277:H277"/>
    <mergeCell ref="F266:H266"/>
    <mergeCell ref="F267:H267"/>
    <mergeCell ref="F268:H268"/>
    <mergeCell ref="F269:H269"/>
    <mergeCell ref="F270:H270"/>
    <mergeCell ref="F271:H271"/>
    <mergeCell ref="F260:H260"/>
    <mergeCell ref="F261:H261"/>
    <mergeCell ref="F262:H262"/>
    <mergeCell ref="F263:H263"/>
    <mergeCell ref="F264:H264"/>
    <mergeCell ref="F265:H265"/>
    <mergeCell ref="F254:H254"/>
    <mergeCell ref="F255:H255"/>
    <mergeCell ref="F256:H256"/>
    <mergeCell ref="F257:H257"/>
    <mergeCell ref="F258:H258"/>
    <mergeCell ref="F259:H259"/>
    <mergeCell ref="F248:H248"/>
    <mergeCell ref="F249:H249"/>
    <mergeCell ref="F250:H250"/>
    <mergeCell ref="F251:H251"/>
    <mergeCell ref="F252:H252"/>
    <mergeCell ref="F253:H253"/>
    <mergeCell ref="F242:H242"/>
    <mergeCell ref="F243:H243"/>
    <mergeCell ref="F244:H244"/>
    <mergeCell ref="F245:H245"/>
    <mergeCell ref="F246:H246"/>
    <mergeCell ref="F247:H247"/>
    <mergeCell ref="F236:H236"/>
    <mergeCell ref="F237:H237"/>
    <mergeCell ref="F238:H238"/>
    <mergeCell ref="F239:H239"/>
    <mergeCell ref="F240:H240"/>
    <mergeCell ref="F241:H241"/>
    <mergeCell ref="F230:H230"/>
    <mergeCell ref="F231:H231"/>
    <mergeCell ref="F232:H232"/>
    <mergeCell ref="F233:H233"/>
    <mergeCell ref="F234:H234"/>
    <mergeCell ref="F235:H235"/>
    <mergeCell ref="F224:H224"/>
    <mergeCell ref="F225:H225"/>
    <mergeCell ref="F226:H226"/>
    <mergeCell ref="F227:H227"/>
    <mergeCell ref="F228:H228"/>
    <mergeCell ref="F229:H229"/>
    <mergeCell ref="F218:H218"/>
    <mergeCell ref="F219:H219"/>
    <mergeCell ref="F220:H220"/>
    <mergeCell ref="F221:H221"/>
    <mergeCell ref="F222:H222"/>
    <mergeCell ref="F223:H223"/>
    <mergeCell ref="F212:H212"/>
    <mergeCell ref="F213:H213"/>
    <mergeCell ref="F214:H214"/>
    <mergeCell ref="F215:H215"/>
    <mergeCell ref="F216:H216"/>
    <mergeCell ref="F217:H217"/>
    <mergeCell ref="F206:H206"/>
    <mergeCell ref="F207:H207"/>
    <mergeCell ref="F208:H208"/>
    <mergeCell ref="F209:H209"/>
    <mergeCell ref="F210:H210"/>
    <mergeCell ref="F211:H211"/>
    <mergeCell ref="F200:H200"/>
    <mergeCell ref="F201:H201"/>
    <mergeCell ref="F202:H202"/>
    <mergeCell ref="F203:H203"/>
    <mergeCell ref="F204:H204"/>
    <mergeCell ref="F205:H205"/>
    <mergeCell ref="F194:H194"/>
    <mergeCell ref="F195:H195"/>
    <mergeCell ref="F196:H196"/>
    <mergeCell ref="F197:H197"/>
    <mergeCell ref="F198:H198"/>
    <mergeCell ref="F199:H199"/>
    <mergeCell ref="F188:H188"/>
    <mergeCell ref="F189:H189"/>
    <mergeCell ref="F190:H190"/>
    <mergeCell ref="F191:H191"/>
    <mergeCell ref="F192:H192"/>
    <mergeCell ref="F193:H193"/>
    <mergeCell ref="F182:H182"/>
    <mergeCell ref="F183:H183"/>
    <mergeCell ref="F184:H184"/>
    <mergeCell ref="F185:H185"/>
    <mergeCell ref="F186:H186"/>
    <mergeCell ref="F187:H187"/>
    <mergeCell ref="F176:H176"/>
    <mergeCell ref="F177:H177"/>
    <mergeCell ref="F178:H178"/>
    <mergeCell ref="F179:H179"/>
    <mergeCell ref="F180:H180"/>
    <mergeCell ref="F181:H181"/>
    <mergeCell ref="F170:H170"/>
    <mergeCell ref="F171:H171"/>
    <mergeCell ref="F172:H172"/>
    <mergeCell ref="F173:H173"/>
    <mergeCell ref="F174:H174"/>
    <mergeCell ref="F175:H175"/>
    <mergeCell ref="F164:H164"/>
    <mergeCell ref="F165:H165"/>
    <mergeCell ref="F166:H166"/>
    <mergeCell ref="F167:H167"/>
    <mergeCell ref="F168:H168"/>
    <mergeCell ref="F169:H169"/>
    <mergeCell ref="F158:H158"/>
    <mergeCell ref="F159:H159"/>
    <mergeCell ref="F160:H160"/>
    <mergeCell ref="F161:H161"/>
    <mergeCell ref="F162:H162"/>
    <mergeCell ref="F163:H163"/>
    <mergeCell ref="F152:H152"/>
    <mergeCell ref="F153:H153"/>
    <mergeCell ref="F154:H154"/>
    <mergeCell ref="F155:H155"/>
    <mergeCell ref="F156:H156"/>
    <mergeCell ref="F157:H157"/>
    <mergeCell ref="F146:H146"/>
    <mergeCell ref="F147:H147"/>
    <mergeCell ref="F148:H148"/>
    <mergeCell ref="F149:H149"/>
    <mergeCell ref="F150:H150"/>
    <mergeCell ref="F151:H151"/>
    <mergeCell ref="F140:H140"/>
    <mergeCell ref="F141:H141"/>
    <mergeCell ref="F142:H142"/>
    <mergeCell ref="F143:H143"/>
    <mergeCell ref="F144:H144"/>
    <mergeCell ref="F145:H145"/>
    <mergeCell ref="F134:H134"/>
    <mergeCell ref="F135:H135"/>
    <mergeCell ref="F136:H136"/>
    <mergeCell ref="F137:H137"/>
    <mergeCell ref="F138:H138"/>
    <mergeCell ref="F139:H139"/>
    <mergeCell ref="F128:H128"/>
    <mergeCell ref="F129:H129"/>
    <mergeCell ref="F130:H130"/>
    <mergeCell ref="F131:H131"/>
    <mergeCell ref="F132:H132"/>
    <mergeCell ref="F133:H133"/>
    <mergeCell ref="F122:H122"/>
    <mergeCell ref="F123:H123"/>
    <mergeCell ref="F124:H124"/>
    <mergeCell ref="F125:H125"/>
    <mergeCell ref="F126:H126"/>
    <mergeCell ref="F127:H127"/>
    <mergeCell ref="F116:H116"/>
    <mergeCell ref="F117:H117"/>
    <mergeCell ref="F118:H118"/>
    <mergeCell ref="F119:H119"/>
    <mergeCell ref="F120:H120"/>
    <mergeCell ref="F121:H121"/>
    <mergeCell ref="F110:H110"/>
    <mergeCell ref="F111:H111"/>
    <mergeCell ref="F112:H112"/>
    <mergeCell ref="F113:H113"/>
    <mergeCell ref="F114:H114"/>
    <mergeCell ref="F115:H115"/>
    <mergeCell ref="F104:H104"/>
    <mergeCell ref="F105:H105"/>
    <mergeCell ref="F106:H106"/>
    <mergeCell ref="F107:H107"/>
    <mergeCell ref="F108:H108"/>
    <mergeCell ref="F109:H109"/>
    <mergeCell ref="F98:H98"/>
    <mergeCell ref="F99:H99"/>
    <mergeCell ref="F100:H100"/>
    <mergeCell ref="F101:H101"/>
    <mergeCell ref="F102:H102"/>
    <mergeCell ref="F103:H103"/>
    <mergeCell ref="F92:H92"/>
    <mergeCell ref="F93:H93"/>
    <mergeCell ref="F94:H94"/>
    <mergeCell ref="F95:H95"/>
    <mergeCell ref="F96:H96"/>
    <mergeCell ref="F97:H97"/>
    <mergeCell ref="F86:H86"/>
    <mergeCell ref="F87:H87"/>
    <mergeCell ref="F88:H88"/>
    <mergeCell ref="F89:H89"/>
    <mergeCell ref="F90:H90"/>
    <mergeCell ref="F91:H91"/>
    <mergeCell ref="F80:H80"/>
    <mergeCell ref="F81:H81"/>
    <mergeCell ref="F82:H82"/>
    <mergeCell ref="F83:H83"/>
    <mergeCell ref="F84:H84"/>
    <mergeCell ref="F85:H85"/>
    <mergeCell ref="F74:H74"/>
    <mergeCell ref="F75:H75"/>
    <mergeCell ref="F76:H76"/>
    <mergeCell ref="F77:H77"/>
    <mergeCell ref="F78:H78"/>
    <mergeCell ref="F79:H79"/>
    <mergeCell ref="F68:H68"/>
    <mergeCell ref="F69:H69"/>
    <mergeCell ref="F70:H70"/>
    <mergeCell ref="F71:H71"/>
    <mergeCell ref="F72:H72"/>
    <mergeCell ref="F73:H73"/>
    <mergeCell ref="F62:H62"/>
    <mergeCell ref="F63:H63"/>
    <mergeCell ref="F64:H64"/>
    <mergeCell ref="F65:H65"/>
    <mergeCell ref="F66:H66"/>
    <mergeCell ref="F67:H67"/>
    <mergeCell ref="F56:H56"/>
    <mergeCell ref="F57:H57"/>
    <mergeCell ref="F58:H58"/>
    <mergeCell ref="F59:H59"/>
    <mergeCell ref="F60:H60"/>
    <mergeCell ref="F61:H61"/>
    <mergeCell ref="F50:H50"/>
    <mergeCell ref="F51:H51"/>
    <mergeCell ref="F40:H40"/>
    <mergeCell ref="F41:H41"/>
    <mergeCell ref="F42:H42"/>
    <mergeCell ref="F52:H52"/>
    <mergeCell ref="F53:H53"/>
    <mergeCell ref="F54:H54"/>
    <mergeCell ref="F55:H55"/>
    <mergeCell ref="F44:H44"/>
    <mergeCell ref="F45:H45"/>
    <mergeCell ref="F46:H46"/>
    <mergeCell ref="F47:H47"/>
    <mergeCell ref="F48:H48"/>
    <mergeCell ref="F49:H49"/>
    <mergeCell ref="N13:N23"/>
    <mergeCell ref="M12:O12"/>
    <mergeCell ref="O13:O15"/>
    <mergeCell ref="F43:H43"/>
    <mergeCell ref="F32:H32"/>
    <mergeCell ref="F33:H33"/>
    <mergeCell ref="F34:H34"/>
    <mergeCell ref="F35:H35"/>
    <mergeCell ref="F36:H36"/>
    <mergeCell ref="F37:H37"/>
    <mergeCell ref="B8:L8"/>
    <mergeCell ref="C10:K10"/>
    <mergeCell ref="F29:H29"/>
    <mergeCell ref="F31:H31"/>
    <mergeCell ref="F38:H38"/>
    <mergeCell ref="F39:H39"/>
    <mergeCell ref="D12:D13"/>
    <mergeCell ref="E12:E13"/>
    <mergeCell ref="F12:F13"/>
    <mergeCell ref="G12:H12"/>
    <mergeCell ref="I12:J12"/>
    <mergeCell ref="K12:K13"/>
  </mergeCells>
  <conditionalFormatting sqref="C32:C280">
    <cfRule type="expression" dxfId="6" priority="6">
      <formula>$D31&lt;&gt;""</formula>
    </cfRule>
  </conditionalFormatting>
  <conditionalFormatting sqref="J32:K280 D32:H280">
    <cfRule type="expression" dxfId="5" priority="5">
      <formula>$D31&lt;&gt;""</formula>
    </cfRule>
  </conditionalFormatting>
  <conditionalFormatting sqref="C31">
    <cfRule type="expression" dxfId="4" priority="7">
      <formula>$D29&lt;&gt;""</formula>
    </cfRule>
  </conditionalFormatting>
  <conditionalFormatting sqref="D31:H31 J31:K31">
    <cfRule type="expression" dxfId="3" priority="8">
      <formula>$D29&lt;&gt;""</formula>
    </cfRule>
  </conditionalFormatting>
  <conditionalFormatting sqref="I32:I280">
    <cfRule type="expression" dxfId="2" priority="3">
      <formula>$D31&lt;&gt;""</formula>
    </cfRule>
  </conditionalFormatting>
  <conditionalFormatting sqref="I31">
    <cfRule type="expression" dxfId="1" priority="4">
      <formula>$D29&lt;&gt;""</formula>
    </cfRule>
  </conditionalFormatting>
  <dataValidations disablePrompts="1" count="3">
    <dataValidation operator="greaterThan" allowBlank="1" showInputMessage="1" error="Aquesta dada ha de ser un valor numèric" sqref="I32:I280"/>
    <dataValidation operator="greaterThan" allowBlank="1" showInputMessage="1" sqref="I31"/>
    <dataValidation errorStyle="warning" allowBlank="1" showInputMessage="1" sqref="D14:D23 M14:M23 O17 O19 O21 O23"/>
  </dataValidations>
  <pageMargins left="0.70833333333333304" right="0.70833333333333304" top="0.74791666666666701" bottom="0.74791666666666701" header="0.51180555555555496" footer="0.51180555555555496"/>
  <pageSetup paperSize="9" firstPageNumber="0"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B864C497-C194-43BF-A708-1CC4A5A5F4C2}">
            <xm:f>'Dades Petjada Carboni'!$I$21="No"</xm:f>
            <x14:dxf>
              <font>
                <color theme="0"/>
              </font>
              <fill>
                <patternFill>
                  <fgColor theme="0"/>
                  <bgColor theme="0"/>
                </patternFill>
              </fill>
              <border>
                <left/>
                <right/>
                <top/>
                <bottom/>
                <vertical/>
                <horizontal/>
              </border>
            </x14:dxf>
          </x14:cfRule>
          <xm:sqref>M12:O13 N14:O16 N18:O18 N17 N20:O20 N19 N22:O22 N21 N23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rgb="FFB3A2C7"/>
  </sheetPr>
  <dimension ref="A1:BF1041"/>
  <sheetViews>
    <sheetView zoomScale="70" zoomScaleNormal="70" workbookViewId="0"/>
  </sheetViews>
  <sheetFormatPr baseColWidth="10" defaultColWidth="9.140625" defaultRowHeight="15" x14ac:dyDescent="0.25"/>
  <cols>
    <col min="1" max="1" width="3.7109375" customWidth="1"/>
    <col min="2" max="2" width="4.7109375" customWidth="1"/>
    <col min="3" max="3" width="30.28515625" customWidth="1"/>
    <col min="4" max="4" width="46.85546875" customWidth="1"/>
    <col min="5" max="5" width="35.5703125" customWidth="1"/>
    <col min="6" max="6" width="20.7109375" customWidth="1"/>
    <col min="7" max="11" width="10.7109375" customWidth="1"/>
    <col min="12" max="12" width="14.42578125" customWidth="1"/>
    <col min="13" max="42" width="10.7109375" customWidth="1"/>
    <col min="43" max="43" width="13.5703125" customWidth="1"/>
    <col min="44" max="1026" width="10.7109375" customWidth="1"/>
  </cols>
  <sheetData>
    <row r="1" spans="1:36" x14ac:dyDescent="0.25">
      <c r="P1" s="193"/>
      <c r="Q1" s="193"/>
      <c r="R1" s="193"/>
      <c r="S1" s="193"/>
      <c r="T1" s="193"/>
      <c r="U1" s="193"/>
      <c r="V1" s="193"/>
      <c r="W1" s="193"/>
      <c r="X1" s="193"/>
      <c r="Y1" s="193"/>
      <c r="Z1" s="193"/>
      <c r="AA1" s="193"/>
      <c r="AB1" s="193"/>
      <c r="AC1" s="193"/>
      <c r="AD1" s="193"/>
      <c r="AE1" s="193"/>
      <c r="AF1" s="193"/>
      <c r="AG1" s="193"/>
      <c r="AH1" s="193"/>
      <c r="AI1" s="193"/>
      <c r="AJ1" s="193"/>
    </row>
    <row r="2" spans="1:36" ht="18.75" x14ac:dyDescent="0.3">
      <c r="D2" s="111" t="s">
        <v>0</v>
      </c>
      <c r="E2" s="112"/>
      <c r="F2" s="113">
        <f>'0.1_Dades generals organització'!G3</f>
        <v>2022</v>
      </c>
      <c r="P2" s="193"/>
      <c r="Q2" s="212"/>
      <c r="R2" s="114"/>
      <c r="S2" s="212"/>
      <c r="T2" s="114"/>
      <c r="U2" s="114"/>
      <c r="V2" s="114"/>
      <c r="W2" s="114"/>
      <c r="X2" s="212"/>
      <c r="Y2" s="114"/>
      <c r="Z2" s="114"/>
      <c r="AA2" s="114"/>
      <c r="AB2" s="114"/>
      <c r="AC2" s="212"/>
      <c r="AD2" s="114"/>
      <c r="AE2" s="114"/>
      <c r="AF2" s="114"/>
      <c r="AG2" s="212"/>
      <c r="AH2" s="114"/>
      <c r="AI2" s="114"/>
      <c r="AJ2" s="193"/>
    </row>
    <row r="3" spans="1:36" x14ac:dyDescent="0.25">
      <c r="P3" s="193"/>
      <c r="Q3" s="114"/>
      <c r="R3" s="114"/>
      <c r="S3" s="114"/>
      <c r="T3" s="114"/>
      <c r="U3" s="114"/>
      <c r="V3" s="114"/>
      <c r="W3" s="114"/>
      <c r="X3" s="114"/>
      <c r="Y3" s="114"/>
      <c r="Z3" s="114"/>
      <c r="AA3" s="114"/>
      <c r="AB3" s="114"/>
      <c r="AC3" s="114"/>
      <c r="AD3" s="114"/>
      <c r="AE3" s="114"/>
      <c r="AF3" s="114"/>
      <c r="AG3" s="114"/>
      <c r="AH3" s="114"/>
      <c r="AI3" s="114"/>
      <c r="AJ3" s="193"/>
    </row>
    <row r="4" spans="1:36" s="236" customFormat="1" ht="21" x14ac:dyDescent="0.35">
      <c r="A4" s="236" t="s">
        <v>847</v>
      </c>
      <c r="P4" s="242"/>
      <c r="Q4" s="239"/>
      <c r="R4" s="239"/>
      <c r="S4" s="239"/>
      <c r="T4" s="239"/>
      <c r="U4" s="239"/>
      <c r="V4" s="239"/>
      <c r="W4" s="239"/>
      <c r="X4" s="239"/>
      <c r="Y4" s="239"/>
      <c r="Z4" s="239"/>
      <c r="AA4" s="239"/>
      <c r="AB4" s="239"/>
      <c r="AC4" s="239"/>
      <c r="AD4" s="239"/>
      <c r="AE4" s="239"/>
      <c r="AF4" s="239"/>
      <c r="AG4" s="239"/>
      <c r="AH4" s="239"/>
      <c r="AI4" s="239"/>
      <c r="AJ4" s="242"/>
    </row>
    <row r="5" spans="1:36" s="115" customFormat="1" x14ac:dyDescent="0.25">
      <c r="P5" s="213"/>
      <c r="Q5" s="114"/>
      <c r="R5" s="114"/>
      <c r="S5" s="114"/>
      <c r="T5" s="114"/>
      <c r="U5" s="114"/>
      <c r="V5" s="114"/>
      <c r="W5" s="114"/>
      <c r="X5" s="114"/>
      <c r="Y5" s="114"/>
      <c r="Z5" s="114"/>
      <c r="AA5" s="114"/>
      <c r="AB5" s="114"/>
      <c r="AC5" s="114"/>
      <c r="AD5" s="114"/>
      <c r="AE5" s="114"/>
      <c r="AF5" s="114"/>
      <c r="AG5" s="114"/>
      <c r="AH5" s="114"/>
      <c r="AI5" s="114"/>
      <c r="AJ5" s="213"/>
    </row>
    <row r="6" spans="1:36" x14ac:dyDescent="0.25">
      <c r="C6" s="115" t="s">
        <v>17</v>
      </c>
      <c r="D6" s="115" t="s">
        <v>18</v>
      </c>
      <c r="E6" s="115" t="s">
        <v>19</v>
      </c>
      <c r="J6" t="s">
        <v>1556</v>
      </c>
      <c r="P6" s="193"/>
      <c r="Q6" s="114"/>
      <c r="R6" s="114"/>
      <c r="S6" s="114"/>
      <c r="T6" s="114"/>
      <c r="U6" s="114"/>
      <c r="V6" s="114"/>
      <c r="W6" s="114"/>
      <c r="X6" s="114"/>
      <c r="Y6" s="114"/>
      <c r="Z6" s="114"/>
      <c r="AA6" s="114"/>
      <c r="AB6" s="114"/>
      <c r="AC6" s="114"/>
      <c r="AD6" s="114"/>
      <c r="AE6" s="114"/>
      <c r="AF6" s="114"/>
      <c r="AG6" s="114"/>
      <c r="AH6" s="114"/>
      <c r="AI6" s="114"/>
      <c r="AJ6" s="193"/>
    </row>
    <row r="7" spans="1:36" x14ac:dyDescent="0.25">
      <c r="C7">
        <v>2022</v>
      </c>
      <c r="D7" t="s">
        <v>21</v>
      </c>
      <c r="E7" t="s">
        <v>543</v>
      </c>
      <c r="P7" s="193"/>
      <c r="Q7" s="114"/>
      <c r="R7" s="114"/>
      <c r="S7" s="114"/>
      <c r="T7" s="114"/>
      <c r="U7" s="114"/>
      <c r="V7" s="114"/>
      <c r="W7" s="114"/>
      <c r="X7" s="114"/>
      <c r="Y7" s="114"/>
      <c r="Z7" s="114"/>
      <c r="AA7" s="114"/>
      <c r="AB7" s="114"/>
      <c r="AC7" s="114"/>
      <c r="AD7" s="114"/>
      <c r="AE7" s="114"/>
      <c r="AF7" s="114"/>
      <c r="AG7" s="114"/>
      <c r="AH7" s="114"/>
      <c r="AI7" s="114"/>
      <c r="AJ7" s="193"/>
    </row>
    <row r="8" spans="1:36" x14ac:dyDescent="0.25">
      <c r="C8">
        <v>2021</v>
      </c>
      <c r="D8" t="s">
        <v>539</v>
      </c>
      <c r="E8" t="s">
        <v>562</v>
      </c>
      <c r="J8" t="str">
        <f>IF('0.1_Dades generals organització'!O6="","",'0.1_Dades generals organització'!O6)</f>
        <v/>
      </c>
      <c r="P8" s="193"/>
      <c r="Q8" s="114"/>
      <c r="R8" s="114"/>
      <c r="S8" s="114"/>
      <c r="T8" s="114"/>
      <c r="U8" s="114"/>
      <c r="V8" s="114"/>
      <c r="W8" s="114"/>
      <c r="X8" s="114"/>
      <c r="Y8" s="114"/>
      <c r="Z8" s="114"/>
      <c r="AA8" s="114"/>
      <c r="AB8" s="114"/>
      <c r="AC8" s="114"/>
      <c r="AD8" s="114"/>
      <c r="AE8" s="114"/>
      <c r="AF8" s="114"/>
      <c r="AG8" s="114"/>
      <c r="AH8" s="114"/>
      <c r="AI8" s="114"/>
      <c r="AJ8" s="193"/>
    </row>
    <row r="9" spans="1:36" x14ac:dyDescent="0.25">
      <c r="C9">
        <v>2020</v>
      </c>
      <c r="D9" t="s">
        <v>540</v>
      </c>
      <c r="E9" t="s">
        <v>563</v>
      </c>
      <c r="J9" t="str">
        <f>IF('0.1_Dades generals organització'!O7="","",'0.1_Dades generals organització'!O7)</f>
        <v/>
      </c>
      <c r="P9" s="193"/>
      <c r="Q9" s="114"/>
      <c r="R9" s="114"/>
      <c r="S9" s="114"/>
      <c r="T9" s="114"/>
      <c r="U9" s="114"/>
      <c r="V9" s="114"/>
      <c r="W9" s="114"/>
      <c r="X9" s="114"/>
      <c r="Y9" s="114"/>
      <c r="Z9" s="114"/>
      <c r="AA9" s="114"/>
      <c r="AB9" s="114"/>
      <c r="AC9" s="114"/>
      <c r="AD9" s="114"/>
      <c r="AE9" s="114"/>
      <c r="AF9" s="114"/>
      <c r="AG9" s="114"/>
      <c r="AH9" s="114"/>
      <c r="AI9" s="114"/>
      <c r="AJ9" s="193"/>
    </row>
    <row r="10" spans="1:36" x14ac:dyDescent="0.25">
      <c r="C10">
        <v>2019</v>
      </c>
      <c r="D10" t="s">
        <v>26</v>
      </c>
      <c r="E10" t="s">
        <v>544</v>
      </c>
      <c r="J10" t="str">
        <f>IF('0.1_Dades generals organització'!O8="","",'0.1_Dades generals organització'!O8)</f>
        <v/>
      </c>
      <c r="P10" s="193"/>
      <c r="Q10" s="114"/>
      <c r="R10" s="114"/>
      <c r="S10" s="114"/>
      <c r="T10" s="114"/>
      <c r="U10" s="114"/>
      <c r="V10" s="114"/>
      <c r="W10" s="114"/>
      <c r="X10" s="114"/>
      <c r="Y10" s="114"/>
      <c r="Z10" s="114"/>
      <c r="AA10" s="114"/>
      <c r="AB10" s="114"/>
      <c r="AC10" s="114"/>
      <c r="AD10" s="114"/>
      <c r="AE10" s="114"/>
      <c r="AF10" s="114"/>
      <c r="AG10" s="114"/>
      <c r="AH10" s="114"/>
      <c r="AI10" s="114"/>
      <c r="AJ10" s="193"/>
    </row>
    <row r="11" spans="1:36" x14ac:dyDescent="0.25">
      <c r="C11">
        <v>2018</v>
      </c>
      <c r="D11" t="s">
        <v>1529</v>
      </c>
      <c r="E11" t="s">
        <v>545</v>
      </c>
      <c r="J11" t="str">
        <f>IF('0.1_Dades generals organització'!O9="","",'0.1_Dades generals organització'!O9)</f>
        <v/>
      </c>
      <c r="P11" s="193"/>
      <c r="Q11" s="114"/>
      <c r="R11" s="114"/>
      <c r="S11" s="114"/>
      <c r="T11" s="114"/>
      <c r="U11" s="114"/>
      <c r="V11" s="114"/>
      <c r="W11" s="114"/>
      <c r="X11" s="114"/>
      <c r="Y11" s="114"/>
      <c r="Z11" s="114"/>
      <c r="AA11" s="114"/>
      <c r="AB11" s="114"/>
      <c r="AC11" s="114"/>
      <c r="AD11" s="114"/>
      <c r="AE11" s="114"/>
      <c r="AF11" s="114"/>
      <c r="AG11" s="114"/>
      <c r="AH11" s="114"/>
      <c r="AI11" s="114"/>
      <c r="AJ11" s="193"/>
    </row>
    <row r="12" spans="1:36" x14ac:dyDescent="0.25">
      <c r="C12">
        <v>2017</v>
      </c>
      <c r="D12" t="s">
        <v>1530</v>
      </c>
      <c r="E12" t="s">
        <v>546</v>
      </c>
      <c r="J12" t="str">
        <f>IF('0.1_Dades generals organització'!O10="","",'0.1_Dades generals organització'!O10)</f>
        <v/>
      </c>
      <c r="P12" s="193"/>
      <c r="Q12" s="114"/>
      <c r="R12" s="114"/>
      <c r="S12" s="114"/>
      <c r="T12" s="114"/>
      <c r="U12" s="114"/>
      <c r="V12" s="114"/>
      <c r="W12" s="114"/>
      <c r="X12" s="114"/>
      <c r="Y12" s="114"/>
      <c r="Z12" s="114"/>
      <c r="AA12" s="114"/>
      <c r="AB12" s="114"/>
      <c r="AC12" s="114"/>
      <c r="AD12" s="114"/>
      <c r="AE12" s="114"/>
      <c r="AF12" s="114"/>
      <c r="AG12" s="114"/>
      <c r="AH12" s="114"/>
      <c r="AI12" s="114"/>
      <c r="AJ12" s="193"/>
    </row>
    <row r="13" spans="1:36" x14ac:dyDescent="0.25">
      <c r="C13">
        <v>2016</v>
      </c>
      <c r="D13" t="s">
        <v>541</v>
      </c>
      <c r="E13" t="s">
        <v>547</v>
      </c>
      <c r="J13" t="str">
        <f>IF('0.1_Dades generals organització'!O11="","",'0.1_Dades generals organització'!O11)</f>
        <v/>
      </c>
      <c r="P13" s="193"/>
      <c r="Q13" s="114"/>
      <c r="R13" s="114"/>
      <c r="S13" s="114"/>
      <c r="T13" s="114"/>
      <c r="U13" s="114"/>
      <c r="V13" s="114"/>
      <c r="W13" s="114"/>
      <c r="X13" s="114"/>
      <c r="Y13" s="114"/>
      <c r="Z13" s="114"/>
      <c r="AA13" s="114"/>
      <c r="AB13" s="114"/>
      <c r="AC13" s="114"/>
      <c r="AD13" s="114"/>
      <c r="AE13" s="114"/>
      <c r="AF13" s="114"/>
      <c r="AG13" s="114"/>
      <c r="AH13" s="114"/>
      <c r="AI13" s="114"/>
      <c r="AJ13" s="193"/>
    </row>
    <row r="14" spans="1:36" x14ac:dyDescent="0.25">
      <c r="C14">
        <v>2015</v>
      </c>
      <c r="D14" t="s">
        <v>637</v>
      </c>
      <c r="E14" t="s">
        <v>548</v>
      </c>
      <c r="J14" t="str">
        <f>IF('0.1_Dades generals organització'!O12="","",'0.1_Dades generals organització'!O12)</f>
        <v/>
      </c>
      <c r="P14" s="193"/>
      <c r="Q14" s="114"/>
      <c r="R14" s="114"/>
      <c r="S14" s="114"/>
      <c r="T14" s="114"/>
      <c r="U14" s="114"/>
      <c r="V14" s="114"/>
      <c r="W14" s="114"/>
      <c r="X14" s="114"/>
      <c r="Y14" s="114"/>
      <c r="Z14" s="114"/>
      <c r="AA14" s="114"/>
      <c r="AB14" s="114"/>
      <c r="AC14" s="114"/>
      <c r="AD14" s="114"/>
      <c r="AE14" s="114"/>
      <c r="AF14" s="114"/>
      <c r="AG14" s="114"/>
      <c r="AH14" s="114"/>
      <c r="AI14" s="114"/>
      <c r="AJ14" s="193"/>
    </row>
    <row r="15" spans="1:36" x14ac:dyDescent="0.25">
      <c r="C15">
        <v>2014</v>
      </c>
      <c r="D15" t="s">
        <v>542</v>
      </c>
      <c r="E15" t="s">
        <v>549</v>
      </c>
      <c r="J15" t="str">
        <f>IF('0.1_Dades generals organització'!O13="","",'0.1_Dades generals organització'!O13)</f>
        <v/>
      </c>
      <c r="P15" s="193"/>
      <c r="Q15" s="114"/>
      <c r="R15" s="114"/>
      <c r="S15" s="114"/>
      <c r="T15" s="114"/>
      <c r="U15" s="114"/>
      <c r="V15" s="114"/>
      <c r="W15" s="114"/>
      <c r="X15" s="114"/>
      <c r="Y15" s="114"/>
      <c r="Z15" s="114"/>
      <c r="AA15" s="114"/>
      <c r="AB15" s="114"/>
      <c r="AC15" s="114"/>
      <c r="AD15" s="114"/>
      <c r="AE15" s="114"/>
      <c r="AF15" s="114"/>
      <c r="AG15" s="114"/>
      <c r="AH15" s="114"/>
      <c r="AI15" s="114"/>
      <c r="AJ15" s="193"/>
    </row>
    <row r="16" spans="1:36" x14ac:dyDescent="0.25">
      <c r="C16">
        <v>2013</v>
      </c>
      <c r="E16" t="s">
        <v>550</v>
      </c>
      <c r="J16" t="str">
        <f>IF('0.1_Dades generals organització'!O14="","",'0.1_Dades generals organització'!O14)</f>
        <v/>
      </c>
      <c r="P16" s="193"/>
      <c r="Q16" s="114"/>
      <c r="R16" s="114"/>
      <c r="S16" s="114"/>
      <c r="T16" s="114"/>
      <c r="U16" s="114"/>
      <c r="V16" s="114"/>
      <c r="W16" s="114"/>
      <c r="X16" s="114"/>
      <c r="Y16" s="114"/>
      <c r="Z16" s="114"/>
      <c r="AA16" s="114"/>
      <c r="AB16" s="114"/>
      <c r="AC16" s="114"/>
      <c r="AD16" s="114"/>
      <c r="AE16" s="114"/>
      <c r="AF16" s="114"/>
      <c r="AG16" s="114"/>
      <c r="AH16" s="114"/>
      <c r="AI16" s="114"/>
      <c r="AJ16" s="193"/>
    </row>
    <row r="17" spans="1:36" x14ac:dyDescent="0.25">
      <c r="C17">
        <v>2012</v>
      </c>
      <c r="E17" t="s">
        <v>551</v>
      </c>
      <c r="P17" s="193"/>
      <c r="Q17" s="114"/>
      <c r="R17" s="114"/>
      <c r="S17" s="114"/>
      <c r="T17" s="114"/>
      <c r="U17" s="114"/>
      <c r="V17" s="114"/>
      <c r="W17" s="114"/>
      <c r="X17" s="114"/>
      <c r="Y17" s="114"/>
      <c r="Z17" s="114"/>
      <c r="AA17" s="114"/>
      <c r="AB17" s="114"/>
      <c r="AC17" s="114"/>
      <c r="AD17" s="114"/>
      <c r="AE17" s="114"/>
      <c r="AF17" s="114"/>
      <c r="AG17" s="114"/>
      <c r="AH17" s="114"/>
      <c r="AI17" s="114"/>
      <c r="AJ17" s="193"/>
    </row>
    <row r="18" spans="1:36" x14ac:dyDescent="0.25">
      <c r="E18" t="s">
        <v>552</v>
      </c>
      <c r="P18" s="193"/>
      <c r="Q18" s="114"/>
      <c r="R18" s="114"/>
      <c r="S18" s="114"/>
      <c r="T18" s="114"/>
      <c r="U18" s="114"/>
      <c r="V18" s="114"/>
      <c r="W18" s="114"/>
      <c r="X18" s="114"/>
      <c r="Y18" s="114"/>
      <c r="Z18" s="114"/>
      <c r="AA18" s="114"/>
      <c r="AB18" s="114"/>
      <c r="AC18" s="114"/>
      <c r="AD18" s="114"/>
      <c r="AE18" s="114"/>
      <c r="AF18" s="114"/>
      <c r="AG18" s="114"/>
      <c r="AH18" s="114"/>
      <c r="AI18" s="114"/>
      <c r="AJ18" s="193"/>
    </row>
    <row r="19" spans="1:36" x14ac:dyDescent="0.25">
      <c r="E19" t="s">
        <v>553</v>
      </c>
      <c r="P19" s="193"/>
      <c r="Q19" s="114"/>
      <c r="R19" s="114"/>
      <c r="S19" s="114"/>
      <c r="T19" s="114"/>
      <c r="U19" s="114"/>
      <c r="V19" s="114"/>
      <c r="W19" s="114"/>
      <c r="X19" s="114"/>
      <c r="Y19" s="114"/>
      <c r="Z19" s="114"/>
      <c r="AA19" s="114"/>
      <c r="AB19" s="114"/>
      <c r="AC19" s="114"/>
      <c r="AD19" s="114"/>
      <c r="AE19" s="114"/>
      <c r="AF19" s="114"/>
      <c r="AG19" s="114"/>
      <c r="AH19" s="114"/>
      <c r="AI19" s="114"/>
      <c r="AJ19" s="193"/>
    </row>
    <row r="20" spans="1:36" x14ac:dyDescent="0.25">
      <c r="E20" t="s">
        <v>554</v>
      </c>
      <c r="P20" s="193"/>
      <c r="Q20" s="114"/>
      <c r="R20" s="114"/>
      <c r="S20" s="114"/>
      <c r="T20" s="114"/>
      <c r="U20" s="114"/>
      <c r="V20" s="114"/>
      <c r="W20" s="114"/>
      <c r="X20" s="114"/>
      <c r="Y20" s="114"/>
      <c r="Z20" s="114"/>
      <c r="AA20" s="114"/>
      <c r="AB20" s="114"/>
      <c r="AC20" s="114"/>
      <c r="AD20" s="114"/>
      <c r="AE20" s="114"/>
      <c r="AF20" s="114"/>
      <c r="AG20" s="114"/>
      <c r="AH20" s="114"/>
      <c r="AI20" s="114"/>
      <c r="AJ20" s="193"/>
    </row>
    <row r="21" spans="1:36" x14ac:dyDescent="0.25">
      <c r="E21" t="s">
        <v>555</v>
      </c>
      <c r="P21" s="193"/>
      <c r="Q21" s="114"/>
      <c r="R21" s="114"/>
      <c r="S21" s="114"/>
      <c r="T21" s="114"/>
      <c r="U21" s="114"/>
      <c r="V21" s="114"/>
      <c r="W21" s="114"/>
      <c r="X21" s="114"/>
      <c r="Y21" s="114"/>
      <c r="Z21" s="114"/>
      <c r="AA21" s="114"/>
      <c r="AB21" s="114"/>
      <c r="AC21" s="214"/>
      <c r="AD21" s="114"/>
      <c r="AE21" s="114"/>
      <c r="AF21" s="114"/>
      <c r="AG21" s="214"/>
      <c r="AH21" s="114"/>
      <c r="AI21" s="114"/>
      <c r="AJ21" s="193"/>
    </row>
    <row r="22" spans="1:36" x14ac:dyDescent="0.25">
      <c r="E22" t="s">
        <v>556</v>
      </c>
      <c r="P22" s="193"/>
      <c r="Q22" s="114"/>
      <c r="R22" s="114"/>
      <c r="S22" s="114"/>
      <c r="T22" s="114"/>
      <c r="U22" s="114"/>
      <c r="V22" s="114"/>
      <c r="W22" s="114"/>
      <c r="X22" s="114"/>
      <c r="Y22" s="114"/>
      <c r="Z22" s="114"/>
      <c r="AA22" s="114"/>
      <c r="AB22" s="114"/>
      <c r="AC22" s="215"/>
      <c r="AD22" s="114"/>
      <c r="AE22" s="114"/>
      <c r="AF22" s="114"/>
      <c r="AG22" s="215"/>
      <c r="AH22" s="114"/>
      <c r="AI22" s="114"/>
      <c r="AJ22" s="193"/>
    </row>
    <row r="23" spans="1:36" x14ac:dyDescent="0.25">
      <c r="E23" t="s">
        <v>557</v>
      </c>
      <c r="P23" s="193"/>
      <c r="Q23" s="114"/>
      <c r="R23" s="114"/>
      <c r="S23" s="114"/>
      <c r="T23" s="114"/>
      <c r="U23" s="114"/>
      <c r="V23" s="114"/>
      <c r="W23" s="114"/>
      <c r="X23" s="214"/>
      <c r="Y23" s="114"/>
      <c r="Z23" s="114"/>
      <c r="AA23" s="114"/>
      <c r="AB23" s="114"/>
      <c r="AC23" s="215"/>
      <c r="AD23" s="114"/>
      <c r="AE23" s="114"/>
      <c r="AF23" s="114"/>
      <c r="AG23" s="215"/>
      <c r="AH23" s="114"/>
      <c r="AI23" s="114"/>
      <c r="AJ23" s="193"/>
    </row>
    <row r="24" spans="1:36" x14ac:dyDescent="0.25">
      <c r="C24" s="116"/>
      <c r="D24" s="116"/>
      <c r="E24" t="s">
        <v>558</v>
      </c>
      <c r="P24" s="193"/>
      <c r="Q24" s="114"/>
      <c r="R24" s="114"/>
      <c r="S24" s="114"/>
      <c r="T24" s="114"/>
      <c r="U24" s="114"/>
      <c r="V24" s="114"/>
      <c r="W24" s="114"/>
      <c r="X24" s="215"/>
      <c r="Y24" s="114"/>
      <c r="Z24" s="114"/>
      <c r="AA24" s="114"/>
      <c r="AB24" s="114"/>
      <c r="AC24" s="114"/>
      <c r="AD24" s="114"/>
      <c r="AE24" s="114"/>
      <c r="AF24" s="114"/>
      <c r="AG24" s="193"/>
      <c r="AH24" s="193"/>
      <c r="AI24" s="193"/>
      <c r="AJ24" s="193"/>
    </row>
    <row r="25" spans="1:36" x14ac:dyDescent="0.25">
      <c r="C25" s="116"/>
      <c r="D25" s="116"/>
      <c r="E25" t="s">
        <v>559</v>
      </c>
      <c r="P25" s="193"/>
      <c r="Q25" s="114"/>
      <c r="R25" s="114"/>
      <c r="S25" s="114"/>
      <c r="T25" s="114"/>
      <c r="U25" s="114"/>
      <c r="V25" s="114"/>
      <c r="W25" s="114"/>
      <c r="X25" s="215"/>
      <c r="Y25" s="114"/>
      <c r="Z25" s="114"/>
      <c r="AA25" s="114"/>
      <c r="AB25" s="114"/>
      <c r="AC25" s="114"/>
      <c r="AD25" s="114"/>
      <c r="AE25" s="114"/>
      <c r="AF25" s="114"/>
      <c r="AG25" s="193"/>
      <c r="AH25" s="193"/>
      <c r="AI25" s="193"/>
      <c r="AJ25" s="193"/>
    </row>
    <row r="26" spans="1:36" x14ac:dyDescent="0.25">
      <c r="C26" s="116"/>
      <c r="D26" s="116"/>
      <c r="E26" t="s">
        <v>560</v>
      </c>
      <c r="P26" s="193"/>
      <c r="Q26" s="193"/>
      <c r="R26" s="193"/>
      <c r="S26" s="214"/>
      <c r="T26" s="114"/>
      <c r="U26" s="114"/>
      <c r="V26" s="114"/>
      <c r="W26" s="114"/>
      <c r="X26" s="215"/>
      <c r="Y26" s="114"/>
      <c r="Z26" s="114"/>
      <c r="AA26" s="118"/>
      <c r="AB26" s="193"/>
      <c r="AC26" s="193"/>
      <c r="AD26" s="193"/>
      <c r="AE26" s="193"/>
      <c r="AF26" s="193"/>
      <c r="AG26" s="193"/>
      <c r="AH26" s="193"/>
      <c r="AI26" s="193"/>
      <c r="AJ26" s="193"/>
    </row>
    <row r="27" spans="1:36" x14ac:dyDescent="0.25">
      <c r="C27" s="116"/>
      <c r="D27" s="116"/>
      <c r="E27" t="s">
        <v>561</v>
      </c>
      <c r="P27" s="193"/>
      <c r="Q27" s="193"/>
      <c r="R27" s="193"/>
      <c r="S27" s="215"/>
      <c r="T27" s="114"/>
      <c r="U27" s="114"/>
      <c r="V27" s="114"/>
      <c r="W27" s="114"/>
      <c r="X27" s="215"/>
      <c r="Y27" s="114"/>
      <c r="Z27" s="114"/>
      <c r="AA27" s="114"/>
      <c r="AB27" s="193"/>
      <c r="AC27" s="193"/>
      <c r="AD27" s="193"/>
      <c r="AE27" s="193"/>
      <c r="AF27" s="193"/>
      <c r="AG27" s="193"/>
      <c r="AH27" s="193"/>
      <c r="AI27" s="193"/>
      <c r="AJ27" s="193"/>
    </row>
    <row r="28" spans="1:36" x14ac:dyDescent="0.25">
      <c r="C28" s="116"/>
      <c r="D28" s="116"/>
      <c r="P28" s="193"/>
      <c r="Q28" s="214"/>
      <c r="R28" s="114"/>
      <c r="S28" s="215"/>
      <c r="T28" s="114"/>
      <c r="U28" s="114"/>
      <c r="V28" s="114"/>
      <c r="W28" s="114"/>
      <c r="X28" s="215"/>
      <c r="Y28" s="114"/>
      <c r="Z28" s="114"/>
      <c r="AA28" s="114"/>
      <c r="AB28" s="114"/>
      <c r="AC28" s="114"/>
      <c r="AD28" s="193"/>
      <c r="AE28" s="193"/>
      <c r="AF28" s="193"/>
      <c r="AG28" s="193"/>
      <c r="AH28" s="193"/>
      <c r="AI28" s="193"/>
      <c r="AJ28" s="193"/>
    </row>
    <row r="29" spans="1:36" x14ac:dyDescent="0.25">
      <c r="C29" s="116"/>
      <c r="D29" s="116"/>
      <c r="P29" s="193"/>
      <c r="Q29" s="214"/>
      <c r="R29" s="114"/>
      <c r="S29" s="215"/>
      <c r="T29" s="114"/>
      <c r="U29" s="114"/>
      <c r="V29" s="114"/>
      <c r="W29" s="114"/>
      <c r="X29" s="215"/>
      <c r="Y29" s="114"/>
      <c r="Z29" s="114"/>
      <c r="AA29" s="114"/>
      <c r="AB29" s="114"/>
      <c r="AC29" s="114"/>
      <c r="AD29" s="193"/>
      <c r="AE29" s="193"/>
      <c r="AF29" s="193"/>
      <c r="AG29" s="193"/>
      <c r="AH29" s="193"/>
      <c r="AI29" s="193"/>
      <c r="AJ29" s="193"/>
    </row>
    <row r="30" spans="1:36" s="237" customFormat="1" ht="21" x14ac:dyDescent="0.35">
      <c r="A30" s="236" t="s">
        <v>846</v>
      </c>
      <c r="C30" s="238"/>
      <c r="D30" s="238"/>
      <c r="P30" s="239"/>
      <c r="Q30" s="240"/>
      <c r="R30" s="239"/>
      <c r="S30" s="241"/>
      <c r="T30" s="239"/>
      <c r="U30" s="239"/>
      <c r="V30" s="239"/>
      <c r="W30" s="239"/>
      <c r="X30" s="241"/>
      <c r="Y30" s="239"/>
      <c r="Z30" s="239"/>
      <c r="AA30" s="239"/>
      <c r="AB30" s="239"/>
      <c r="AC30" s="239"/>
      <c r="AD30" s="239"/>
      <c r="AE30" s="239"/>
      <c r="AF30" s="239"/>
      <c r="AG30" s="239"/>
      <c r="AH30" s="239"/>
      <c r="AI30" s="239"/>
      <c r="AJ30" s="239"/>
    </row>
    <row r="31" spans="1:36" x14ac:dyDescent="0.25">
      <c r="C31" s="116"/>
      <c r="D31" s="116"/>
      <c r="P31" s="193"/>
      <c r="Q31" s="214"/>
      <c r="R31" s="114"/>
      <c r="S31" s="215"/>
      <c r="T31" s="114"/>
      <c r="U31" s="114"/>
      <c r="V31" s="114"/>
      <c r="W31" s="114"/>
      <c r="X31" s="215"/>
      <c r="Y31" s="114"/>
      <c r="Z31" s="114"/>
      <c r="AA31" s="114"/>
      <c r="AB31" s="114"/>
      <c r="AC31" s="114"/>
      <c r="AD31" s="193"/>
      <c r="AE31" s="193"/>
      <c r="AF31" s="193"/>
      <c r="AG31" s="193"/>
      <c r="AH31" s="193"/>
      <c r="AI31" s="193"/>
      <c r="AJ31" s="193"/>
    </row>
    <row r="32" spans="1:36" x14ac:dyDescent="0.25">
      <c r="C32" s="216" t="s">
        <v>848</v>
      </c>
      <c r="D32" s="116"/>
      <c r="P32" s="193"/>
      <c r="Q32" s="214"/>
      <c r="R32" s="114"/>
      <c r="S32" s="215"/>
      <c r="T32" s="114"/>
      <c r="U32" s="114"/>
      <c r="V32" s="114"/>
      <c r="W32" s="114"/>
      <c r="X32" s="215"/>
      <c r="Y32" s="114"/>
      <c r="Z32" s="114"/>
      <c r="AA32" s="114"/>
      <c r="AB32" s="114"/>
      <c r="AC32" s="114"/>
      <c r="AD32" s="193"/>
      <c r="AE32" s="193"/>
      <c r="AF32" s="193"/>
      <c r="AG32" s="193"/>
      <c r="AH32" s="193"/>
      <c r="AI32" s="193"/>
      <c r="AJ32" s="193"/>
    </row>
    <row r="33" spans="2:56" x14ac:dyDescent="0.25">
      <c r="C33" s="116"/>
      <c r="D33" s="116"/>
      <c r="P33" s="193"/>
      <c r="Q33" s="214"/>
      <c r="R33" s="114"/>
      <c r="S33" s="215"/>
      <c r="T33" s="114"/>
      <c r="U33" s="114"/>
      <c r="V33" s="114"/>
      <c r="W33" s="114"/>
      <c r="X33" s="215"/>
      <c r="Y33" s="114"/>
      <c r="Z33" s="114"/>
      <c r="AA33" s="114"/>
      <c r="AB33" s="114"/>
      <c r="AC33" s="114"/>
      <c r="AD33" s="193"/>
      <c r="AE33" s="193"/>
      <c r="AF33" s="193"/>
      <c r="AG33" s="193"/>
      <c r="AH33" s="193"/>
      <c r="AI33" s="193"/>
      <c r="AJ33" s="193"/>
    </row>
    <row r="34" spans="2:56" x14ac:dyDescent="0.25">
      <c r="B34" s="217" t="s">
        <v>849</v>
      </c>
      <c r="C34" s="218"/>
      <c r="D34" s="219"/>
      <c r="F34" s="219"/>
      <c r="G34" s="219"/>
      <c r="H34" s="219"/>
      <c r="J34" s="219"/>
      <c r="K34" s="220"/>
      <c r="L34" s="220"/>
      <c r="M34" s="220"/>
      <c r="N34" s="220"/>
      <c r="O34" s="220"/>
      <c r="W34" s="220"/>
      <c r="X34" s="220"/>
      <c r="Y34" s="220"/>
      <c r="Z34" s="220"/>
      <c r="AA34" s="220"/>
      <c r="AB34" s="220"/>
      <c r="AC34" s="219"/>
      <c r="AD34" s="219"/>
      <c r="AE34" s="219"/>
      <c r="AF34" s="219"/>
      <c r="AG34" s="219"/>
      <c r="AH34" s="219"/>
      <c r="AI34" s="220"/>
      <c r="AJ34" s="220"/>
      <c r="AK34" s="220"/>
      <c r="AL34" s="220"/>
      <c r="AM34" s="220"/>
      <c r="AN34" s="220"/>
      <c r="AP34" s="219"/>
      <c r="AQ34" s="219"/>
      <c r="AR34" s="219"/>
      <c r="AS34" s="219"/>
      <c r="AT34" s="219"/>
      <c r="AU34" s="220"/>
      <c r="AV34" s="220"/>
      <c r="AW34" s="220"/>
      <c r="AX34" s="220"/>
      <c r="AY34" s="220"/>
      <c r="AZ34" s="220"/>
      <c r="BA34" s="219"/>
    </row>
    <row r="35" spans="2:56" x14ac:dyDescent="0.25">
      <c r="B35" s="217"/>
      <c r="C35" s="218"/>
      <c r="D35" s="219"/>
      <c r="F35" s="219"/>
      <c r="G35" s="219"/>
      <c r="H35" s="219"/>
      <c r="J35" s="219"/>
      <c r="K35" s="220"/>
      <c r="L35" s="220"/>
      <c r="M35" s="220"/>
      <c r="N35" s="220"/>
      <c r="O35" s="220"/>
      <c r="W35" s="220"/>
      <c r="X35" s="220"/>
      <c r="Y35" s="220"/>
      <c r="Z35" s="220"/>
      <c r="AA35" s="220"/>
      <c r="AB35" s="220"/>
      <c r="AC35" s="219"/>
      <c r="AD35" s="219"/>
      <c r="AE35" s="219"/>
      <c r="AF35" s="219"/>
      <c r="AG35" s="219"/>
      <c r="AH35" s="219"/>
      <c r="AI35" s="220"/>
      <c r="AJ35" s="220"/>
      <c r="AK35" s="220"/>
      <c r="AL35" s="220"/>
      <c r="AM35" s="220"/>
      <c r="AN35" s="220"/>
      <c r="AP35" s="219"/>
      <c r="AQ35" s="219"/>
      <c r="AR35" s="219"/>
      <c r="AS35" s="219"/>
      <c r="AT35" s="219"/>
      <c r="AU35" s="220"/>
      <c r="AV35" s="220"/>
      <c r="AW35" s="220"/>
      <c r="AX35" s="220"/>
      <c r="AY35" s="220"/>
      <c r="AZ35" s="220"/>
      <c r="BA35" s="219"/>
    </row>
    <row r="36" spans="2:56" x14ac:dyDescent="0.25">
      <c r="B36" s="217"/>
      <c r="D36" s="219" t="s">
        <v>850</v>
      </c>
      <c r="F36" s="219"/>
      <c r="G36" s="219"/>
      <c r="H36" s="219"/>
      <c r="J36" s="219"/>
      <c r="K36" s="220"/>
      <c r="L36" s="220"/>
      <c r="M36" s="220"/>
      <c r="N36" s="220"/>
      <c r="O36" s="220"/>
      <c r="W36" s="220"/>
      <c r="X36" s="220"/>
      <c r="Y36" s="220"/>
      <c r="Z36" s="220"/>
      <c r="AA36" s="220"/>
      <c r="AB36" s="220"/>
      <c r="AC36" s="219"/>
      <c r="AD36" s="219"/>
      <c r="AE36" s="219"/>
      <c r="AF36" s="219"/>
      <c r="AG36" s="219"/>
      <c r="AH36" s="219"/>
      <c r="AI36" s="220"/>
      <c r="AJ36" s="220"/>
      <c r="AK36" s="220"/>
      <c r="AL36" s="220"/>
      <c r="AM36" s="220"/>
      <c r="AN36" s="220"/>
      <c r="AP36" s="219"/>
      <c r="AQ36" s="219"/>
      <c r="AR36" s="219"/>
      <c r="AS36" s="219"/>
      <c r="AT36" s="219"/>
      <c r="AU36" s="220"/>
      <c r="AV36" s="220"/>
      <c r="AW36" s="220"/>
      <c r="AX36" s="220"/>
      <c r="AY36" s="220"/>
      <c r="AZ36" s="220"/>
      <c r="BA36" s="219"/>
    </row>
    <row r="37" spans="2:56" x14ac:dyDescent="0.25">
      <c r="B37" s="219"/>
      <c r="C37" s="221"/>
      <c r="D37" s="219"/>
      <c r="F37" s="222">
        <v>2007</v>
      </c>
      <c r="G37" s="222">
        <v>2007</v>
      </c>
      <c r="H37" s="222">
        <v>2007</v>
      </c>
      <c r="I37" s="222">
        <v>2008</v>
      </c>
      <c r="J37" s="222">
        <v>2008</v>
      </c>
      <c r="K37" s="222">
        <v>2008</v>
      </c>
      <c r="L37" s="222">
        <v>2009</v>
      </c>
      <c r="M37" s="222">
        <v>2009</v>
      </c>
      <c r="N37" s="222">
        <v>2009</v>
      </c>
      <c r="O37" s="222">
        <v>2010</v>
      </c>
      <c r="P37" s="222">
        <v>2010</v>
      </c>
      <c r="Q37" s="222">
        <v>2010</v>
      </c>
      <c r="R37" s="222">
        <v>2011</v>
      </c>
      <c r="S37" s="222">
        <v>2011</v>
      </c>
      <c r="T37" s="222">
        <v>2011</v>
      </c>
      <c r="U37" s="222">
        <v>2012</v>
      </c>
      <c r="V37" s="222">
        <v>2012</v>
      </c>
      <c r="W37" s="222">
        <v>2012</v>
      </c>
      <c r="X37" s="222">
        <v>2013</v>
      </c>
      <c r="Y37" s="222">
        <v>2013</v>
      </c>
      <c r="Z37" s="222">
        <v>2013</v>
      </c>
      <c r="AA37" s="222">
        <v>2014</v>
      </c>
      <c r="AB37" s="222">
        <v>2014</v>
      </c>
      <c r="AC37" s="222">
        <v>2014</v>
      </c>
      <c r="AD37" s="222">
        <v>2015</v>
      </c>
      <c r="AE37" s="222">
        <v>2015</v>
      </c>
      <c r="AF37" s="222">
        <v>2015</v>
      </c>
      <c r="AG37" s="222">
        <v>2016</v>
      </c>
      <c r="AH37" s="222">
        <v>2016</v>
      </c>
      <c r="AI37" s="222">
        <v>2016</v>
      </c>
      <c r="AJ37" s="222">
        <v>2017</v>
      </c>
      <c r="AK37" s="222">
        <v>2017</v>
      </c>
      <c r="AL37" s="222">
        <v>2017</v>
      </c>
      <c r="AM37" s="222">
        <v>2018</v>
      </c>
      <c r="AN37" s="222">
        <v>2018</v>
      </c>
      <c r="AO37" s="222">
        <v>2018</v>
      </c>
      <c r="AP37" s="222">
        <v>2019</v>
      </c>
      <c r="AQ37" s="222">
        <v>2019</v>
      </c>
      <c r="AR37" s="222">
        <v>2019</v>
      </c>
      <c r="AS37" s="222">
        <v>2020</v>
      </c>
      <c r="AT37" s="222">
        <v>2020</v>
      </c>
      <c r="AU37" s="222">
        <v>2020</v>
      </c>
      <c r="AV37" s="222">
        <v>2021</v>
      </c>
      <c r="AW37" s="222">
        <v>2021</v>
      </c>
      <c r="AX37" s="222">
        <v>2021</v>
      </c>
      <c r="AY37" s="222">
        <v>2022</v>
      </c>
      <c r="AZ37" s="222">
        <v>2022</v>
      </c>
      <c r="BA37" s="222">
        <v>2022</v>
      </c>
      <c r="BB37" s="222">
        <v>2023</v>
      </c>
      <c r="BC37" s="222">
        <v>2023</v>
      </c>
      <c r="BD37" s="222">
        <v>2023</v>
      </c>
    </row>
    <row r="38" spans="2:56" ht="18" customHeight="1" x14ac:dyDescent="0.25">
      <c r="B38" s="219"/>
      <c r="C38" s="219"/>
      <c r="D38" s="219"/>
      <c r="F38" s="222" t="s">
        <v>851</v>
      </c>
      <c r="G38" s="222" t="s">
        <v>852</v>
      </c>
      <c r="H38" s="222" t="s">
        <v>853</v>
      </c>
      <c r="I38" s="222" t="s">
        <v>851</v>
      </c>
      <c r="J38" s="222" t="s">
        <v>852</v>
      </c>
      <c r="K38" s="222" t="s">
        <v>853</v>
      </c>
      <c r="L38" s="222" t="s">
        <v>851</v>
      </c>
      <c r="M38" s="222" t="s">
        <v>852</v>
      </c>
      <c r="N38" s="222" t="s">
        <v>853</v>
      </c>
      <c r="O38" s="222" t="s">
        <v>851</v>
      </c>
      <c r="P38" s="222" t="s">
        <v>852</v>
      </c>
      <c r="Q38" s="222" t="s">
        <v>853</v>
      </c>
      <c r="R38" s="222" t="s">
        <v>851</v>
      </c>
      <c r="S38" s="222" t="s">
        <v>852</v>
      </c>
      <c r="T38" s="222" t="s">
        <v>853</v>
      </c>
      <c r="U38" s="222" t="s">
        <v>851</v>
      </c>
      <c r="V38" s="222" t="s">
        <v>852</v>
      </c>
      <c r="W38" s="222" t="s">
        <v>853</v>
      </c>
      <c r="X38" s="222" t="s">
        <v>851</v>
      </c>
      <c r="Y38" s="222" t="s">
        <v>852</v>
      </c>
      <c r="Z38" s="222" t="s">
        <v>853</v>
      </c>
      <c r="AA38" s="222" t="s">
        <v>851</v>
      </c>
      <c r="AB38" s="222" t="s">
        <v>852</v>
      </c>
      <c r="AC38" s="222" t="s">
        <v>853</v>
      </c>
      <c r="AD38" s="222" t="s">
        <v>851</v>
      </c>
      <c r="AE38" s="222" t="s">
        <v>852</v>
      </c>
      <c r="AF38" s="222" t="s">
        <v>853</v>
      </c>
      <c r="AG38" s="222" t="s">
        <v>851</v>
      </c>
      <c r="AH38" s="222" t="s">
        <v>852</v>
      </c>
      <c r="AI38" s="222" t="s">
        <v>853</v>
      </c>
      <c r="AJ38" s="222" t="s">
        <v>851</v>
      </c>
      <c r="AK38" s="222" t="s">
        <v>852</v>
      </c>
      <c r="AL38" s="222" t="s">
        <v>853</v>
      </c>
      <c r="AM38" s="222" t="s">
        <v>851</v>
      </c>
      <c r="AN38" s="222" t="s">
        <v>852</v>
      </c>
      <c r="AO38" s="222" t="s">
        <v>853</v>
      </c>
      <c r="AP38" s="222" t="s">
        <v>851</v>
      </c>
      <c r="AQ38" s="222" t="s">
        <v>852</v>
      </c>
      <c r="AR38" s="222" t="s">
        <v>853</v>
      </c>
      <c r="AS38" s="222" t="s">
        <v>851</v>
      </c>
      <c r="AT38" s="222" t="s">
        <v>852</v>
      </c>
      <c r="AU38" s="222" t="s">
        <v>853</v>
      </c>
      <c r="AV38" s="222" t="s">
        <v>851</v>
      </c>
      <c r="AW38" s="222" t="s">
        <v>852</v>
      </c>
      <c r="AX38" s="222" t="s">
        <v>853</v>
      </c>
      <c r="AY38" s="222" t="s">
        <v>851</v>
      </c>
      <c r="AZ38" s="222" t="s">
        <v>852</v>
      </c>
      <c r="BA38" s="222" t="s">
        <v>853</v>
      </c>
      <c r="BB38" s="222" t="s">
        <v>851</v>
      </c>
      <c r="BC38" s="222" t="s">
        <v>852</v>
      </c>
      <c r="BD38" s="222" t="s">
        <v>853</v>
      </c>
    </row>
    <row r="39" spans="2:56" x14ac:dyDescent="0.25">
      <c r="B39" s="219"/>
      <c r="C39" s="219"/>
      <c r="D39" s="219"/>
      <c r="F39" s="223" t="s">
        <v>857</v>
      </c>
      <c r="G39" s="223" t="s">
        <v>858</v>
      </c>
      <c r="H39" s="223" t="s">
        <v>859</v>
      </c>
      <c r="I39" s="223" t="s">
        <v>860</v>
      </c>
      <c r="J39" s="223" t="s">
        <v>861</v>
      </c>
      <c r="K39" s="223" t="s">
        <v>862</v>
      </c>
      <c r="L39" s="223" t="s">
        <v>863</v>
      </c>
      <c r="M39" s="223" t="s">
        <v>864</v>
      </c>
      <c r="N39" s="223" t="s">
        <v>865</v>
      </c>
      <c r="O39" s="223" t="s">
        <v>866</v>
      </c>
      <c r="P39" s="223" t="s">
        <v>867</v>
      </c>
      <c r="Q39" s="223" t="s">
        <v>868</v>
      </c>
      <c r="R39" s="223" t="s">
        <v>869</v>
      </c>
      <c r="S39" s="223" t="s">
        <v>870</v>
      </c>
      <c r="T39" s="223" t="s">
        <v>871</v>
      </c>
      <c r="U39" s="223" t="s">
        <v>872</v>
      </c>
      <c r="V39" s="223" t="s">
        <v>873</v>
      </c>
      <c r="W39" s="223" t="s">
        <v>874</v>
      </c>
      <c r="X39" s="223" t="s">
        <v>875</v>
      </c>
      <c r="Y39" s="223" t="s">
        <v>876</v>
      </c>
      <c r="Z39" s="223" t="s">
        <v>877</v>
      </c>
      <c r="AA39" s="223" t="s">
        <v>878</v>
      </c>
      <c r="AB39" s="223" t="s">
        <v>879</v>
      </c>
      <c r="AC39" s="223" t="s">
        <v>880</v>
      </c>
      <c r="AD39" s="223" t="s">
        <v>881</v>
      </c>
      <c r="AE39" s="223" t="s">
        <v>882</v>
      </c>
      <c r="AF39" s="223" t="s">
        <v>883</v>
      </c>
      <c r="AG39" s="223" t="s">
        <v>884</v>
      </c>
      <c r="AH39" s="223" t="s">
        <v>885</v>
      </c>
      <c r="AI39" s="223" t="s">
        <v>886</v>
      </c>
      <c r="AJ39" s="223" t="s">
        <v>887</v>
      </c>
      <c r="AK39" s="223" t="s">
        <v>888</v>
      </c>
      <c r="AL39" s="223" t="s">
        <v>889</v>
      </c>
      <c r="AM39" s="223" t="s">
        <v>890</v>
      </c>
      <c r="AN39" s="223" t="s">
        <v>891</v>
      </c>
      <c r="AO39" s="223" t="s">
        <v>892</v>
      </c>
      <c r="AP39" s="223" t="s">
        <v>893</v>
      </c>
      <c r="AQ39" s="223" t="s">
        <v>894</v>
      </c>
      <c r="AR39" s="223" t="s">
        <v>895</v>
      </c>
      <c r="AS39" s="223" t="s">
        <v>896</v>
      </c>
      <c r="AT39" s="223" t="s">
        <v>897</v>
      </c>
      <c r="AU39" s="223" t="s">
        <v>898</v>
      </c>
      <c r="AV39" s="223" t="s">
        <v>899</v>
      </c>
      <c r="AW39" s="223" t="s">
        <v>900</v>
      </c>
      <c r="AX39" s="223" t="s">
        <v>901</v>
      </c>
      <c r="AY39" s="223" t="s">
        <v>1145</v>
      </c>
      <c r="AZ39" s="223" t="s">
        <v>1146</v>
      </c>
      <c r="BA39" s="223" t="s">
        <v>1147</v>
      </c>
      <c r="BB39" s="223" t="s">
        <v>1148</v>
      </c>
      <c r="BC39" s="223" t="s">
        <v>1149</v>
      </c>
      <c r="BD39" s="223" t="s">
        <v>1150</v>
      </c>
    </row>
    <row r="40" spans="2:56" x14ac:dyDescent="0.25">
      <c r="B40" s="224"/>
      <c r="C40" s="219"/>
      <c r="D40" s="219"/>
      <c r="E40" s="225" t="s">
        <v>575</v>
      </c>
      <c r="F40" s="226">
        <v>2.7050000000000001</v>
      </c>
      <c r="G40" s="226">
        <v>0.36499999999999999</v>
      </c>
      <c r="H40" s="226">
        <v>2.1999999999999999E-2</v>
      </c>
      <c r="I40" s="226">
        <v>2.7050000000000001</v>
      </c>
      <c r="J40" s="226">
        <v>0.36499999999999999</v>
      </c>
      <c r="K40" s="226">
        <v>2.1999999999999999E-2</v>
      </c>
      <c r="L40" s="226">
        <v>2.7050000000000001</v>
      </c>
      <c r="M40" s="226">
        <v>0.36499999999999999</v>
      </c>
      <c r="N40" s="226">
        <v>2.1999999999999999E-2</v>
      </c>
      <c r="O40" s="226">
        <v>2.7050000000000001</v>
      </c>
      <c r="P40" s="226">
        <v>0.36499999999999999</v>
      </c>
      <c r="Q40" s="226">
        <v>2.1999999999999999E-2</v>
      </c>
      <c r="R40" s="226">
        <v>2.7050000000000001</v>
      </c>
      <c r="S40" s="226">
        <v>0.36499999999999999</v>
      </c>
      <c r="T40" s="226">
        <v>2.1999999999999999E-2</v>
      </c>
      <c r="U40" s="226">
        <v>2.7050000000000001</v>
      </c>
      <c r="V40" s="226">
        <v>0.36499999999999999</v>
      </c>
      <c r="W40" s="226">
        <v>2.1999999999999999E-2</v>
      </c>
      <c r="X40" s="226">
        <v>2.7050000000000001</v>
      </c>
      <c r="Y40" s="226">
        <v>0.36499999999999999</v>
      </c>
      <c r="Z40" s="226">
        <v>2.1999999999999999E-2</v>
      </c>
      <c r="AA40" s="226">
        <v>2.7050000000000001</v>
      </c>
      <c r="AB40" s="226">
        <v>0.36499999999999999</v>
      </c>
      <c r="AC40" s="226">
        <v>2.1999999999999999E-2</v>
      </c>
      <c r="AD40" s="226">
        <v>2.7050000000000001</v>
      </c>
      <c r="AE40" s="226">
        <v>0.36499999999999999</v>
      </c>
      <c r="AF40" s="226">
        <v>2.1999999999999999E-2</v>
      </c>
      <c r="AG40" s="226">
        <v>2.7050000000000001</v>
      </c>
      <c r="AH40" s="226">
        <v>0.36499999999999999</v>
      </c>
      <c r="AI40" s="226">
        <v>2.1999999999999999E-2</v>
      </c>
      <c r="AJ40" s="226">
        <v>2.7050000000000001</v>
      </c>
      <c r="AK40" s="226">
        <v>0.36499999999999999</v>
      </c>
      <c r="AL40" s="226">
        <v>2.1999999999999999E-2</v>
      </c>
      <c r="AM40" s="226">
        <v>2.7050000000000001</v>
      </c>
      <c r="AN40" s="226">
        <v>0.36499999999999999</v>
      </c>
      <c r="AO40" s="226">
        <v>2.1999999999999999E-2</v>
      </c>
      <c r="AP40" s="226">
        <v>2.7050000000000001</v>
      </c>
      <c r="AQ40" s="226">
        <v>0.36499999999999999</v>
      </c>
      <c r="AR40" s="226">
        <v>2.1999999999999999E-2</v>
      </c>
      <c r="AS40" s="226">
        <v>2.7050000000000001</v>
      </c>
      <c r="AT40" s="226">
        <v>0.36499999999999999</v>
      </c>
      <c r="AU40" s="226">
        <v>2.1999999999999999E-2</v>
      </c>
      <c r="AV40" s="226">
        <v>2.7050000000000001</v>
      </c>
      <c r="AW40" s="226">
        <v>0.36499999999999999</v>
      </c>
      <c r="AX40" s="226">
        <v>2.1999999999999999E-2</v>
      </c>
      <c r="AY40" s="226">
        <v>2.7050000000000001</v>
      </c>
      <c r="AZ40" s="226">
        <v>0.36499999999999999</v>
      </c>
      <c r="BA40" s="226">
        <v>2.1999999999999999E-2</v>
      </c>
      <c r="BB40" s="226"/>
      <c r="BC40" s="226"/>
      <c r="BD40" s="226"/>
    </row>
    <row r="41" spans="2:56" x14ac:dyDescent="0.25">
      <c r="B41" s="224"/>
      <c r="C41" s="219"/>
      <c r="D41" s="219"/>
      <c r="E41" s="225" t="s">
        <v>576</v>
      </c>
      <c r="F41" s="226">
        <v>2.7050000000000001</v>
      </c>
      <c r="G41" s="226">
        <v>0.36499999999999999</v>
      </c>
      <c r="H41" s="226">
        <v>2.1999999999999999E-2</v>
      </c>
      <c r="I41" s="226">
        <v>2.7050000000000001</v>
      </c>
      <c r="J41" s="226">
        <v>0.36499999999999999</v>
      </c>
      <c r="K41" s="226">
        <v>2.1999999999999999E-2</v>
      </c>
      <c r="L41" s="226">
        <v>2.7050000000000001</v>
      </c>
      <c r="M41" s="226">
        <v>0.36499999999999999</v>
      </c>
      <c r="N41" s="226">
        <v>2.1999999999999999E-2</v>
      </c>
      <c r="O41" s="226">
        <v>2.7050000000000001</v>
      </c>
      <c r="P41" s="226">
        <v>0.36499999999999999</v>
      </c>
      <c r="Q41" s="226">
        <v>2.1999999999999999E-2</v>
      </c>
      <c r="R41" s="226">
        <v>2.7050000000000001</v>
      </c>
      <c r="S41" s="226">
        <v>0.36499999999999999</v>
      </c>
      <c r="T41" s="226">
        <v>2.1999999999999999E-2</v>
      </c>
      <c r="U41" s="226">
        <v>2.7050000000000001</v>
      </c>
      <c r="V41" s="226">
        <v>0.36499999999999999</v>
      </c>
      <c r="W41" s="226">
        <v>2.1999999999999999E-2</v>
      </c>
      <c r="X41" s="226">
        <v>2.7050000000000001</v>
      </c>
      <c r="Y41" s="226">
        <v>0.36499999999999999</v>
      </c>
      <c r="Z41" s="226">
        <v>2.1999999999999999E-2</v>
      </c>
      <c r="AA41" s="226">
        <v>2.7050000000000001</v>
      </c>
      <c r="AB41" s="226">
        <v>0.36499999999999999</v>
      </c>
      <c r="AC41" s="226">
        <v>2.1999999999999999E-2</v>
      </c>
      <c r="AD41" s="226">
        <v>2.7050000000000001</v>
      </c>
      <c r="AE41" s="226">
        <v>0.36499999999999999</v>
      </c>
      <c r="AF41" s="226">
        <v>2.1999999999999999E-2</v>
      </c>
      <c r="AG41" s="226">
        <v>2.7050000000000001</v>
      </c>
      <c r="AH41" s="226">
        <v>0.36499999999999999</v>
      </c>
      <c r="AI41" s="226">
        <v>2.1999999999999999E-2</v>
      </c>
      <c r="AJ41" s="226">
        <v>2.7050000000000001</v>
      </c>
      <c r="AK41" s="226">
        <v>0.36499999999999999</v>
      </c>
      <c r="AL41" s="226">
        <v>2.1999999999999999E-2</v>
      </c>
      <c r="AM41" s="226">
        <v>2.7050000000000001</v>
      </c>
      <c r="AN41" s="226">
        <v>0.36499999999999999</v>
      </c>
      <c r="AO41" s="226">
        <v>2.1999999999999999E-2</v>
      </c>
      <c r="AP41" s="226">
        <v>2.7050000000000001</v>
      </c>
      <c r="AQ41" s="226">
        <v>0.36499999999999999</v>
      </c>
      <c r="AR41" s="226">
        <v>2.1999999999999999E-2</v>
      </c>
      <c r="AS41" s="226">
        <v>2.7050000000000001</v>
      </c>
      <c r="AT41" s="226">
        <v>0.36499999999999999</v>
      </c>
      <c r="AU41" s="226">
        <v>2.1999999999999999E-2</v>
      </c>
      <c r="AV41" s="226">
        <v>2.7050000000000001</v>
      </c>
      <c r="AW41" s="226">
        <v>0.36499999999999999</v>
      </c>
      <c r="AX41" s="226">
        <v>2.1999999999999999E-2</v>
      </c>
      <c r="AY41" s="226">
        <v>2.7050000000000001</v>
      </c>
      <c r="AZ41" s="226">
        <v>0.36499999999999999</v>
      </c>
      <c r="BA41" s="226">
        <v>2.1999999999999999E-2</v>
      </c>
      <c r="BB41" s="226"/>
      <c r="BC41" s="226"/>
      <c r="BD41" s="226"/>
    </row>
    <row r="42" spans="2:56" x14ac:dyDescent="0.25">
      <c r="B42" s="224"/>
      <c r="C42" s="219"/>
      <c r="D42" s="219"/>
      <c r="E42" s="225" t="s">
        <v>905</v>
      </c>
      <c r="F42" s="226">
        <v>0.182</v>
      </c>
      <c r="G42" s="226">
        <v>1.6E-2</v>
      </c>
      <c r="H42" s="226">
        <v>0</v>
      </c>
      <c r="I42" s="226">
        <v>0.183</v>
      </c>
      <c r="J42" s="226">
        <v>1.6E-2</v>
      </c>
      <c r="K42" s="226">
        <v>0</v>
      </c>
      <c r="L42" s="226">
        <v>0.184</v>
      </c>
      <c r="M42" s="226">
        <v>1.6E-2</v>
      </c>
      <c r="N42" s="226">
        <v>0</v>
      </c>
      <c r="O42" s="226">
        <v>0.183</v>
      </c>
      <c r="P42" s="226">
        <v>1.6E-2</v>
      </c>
      <c r="Q42" s="226">
        <v>0</v>
      </c>
      <c r="R42" s="226">
        <v>0.183</v>
      </c>
      <c r="S42" s="226">
        <v>1.6E-2</v>
      </c>
      <c r="T42" s="226">
        <v>0</v>
      </c>
      <c r="U42" s="226">
        <v>0.183</v>
      </c>
      <c r="V42" s="226">
        <v>1.6E-2</v>
      </c>
      <c r="W42" s="226">
        <v>0</v>
      </c>
      <c r="X42" s="226">
        <v>0.182</v>
      </c>
      <c r="Y42" s="226">
        <v>1.6E-2</v>
      </c>
      <c r="Z42" s="226">
        <v>0</v>
      </c>
      <c r="AA42" s="226">
        <v>0.183</v>
      </c>
      <c r="AB42" s="226">
        <v>1.6E-2</v>
      </c>
      <c r="AC42" s="226">
        <v>0</v>
      </c>
      <c r="AD42" s="226">
        <v>0.184</v>
      </c>
      <c r="AE42" s="226">
        <v>1.6E-2</v>
      </c>
      <c r="AF42" s="226">
        <v>0</v>
      </c>
      <c r="AG42" s="226">
        <v>0.183</v>
      </c>
      <c r="AH42" s="226">
        <v>1.6E-2</v>
      </c>
      <c r="AI42" s="226">
        <v>0</v>
      </c>
      <c r="AJ42" s="226">
        <v>0.183</v>
      </c>
      <c r="AK42" s="226">
        <v>1.6E-2</v>
      </c>
      <c r="AL42" s="226">
        <v>0</v>
      </c>
      <c r="AM42" s="226">
        <v>0.182</v>
      </c>
      <c r="AN42" s="226">
        <v>1.6E-2</v>
      </c>
      <c r="AO42" s="226">
        <v>0</v>
      </c>
      <c r="AP42" s="226">
        <v>0.182</v>
      </c>
      <c r="AQ42" s="226">
        <v>1.6E-2</v>
      </c>
      <c r="AR42" s="226">
        <v>0</v>
      </c>
      <c r="AS42" s="226">
        <v>0.182</v>
      </c>
      <c r="AT42" s="226">
        <v>1.6E-2</v>
      </c>
      <c r="AU42" s="226">
        <v>0</v>
      </c>
      <c r="AV42" s="226">
        <v>0.182</v>
      </c>
      <c r="AW42" s="226">
        <v>1.6E-2</v>
      </c>
      <c r="AX42" s="226">
        <v>0</v>
      </c>
      <c r="AY42" s="226">
        <v>0.182</v>
      </c>
      <c r="AZ42" s="226">
        <v>1.6E-2</v>
      </c>
      <c r="BA42" s="226">
        <v>0</v>
      </c>
      <c r="BB42" s="226"/>
      <c r="BC42" s="226"/>
      <c r="BD42" s="226"/>
    </row>
    <row r="43" spans="2:56" x14ac:dyDescent="0.25">
      <c r="B43" s="224"/>
      <c r="C43" s="219"/>
      <c r="D43" s="219"/>
      <c r="E43" s="225" t="s">
        <v>913</v>
      </c>
      <c r="F43" s="226">
        <v>3.11</v>
      </c>
      <c r="G43" s="226">
        <v>0.40200000000000002</v>
      </c>
      <c r="H43" s="226">
        <v>1.2E-2</v>
      </c>
      <c r="I43" s="226">
        <v>3.11</v>
      </c>
      <c r="J43" s="226">
        <v>0.40200000000000002</v>
      </c>
      <c r="K43" s="226">
        <v>1.2E-2</v>
      </c>
      <c r="L43" s="226">
        <v>3.11</v>
      </c>
      <c r="M43" s="226">
        <v>0.40200000000000002</v>
      </c>
      <c r="N43" s="226">
        <v>1.2E-2</v>
      </c>
      <c r="O43" s="226">
        <v>3.11</v>
      </c>
      <c r="P43" s="226">
        <v>0.40200000000000002</v>
      </c>
      <c r="Q43" s="226">
        <v>1.2E-2</v>
      </c>
      <c r="R43" s="226">
        <v>3.11</v>
      </c>
      <c r="S43" s="226">
        <v>0.40200000000000002</v>
      </c>
      <c r="T43" s="226">
        <v>1.2E-2</v>
      </c>
      <c r="U43" s="226">
        <v>3.11</v>
      </c>
      <c r="V43" s="226">
        <v>0.40200000000000002</v>
      </c>
      <c r="W43" s="226">
        <v>1.2E-2</v>
      </c>
      <c r="X43" s="226">
        <v>3.11</v>
      </c>
      <c r="Y43" s="226">
        <v>0.40200000000000002</v>
      </c>
      <c r="Z43" s="226">
        <v>1.2E-2</v>
      </c>
      <c r="AA43" s="226">
        <v>3.11</v>
      </c>
      <c r="AB43" s="226">
        <v>0.40200000000000002</v>
      </c>
      <c r="AC43" s="226">
        <v>1.2E-2</v>
      </c>
      <c r="AD43" s="226">
        <v>3.11</v>
      </c>
      <c r="AE43" s="226">
        <v>0.40200000000000002</v>
      </c>
      <c r="AF43" s="226">
        <v>1.2E-2</v>
      </c>
      <c r="AG43" s="226">
        <v>3.11</v>
      </c>
      <c r="AH43" s="226">
        <v>0.40200000000000002</v>
      </c>
      <c r="AI43" s="226">
        <v>1.2E-2</v>
      </c>
      <c r="AJ43" s="226">
        <v>3.11</v>
      </c>
      <c r="AK43" s="226">
        <v>0.40200000000000002</v>
      </c>
      <c r="AL43" s="226">
        <v>1.2E-2</v>
      </c>
      <c r="AM43" s="226">
        <v>3.11</v>
      </c>
      <c r="AN43" s="226">
        <v>0.40200000000000002</v>
      </c>
      <c r="AO43" s="226">
        <v>1.2E-2</v>
      </c>
      <c r="AP43" s="226">
        <v>3.11</v>
      </c>
      <c r="AQ43" s="226">
        <v>0.40200000000000002</v>
      </c>
      <c r="AR43" s="226">
        <v>1.2E-2</v>
      </c>
      <c r="AS43" s="226">
        <v>3.11</v>
      </c>
      <c r="AT43" s="226">
        <v>0.40200000000000002</v>
      </c>
      <c r="AU43" s="226">
        <v>1.2E-2</v>
      </c>
      <c r="AV43" s="226">
        <v>3.11</v>
      </c>
      <c r="AW43" s="226">
        <v>0.40200000000000002</v>
      </c>
      <c r="AX43" s="226">
        <v>1.2E-2</v>
      </c>
      <c r="AY43" s="226">
        <v>3.11</v>
      </c>
      <c r="AZ43" s="226">
        <v>0.40200000000000002</v>
      </c>
      <c r="BA43" s="226">
        <v>1.2E-2</v>
      </c>
      <c r="BB43" s="226"/>
      <c r="BC43" s="226"/>
      <c r="BD43" s="226"/>
    </row>
    <row r="44" spans="2:56" x14ac:dyDescent="0.25">
      <c r="B44" s="224"/>
      <c r="C44" s="219"/>
      <c r="D44" s="219"/>
      <c r="E44" s="225" t="s">
        <v>23</v>
      </c>
      <c r="F44" s="226">
        <v>1.5409999999999999</v>
      </c>
      <c r="G44" s="226">
        <v>0.122</v>
      </c>
      <c r="H44" s="226">
        <v>2E-3</v>
      </c>
      <c r="I44" s="226">
        <v>1.5409999999999999</v>
      </c>
      <c r="J44" s="226">
        <v>0.122</v>
      </c>
      <c r="K44" s="226">
        <v>2E-3</v>
      </c>
      <c r="L44" s="226">
        <v>1.5409999999999999</v>
      </c>
      <c r="M44" s="226">
        <v>0.122</v>
      </c>
      <c r="N44" s="226">
        <v>2E-3</v>
      </c>
      <c r="O44" s="226">
        <v>1.5409999999999999</v>
      </c>
      <c r="P44" s="226">
        <v>0.122</v>
      </c>
      <c r="Q44" s="226">
        <v>2E-3</v>
      </c>
      <c r="R44" s="226">
        <v>1.5409999999999999</v>
      </c>
      <c r="S44" s="226">
        <v>0.122</v>
      </c>
      <c r="T44" s="226">
        <v>2E-3</v>
      </c>
      <c r="U44" s="226">
        <v>1.5409999999999999</v>
      </c>
      <c r="V44" s="226">
        <v>0.122</v>
      </c>
      <c r="W44" s="226">
        <v>2E-3</v>
      </c>
      <c r="X44" s="226">
        <v>1.5409999999999999</v>
      </c>
      <c r="Y44" s="226">
        <v>0.122</v>
      </c>
      <c r="Z44" s="226">
        <v>2E-3</v>
      </c>
      <c r="AA44" s="226">
        <v>1.5409999999999999</v>
      </c>
      <c r="AB44" s="226">
        <v>0.122</v>
      </c>
      <c r="AC44" s="226">
        <v>2E-3</v>
      </c>
      <c r="AD44" s="226">
        <v>1.5409999999999999</v>
      </c>
      <c r="AE44" s="226">
        <v>0.122</v>
      </c>
      <c r="AF44" s="226">
        <v>2E-3</v>
      </c>
      <c r="AG44" s="226">
        <v>1.5409999999999999</v>
      </c>
      <c r="AH44" s="226">
        <v>0.122</v>
      </c>
      <c r="AI44" s="226">
        <v>2E-3</v>
      </c>
      <c r="AJ44" s="226">
        <v>1.5409999999999999</v>
      </c>
      <c r="AK44" s="226">
        <v>0.122</v>
      </c>
      <c r="AL44" s="226">
        <v>2E-3</v>
      </c>
      <c r="AM44" s="226">
        <v>1.5409999999999999</v>
      </c>
      <c r="AN44" s="226">
        <v>0.122</v>
      </c>
      <c r="AO44" s="226">
        <v>2E-3</v>
      </c>
      <c r="AP44" s="226">
        <v>1.5409999999999999</v>
      </c>
      <c r="AQ44" s="226">
        <v>0.122</v>
      </c>
      <c r="AR44" s="226">
        <v>2E-3</v>
      </c>
      <c r="AS44" s="226">
        <v>1.5409999999999999</v>
      </c>
      <c r="AT44" s="226">
        <v>0.122</v>
      </c>
      <c r="AU44" s="226">
        <v>2E-3</v>
      </c>
      <c r="AV44" s="226">
        <v>1.5409999999999999</v>
      </c>
      <c r="AW44" s="226">
        <v>0.122</v>
      </c>
      <c r="AX44" s="226">
        <v>2E-3</v>
      </c>
      <c r="AY44" s="226">
        <v>1.5409999999999999</v>
      </c>
      <c r="AZ44" s="226">
        <v>0.122</v>
      </c>
      <c r="BA44" s="226">
        <v>2E-3</v>
      </c>
      <c r="BB44" s="226"/>
      <c r="BC44" s="226"/>
      <c r="BD44" s="226"/>
    </row>
    <row r="45" spans="2:56" x14ac:dyDescent="0.25">
      <c r="B45" s="224"/>
      <c r="C45" s="219"/>
      <c r="D45" s="219"/>
      <c r="E45" s="225" t="s">
        <v>922</v>
      </c>
      <c r="F45" s="226">
        <v>2.4849999999999999</v>
      </c>
      <c r="G45" s="226">
        <v>0.34599999999999997</v>
      </c>
      <c r="H45" s="226">
        <v>2.1000000000000001E-2</v>
      </c>
      <c r="I45" s="226">
        <v>2.4849999999999999</v>
      </c>
      <c r="J45" s="226">
        <v>0.34599999999999997</v>
      </c>
      <c r="K45" s="226">
        <v>2.1000000000000001E-2</v>
      </c>
      <c r="L45" s="226">
        <v>2.4849999999999999</v>
      </c>
      <c r="M45" s="226">
        <v>0.34599999999999997</v>
      </c>
      <c r="N45" s="226">
        <v>2.1000000000000001E-2</v>
      </c>
      <c r="O45" s="226">
        <v>2.4849999999999999</v>
      </c>
      <c r="P45" s="226">
        <v>0.34599999999999997</v>
      </c>
      <c r="Q45" s="226">
        <v>2.1000000000000001E-2</v>
      </c>
      <c r="R45" s="226">
        <v>2.4849999999999999</v>
      </c>
      <c r="S45" s="226">
        <v>0.34599999999999997</v>
      </c>
      <c r="T45" s="226">
        <v>2.1000000000000001E-2</v>
      </c>
      <c r="U45" s="226">
        <v>2.4849999999999999</v>
      </c>
      <c r="V45" s="226">
        <v>0.34599999999999997</v>
      </c>
      <c r="W45" s="226">
        <v>2.1000000000000001E-2</v>
      </c>
      <c r="X45" s="226">
        <v>2.4849999999999999</v>
      </c>
      <c r="Y45" s="226">
        <v>0.34599999999999997</v>
      </c>
      <c r="Z45" s="226">
        <v>2.1000000000000001E-2</v>
      </c>
      <c r="AA45" s="226">
        <v>2.4849999999999999</v>
      </c>
      <c r="AB45" s="226">
        <v>0.34599999999999997</v>
      </c>
      <c r="AC45" s="226">
        <v>2.1000000000000001E-2</v>
      </c>
      <c r="AD45" s="226">
        <v>2.4849999999999999</v>
      </c>
      <c r="AE45" s="226">
        <v>0.34599999999999997</v>
      </c>
      <c r="AF45" s="226">
        <v>2.1000000000000001E-2</v>
      </c>
      <c r="AG45" s="226">
        <v>2.4849999999999999</v>
      </c>
      <c r="AH45" s="226">
        <v>0.34599999999999997</v>
      </c>
      <c r="AI45" s="226">
        <v>2.1000000000000001E-2</v>
      </c>
      <c r="AJ45" s="226">
        <v>2.4849999999999999</v>
      </c>
      <c r="AK45" s="226">
        <v>0.34599999999999997</v>
      </c>
      <c r="AL45" s="226">
        <v>2.1000000000000001E-2</v>
      </c>
      <c r="AM45" s="226">
        <v>2.4849999999999999</v>
      </c>
      <c r="AN45" s="226">
        <v>0.34599999999999997</v>
      </c>
      <c r="AO45" s="226">
        <v>2.1000000000000001E-2</v>
      </c>
      <c r="AP45" s="226">
        <v>2.4849999999999999</v>
      </c>
      <c r="AQ45" s="226">
        <v>0.34599999999999997</v>
      </c>
      <c r="AR45" s="226">
        <v>2.1000000000000001E-2</v>
      </c>
      <c r="AS45" s="226">
        <v>2.4849999999999999</v>
      </c>
      <c r="AT45" s="226">
        <v>0.34599999999999997</v>
      </c>
      <c r="AU45" s="226">
        <v>2.1000000000000001E-2</v>
      </c>
      <c r="AV45" s="226">
        <v>2.4849999999999999</v>
      </c>
      <c r="AW45" s="226">
        <v>0.34599999999999997</v>
      </c>
      <c r="AX45" s="226">
        <v>2.1000000000000001E-2</v>
      </c>
      <c r="AY45" s="226">
        <v>2.4849999999999999</v>
      </c>
      <c r="AZ45" s="226">
        <v>0.34599999999999997</v>
      </c>
      <c r="BA45" s="226">
        <v>2.1000000000000001E-2</v>
      </c>
      <c r="BB45" s="226"/>
      <c r="BC45" s="226"/>
      <c r="BD45" s="226"/>
    </row>
    <row r="46" spans="2:56" x14ac:dyDescent="0.25">
      <c r="B46" s="224"/>
      <c r="C46" s="219"/>
      <c r="D46" s="219"/>
      <c r="E46" s="225" t="s">
        <v>579</v>
      </c>
      <c r="F46" s="226">
        <v>2.9660000000000002</v>
      </c>
      <c r="G46" s="226">
        <v>0</v>
      </c>
      <c r="H46" s="226">
        <v>0</v>
      </c>
      <c r="I46" s="226">
        <v>2.9660000000000002</v>
      </c>
      <c r="J46" s="226">
        <v>0</v>
      </c>
      <c r="K46" s="226">
        <v>0</v>
      </c>
      <c r="L46" s="226">
        <v>2.9660000000000002</v>
      </c>
      <c r="M46" s="226">
        <v>0</v>
      </c>
      <c r="N46" s="226">
        <v>0</v>
      </c>
      <c r="O46" s="226">
        <v>2.9660000000000002</v>
      </c>
      <c r="P46" s="226">
        <v>0</v>
      </c>
      <c r="Q46" s="226">
        <v>0</v>
      </c>
      <c r="R46" s="226">
        <v>2.9660000000000002</v>
      </c>
      <c r="S46" s="226">
        <v>0</v>
      </c>
      <c r="T46" s="226">
        <v>0</v>
      </c>
      <c r="U46" s="226">
        <v>2.9660000000000002</v>
      </c>
      <c r="V46" s="226">
        <v>0</v>
      </c>
      <c r="W46" s="226">
        <v>0</v>
      </c>
      <c r="X46" s="226">
        <v>2.9660000000000002</v>
      </c>
      <c r="Y46" s="226">
        <v>0</v>
      </c>
      <c r="Z46" s="226">
        <v>0</v>
      </c>
      <c r="AA46" s="226">
        <v>2.9660000000000002</v>
      </c>
      <c r="AB46" s="226">
        <v>0</v>
      </c>
      <c r="AC46" s="226">
        <v>0</v>
      </c>
      <c r="AD46" s="226">
        <v>2.9660000000000002</v>
      </c>
      <c r="AE46" s="226">
        <v>0</v>
      </c>
      <c r="AF46" s="226">
        <v>0</v>
      </c>
      <c r="AG46" s="226">
        <v>2.9660000000000002</v>
      </c>
      <c r="AH46" s="226">
        <v>0</v>
      </c>
      <c r="AI46" s="226">
        <v>0</v>
      </c>
      <c r="AJ46" s="226">
        <v>2.9660000000000002</v>
      </c>
      <c r="AK46" s="226">
        <v>0</v>
      </c>
      <c r="AL46" s="226">
        <v>0</v>
      </c>
      <c r="AM46" s="226">
        <v>2.9660000000000002</v>
      </c>
      <c r="AN46" s="226">
        <v>0</v>
      </c>
      <c r="AO46" s="226">
        <v>0</v>
      </c>
      <c r="AP46" s="226">
        <v>2.9660000000000002</v>
      </c>
      <c r="AQ46" s="226">
        <v>0</v>
      </c>
      <c r="AR46" s="226">
        <v>0</v>
      </c>
      <c r="AS46" s="226">
        <v>2.9660000000000002</v>
      </c>
      <c r="AT46" s="226">
        <v>0</v>
      </c>
      <c r="AU46" s="226">
        <v>0</v>
      </c>
      <c r="AV46" s="226">
        <v>2.9660000000000002</v>
      </c>
      <c r="AW46" s="226">
        <v>0</v>
      </c>
      <c r="AX46" s="226">
        <v>0</v>
      </c>
      <c r="AY46" s="226">
        <v>2.9660000000000002</v>
      </c>
      <c r="AZ46" s="226">
        <v>0</v>
      </c>
      <c r="BA46" s="226">
        <v>0</v>
      </c>
      <c r="BB46" s="226"/>
      <c r="BC46" s="226"/>
      <c r="BD46" s="226"/>
    </row>
    <row r="47" spans="2:56" x14ac:dyDescent="0.25">
      <c r="B47" s="224"/>
      <c r="C47" s="219"/>
      <c r="D47" s="219"/>
      <c r="E47" s="225" t="s">
        <v>577</v>
      </c>
      <c r="F47" s="226">
        <v>2.996</v>
      </c>
      <c r="G47" s="226">
        <v>0</v>
      </c>
      <c r="H47" s="226">
        <v>0</v>
      </c>
      <c r="I47" s="226">
        <v>2.996</v>
      </c>
      <c r="J47" s="226">
        <v>0</v>
      </c>
      <c r="K47" s="226">
        <v>0</v>
      </c>
      <c r="L47" s="226">
        <v>2.996</v>
      </c>
      <c r="M47" s="226">
        <v>0</v>
      </c>
      <c r="N47" s="226">
        <v>0</v>
      </c>
      <c r="O47" s="226">
        <v>2.996</v>
      </c>
      <c r="P47" s="226">
        <v>0</v>
      </c>
      <c r="Q47" s="226">
        <v>0</v>
      </c>
      <c r="R47" s="226">
        <v>2.996</v>
      </c>
      <c r="S47" s="226">
        <v>0</v>
      </c>
      <c r="T47" s="226">
        <v>0</v>
      </c>
      <c r="U47" s="226">
        <v>2.996</v>
      </c>
      <c r="V47" s="226">
        <v>0</v>
      </c>
      <c r="W47" s="226">
        <v>0</v>
      </c>
      <c r="X47" s="226">
        <v>2.996</v>
      </c>
      <c r="Y47" s="226">
        <v>0</v>
      </c>
      <c r="Z47" s="226">
        <v>0</v>
      </c>
      <c r="AA47" s="226">
        <v>2.996</v>
      </c>
      <c r="AB47" s="226">
        <v>0</v>
      </c>
      <c r="AC47" s="226">
        <v>0</v>
      </c>
      <c r="AD47" s="226">
        <v>2.996</v>
      </c>
      <c r="AE47" s="226">
        <v>0</v>
      </c>
      <c r="AF47" s="226">
        <v>0</v>
      </c>
      <c r="AG47" s="226">
        <v>2.996</v>
      </c>
      <c r="AH47" s="226">
        <v>0</v>
      </c>
      <c r="AI47" s="226">
        <v>0</v>
      </c>
      <c r="AJ47" s="226">
        <v>2.996</v>
      </c>
      <c r="AK47" s="226">
        <v>0</v>
      </c>
      <c r="AL47" s="226">
        <v>0</v>
      </c>
      <c r="AM47" s="226">
        <v>2.996</v>
      </c>
      <c r="AN47" s="226">
        <v>0</v>
      </c>
      <c r="AO47" s="226">
        <v>0</v>
      </c>
      <c r="AP47" s="226">
        <v>2.996</v>
      </c>
      <c r="AQ47" s="226">
        <v>0</v>
      </c>
      <c r="AR47" s="226">
        <v>0</v>
      </c>
      <c r="AS47" s="226">
        <v>2.996</v>
      </c>
      <c r="AT47" s="226">
        <v>0</v>
      </c>
      <c r="AU47" s="226">
        <v>0</v>
      </c>
      <c r="AV47" s="226">
        <v>2.996</v>
      </c>
      <c r="AW47" s="226">
        <v>0</v>
      </c>
      <c r="AX47" s="226">
        <v>0</v>
      </c>
      <c r="AY47" s="226">
        <v>2.996</v>
      </c>
      <c r="AZ47" s="226">
        <v>0</v>
      </c>
      <c r="BA47" s="226">
        <v>0</v>
      </c>
      <c r="BB47" s="226"/>
      <c r="BC47" s="226"/>
      <c r="BD47" s="226"/>
    </row>
    <row r="48" spans="2:56" x14ac:dyDescent="0.25">
      <c r="B48" s="224"/>
      <c r="C48" s="219"/>
      <c r="D48" s="219"/>
      <c r="E48" s="225" t="s">
        <v>914</v>
      </c>
      <c r="F48" s="226">
        <v>0.878</v>
      </c>
      <c r="G48" s="226">
        <v>9.9000000000000005E-2</v>
      </c>
      <c r="H48" s="226">
        <v>2E-3</v>
      </c>
      <c r="I48" s="226">
        <v>0.878</v>
      </c>
      <c r="J48" s="226">
        <v>9.9000000000000005E-2</v>
      </c>
      <c r="K48" s="226">
        <v>2E-3</v>
      </c>
      <c r="L48" s="226">
        <v>0.878</v>
      </c>
      <c r="M48" s="226">
        <v>9.9000000000000005E-2</v>
      </c>
      <c r="N48" s="226">
        <v>2E-3</v>
      </c>
      <c r="O48" s="226">
        <v>0.878</v>
      </c>
      <c r="P48" s="226">
        <v>9.9000000000000005E-2</v>
      </c>
      <c r="Q48" s="226">
        <v>2E-3</v>
      </c>
      <c r="R48" s="226">
        <v>0.878</v>
      </c>
      <c r="S48" s="226">
        <v>9.9000000000000005E-2</v>
      </c>
      <c r="T48" s="226">
        <v>2E-3</v>
      </c>
      <c r="U48" s="226">
        <v>0.878</v>
      </c>
      <c r="V48" s="226">
        <v>9.9000000000000005E-2</v>
      </c>
      <c r="W48" s="226">
        <v>2E-3</v>
      </c>
      <c r="X48" s="226">
        <v>0.878</v>
      </c>
      <c r="Y48" s="226">
        <v>9.9000000000000005E-2</v>
      </c>
      <c r="Z48" s="226">
        <v>2E-3</v>
      </c>
      <c r="AA48" s="226">
        <v>0.878</v>
      </c>
      <c r="AB48" s="226">
        <v>9.9000000000000005E-2</v>
      </c>
      <c r="AC48" s="226">
        <v>2E-3</v>
      </c>
      <c r="AD48" s="226">
        <v>0.878</v>
      </c>
      <c r="AE48" s="226">
        <v>9.9000000000000005E-2</v>
      </c>
      <c r="AF48" s="226">
        <v>2E-3</v>
      </c>
      <c r="AG48" s="226">
        <v>0.878</v>
      </c>
      <c r="AH48" s="226">
        <v>9.9000000000000005E-2</v>
      </c>
      <c r="AI48" s="226">
        <v>2E-3</v>
      </c>
      <c r="AJ48" s="226">
        <v>0.878</v>
      </c>
      <c r="AK48" s="226">
        <v>9.9000000000000005E-2</v>
      </c>
      <c r="AL48" s="226">
        <v>2E-3</v>
      </c>
      <c r="AM48" s="226">
        <v>0.878</v>
      </c>
      <c r="AN48" s="226">
        <v>9.9000000000000005E-2</v>
      </c>
      <c r="AO48" s="226">
        <v>2E-3</v>
      </c>
      <c r="AP48" s="226">
        <v>0.878</v>
      </c>
      <c r="AQ48" s="226">
        <v>9.9000000000000005E-2</v>
      </c>
      <c r="AR48" s="226">
        <v>2E-3</v>
      </c>
      <c r="AS48" s="226">
        <v>0.878</v>
      </c>
      <c r="AT48" s="226">
        <v>9.9000000000000005E-2</v>
      </c>
      <c r="AU48" s="226">
        <v>2E-3</v>
      </c>
      <c r="AV48" s="226">
        <v>0.878</v>
      </c>
      <c r="AW48" s="226">
        <v>9.9000000000000005E-2</v>
      </c>
      <c r="AX48" s="226">
        <v>2E-3</v>
      </c>
      <c r="AY48" s="226">
        <v>0.878</v>
      </c>
      <c r="AZ48" s="226">
        <v>9.9000000000000005E-2</v>
      </c>
      <c r="BA48" s="226">
        <v>2E-3</v>
      </c>
      <c r="BB48" s="226"/>
      <c r="BC48" s="226"/>
      <c r="BD48" s="226"/>
    </row>
    <row r="49" spans="2:56" x14ac:dyDescent="0.25">
      <c r="B49" s="224"/>
      <c r="C49" s="219"/>
      <c r="D49" s="219"/>
      <c r="E49" s="225" t="s">
        <v>915</v>
      </c>
      <c r="F49" s="226">
        <v>0</v>
      </c>
      <c r="G49" s="226">
        <v>2.5000000000000001E-2</v>
      </c>
      <c r="H49" s="226">
        <v>3.0000000000000001E-3</v>
      </c>
      <c r="I49" s="226">
        <v>0</v>
      </c>
      <c r="J49" s="226">
        <v>2.5000000000000001E-2</v>
      </c>
      <c r="K49" s="226">
        <v>3.0000000000000001E-3</v>
      </c>
      <c r="L49" s="226">
        <v>0</v>
      </c>
      <c r="M49" s="226">
        <v>2.5000000000000001E-2</v>
      </c>
      <c r="N49" s="226">
        <v>3.0000000000000001E-3</v>
      </c>
      <c r="O49" s="226">
        <v>0</v>
      </c>
      <c r="P49" s="226">
        <v>2.5000000000000001E-2</v>
      </c>
      <c r="Q49" s="226">
        <v>3.0000000000000001E-3</v>
      </c>
      <c r="R49" s="226">
        <v>0</v>
      </c>
      <c r="S49" s="226">
        <v>2.5000000000000001E-2</v>
      </c>
      <c r="T49" s="226">
        <v>3.0000000000000001E-3</v>
      </c>
      <c r="U49" s="226">
        <v>0</v>
      </c>
      <c r="V49" s="226">
        <v>2.5000000000000001E-2</v>
      </c>
      <c r="W49" s="226">
        <v>3.0000000000000001E-3</v>
      </c>
      <c r="X49" s="226">
        <v>0</v>
      </c>
      <c r="Y49" s="226">
        <v>2.5000000000000001E-2</v>
      </c>
      <c r="Z49" s="226">
        <v>3.0000000000000001E-3</v>
      </c>
      <c r="AA49" s="226">
        <v>0</v>
      </c>
      <c r="AB49" s="226">
        <v>2.5000000000000001E-2</v>
      </c>
      <c r="AC49" s="226">
        <v>3.0000000000000001E-3</v>
      </c>
      <c r="AD49" s="226">
        <v>0</v>
      </c>
      <c r="AE49" s="226">
        <v>2.5000000000000001E-2</v>
      </c>
      <c r="AF49" s="226">
        <v>3.0000000000000001E-3</v>
      </c>
      <c r="AG49" s="226">
        <v>0</v>
      </c>
      <c r="AH49" s="226">
        <v>2.5000000000000001E-2</v>
      </c>
      <c r="AI49" s="226">
        <v>3.0000000000000001E-3</v>
      </c>
      <c r="AJ49" s="226">
        <v>0</v>
      </c>
      <c r="AK49" s="226">
        <v>2.5000000000000001E-2</v>
      </c>
      <c r="AL49" s="226">
        <v>3.0000000000000001E-3</v>
      </c>
      <c r="AM49" s="226">
        <v>0</v>
      </c>
      <c r="AN49" s="226">
        <v>2.5000000000000001E-2</v>
      </c>
      <c r="AO49" s="226">
        <v>3.0000000000000001E-3</v>
      </c>
      <c r="AP49" s="226">
        <v>0</v>
      </c>
      <c r="AQ49" s="226">
        <v>2.5000000000000001E-2</v>
      </c>
      <c r="AR49" s="226">
        <v>3.0000000000000001E-3</v>
      </c>
      <c r="AS49" s="226">
        <v>0</v>
      </c>
      <c r="AT49" s="226">
        <v>2.5000000000000001E-2</v>
      </c>
      <c r="AU49" s="226">
        <v>3.0000000000000001E-3</v>
      </c>
      <c r="AV49" s="226">
        <v>0</v>
      </c>
      <c r="AW49" s="226">
        <v>2.5000000000000001E-2</v>
      </c>
      <c r="AX49" s="226">
        <v>3.0000000000000001E-3</v>
      </c>
      <c r="AY49" s="226">
        <v>0</v>
      </c>
      <c r="AZ49" s="226">
        <v>2.5000000000000001E-2</v>
      </c>
      <c r="BA49" s="226">
        <v>3.0000000000000001E-3</v>
      </c>
      <c r="BB49" s="226"/>
      <c r="BC49" s="226"/>
      <c r="BD49" s="226"/>
    </row>
    <row r="50" spans="2:56" x14ac:dyDescent="0.25">
      <c r="B50" s="224"/>
      <c r="C50" s="219"/>
      <c r="D50" s="219"/>
      <c r="E50" s="225" t="s">
        <v>916</v>
      </c>
      <c r="F50" s="226">
        <v>0</v>
      </c>
      <c r="G50" s="226">
        <v>4.3319999999999999</v>
      </c>
      <c r="H50" s="226">
        <v>5.8000000000000003E-2</v>
      </c>
      <c r="I50" s="226">
        <v>0</v>
      </c>
      <c r="J50" s="226">
        <v>4.3319999999999999</v>
      </c>
      <c r="K50" s="226">
        <v>5.8000000000000003E-2</v>
      </c>
      <c r="L50" s="226">
        <v>0</v>
      </c>
      <c r="M50" s="226">
        <v>4.3319999999999999</v>
      </c>
      <c r="N50" s="226">
        <v>5.8000000000000003E-2</v>
      </c>
      <c r="O50" s="226">
        <v>0</v>
      </c>
      <c r="P50" s="226">
        <v>4.3319999999999999</v>
      </c>
      <c r="Q50" s="226">
        <v>5.8000000000000003E-2</v>
      </c>
      <c r="R50" s="226">
        <v>0</v>
      </c>
      <c r="S50" s="226">
        <v>4.3319999999999999</v>
      </c>
      <c r="T50" s="226">
        <v>5.8000000000000003E-2</v>
      </c>
      <c r="U50" s="226">
        <v>0</v>
      </c>
      <c r="V50" s="226">
        <v>4.3319999999999999</v>
      </c>
      <c r="W50" s="226">
        <v>5.8000000000000003E-2</v>
      </c>
      <c r="X50" s="226">
        <v>0</v>
      </c>
      <c r="Y50" s="226">
        <v>4.3319999999999999</v>
      </c>
      <c r="Z50" s="226">
        <v>5.8000000000000003E-2</v>
      </c>
      <c r="AA50" s="226">
        <v>0</v>
      </c>
      <c r="AB50" s="226">
        <v>4.3319999999999999</v>
      </c>
      <c r="AC50" s="226">
        <v>5.8000000000000003E-2</v>
      </c>
      <c r="AD50" s="226">
        <v>0</v>
      </c>
      <c r="AE50" s="226">
        <v>4.3319999999999999</v>
      </c>
      <c r="AF50" s="226">
        <v>5.8000000000000003E-2</v>
      </c>
      <c r="AG50" s="226">
        <v>0</v>
      </c>
      <c r="AH50" s="226">
        <v>4.3319999999999999</v>
      </c>
      <c r="AI50" s="226">
        <v>5.8000000000000003E-2</v>
      </c>
      <c r="AJ50" s="226">
        <v>0</v>
      </c>
      <c r="AK50" s="226">
        <v>4.3319999999999999</v>
      </c>
      <c r="AL50" s="226">
        <v>5.8000000000000003E-2</v>
      </c>
      <c r="AM50" s="226">
        <v>0</v>
      </c>
      <c r="AN50" s="226">
        <v>4.3319999999999999</v>
      </c>
      <c r="AO50" s="226">
        <v>5.8000000000000003E-2</v>
      </c>
      <c r="AP50" s="226">
        <v>0</v>
      </c>
      <c r="AQ50" s="226">
        <v>4.3319999999999999</v>
      </c>
      <c r="AR50" s="226">
        <v>5.8000000000000003E-2</v>
      </c>
      <c r="AS50" s="226">
        <v>0</v>
      </c>
      <c r="AT50" s="226">
        <v>4.3319999999999999</v>
      </c>
      <c r="AU50" s="226">
        <v>5.8000000000000003E-2</v>
      </c>
      <c r="AV50" s="226">
        <v>0</v>
      </c>
      <c r="AW50" s="226">
        <v>4.3319999999999999</v>
      </c>
      <c r="AX50" s="226">
        <v>5.8000000000000003E-2</v>
      </c>
      <c r="AY50" s="226">
        <v>0</v>
      </c>
      <c r="AZ50" s="226">
        <v>4.3319999999999999</v>
      </c>
      <c r="BA50" s="226">
        <v>5.8000000000000003E-2</v>
      </c>
      <c r="BB50" s="226"/>
      <c r="BC50" s="226"/>
      <c r="BD50" s="226"/>
    </row>
    <row r="51" spans="2:56" x14ac:dyDescent="0.25">
      <c r="B51" s="224"/>
      <c r="C51" s="219"/>
      <c r="D51" s="219"/>
      <c r="E51" s="225" t="s">
        <v>917</v>
      </c>
      <c r="F51" s="226">
        <v>0</v>
      </c>
      <c r="G51" s="226">
        <v>5.4240000000000004</v>
      </c>
      <c r="H51" s="226">
        <v>7.1999999999999995E-2</v>
      </c>
      <c r="I51" s="226">
        <v>0</v>
      </c>
      <c r="J51" s="226">
        <v>5.4240000000000004</v>
      </c>
      <c r="K51" s="226">
        <v>7.1999999999999995E-2</v>
      </c>
      <c r="L51" s="226">
        <v>0</v>
      </c>
      <c r="M51" s="226">
        <v>5.4240000000000004</v>
      </c>
      <c r="N51" s="226">
        <v>7.1999999999999995E-2</v>
      </c>
      <c r="O51" s="226">
        <v>0</v>
      </c>
      <c r="P51" s="226">
        <v>5.4240000000000004</v>
      </c>
      <c r="Q51" s="226">
        <v>7.1999999999999995E-2</v>
      </c>
      <c r="R51" s="226">
        <v>0</v>
      </c>
      <c r="S51" s="226">
        <v>5.4240000000000004</v>
      </c>
      <c r="T51" s="226">
        <v>7.1999999999999995E-2</v>
      </c>
      <c r="U51" s="226">
        <v>0</v>
      </c>
      <c r="V51" s="226">
        <v>5.4240000000000004</v>
      </c>
      <c r="W51" s="226">
        <v>7.1999999999999995E-2</v>
      </c>
      <c r="X51" s="226">
        <v>0</v>
      </c>
      <c r="Y51" s="226">
        <v>5.4240000000000004</v>
      </c>
      <c r="Z51" s="226">
        <v>7.1999999999999995E-2</v>
      </c>
      <c r="AA51" s="226">
        <v>0</v>
      </c>
      <c r="AB51" s="226">
        <v>5.4240000000000004</v>
      </c>
      <c r="AC51" s="226">
        <v>7.1999999999999995E-2</v>
      </c>
      <c r="AD51" s="226">
        <v>0</v>
      </c>
      <c r="AE51" s="226">
        <v>5.4240000000000004</v>
      </c>
      <c r="AF51" s="226">
        <v>7.1999999999999995E-2</v>
      </c>
      <c r="AG51" s="226">
        <v>0</v>
      </c>
      <c r="AH51" s="226">
        <v>5.4240000000000004</v>
      </c>
      <c r="AI51" s="226">
        <v>7.1999999999999995E-2</v>
      </c>
      <c r="AJ51" s="226">
        <v>0</v>
      </c>
      <c r="AK51" s="226">
        <v>5.4240000000000004</v>
      </c>
      <c r="AL51" s="226">
        <v>7.1999999999999995E-2</v>
      </c>
      <c r="AM51" s="226">
        <v>0</v>
      </c>
      <c r="AN51" s="226">
        <v>5.4240000000000004</v>
      </c>
      <c r="AO51" s="226">
        <v>7.1999999999999995E-2</v>
      </c>
      <c r="AP51" s="226">
        <v>0</v>
      </c>
      <c r="AQ51" s="226">
        <v>5.4240000000000004</v>
      </c>
      <c r="AR51" s="226">
        <v>7.1999999999999995E-2</v>
      </c>
      <c r="AS51" s="226">
        <v>0</v>
      </c>
      <c r="AT51" s="226">
        <v>5.4240000000000004</v>
      </c>
      <c r="AU51" s="226">
        <v>7.1999999999999995E-2</v>
      </c>
      <c r="AV51" s="226">
        <v>0</v>
      </c>
      <c r="AW51" s="226">
        <v>5.4240000000000004</v>
      </c>
      <c r="AX51" s="226">
        <v>7.1999999999999995E-2</v>
      </c>
      <c r="AY51" s="226">
        <v>0</v>
      </c>
      <c r="AZ51" s="226">
        <v>5.4240000000000004</v>
      </c>
      <c r="BA51" s="226">
        <v>7.1999999999999995E-2</v>
      </c>
      <c r="BB51" s="226"/>
      <c r="BC51" s="226"/>
      <c r="BD51" s="226"/>
    </row>
    <row r="52" spans="2:56" x14ac:dyDescent="0.25">
      <c r="B52" s="224"/>
      <c r="C52" s="219"/>
      <c r="D52" s="219"/>
      <c r="E52" s="225" t="s">
        <v>1136</v>
      </c>
      <c r="F52" s="226">
        <v>0</v>
      </c>
      <c r="G52" s="226">
        <v>4.5330000000000004</v>
      </c>
      <c r="H52" s="226">
        <v>0.06</v>
      </c>
      <c r="I52" s="226">
        <v>0</v>
      </c>
      <c r="J52" s="226">
        <v>4.5330000000000004</v>
      </c>
      <c r="K52" s="226">
        <v>0.06</v>
      </c>
      <c r="L52" s="226">
        <v>0</v>
      </c>
      <c r="M52" s="226">
        <v>4.5330000000000004</v>
      </c>
      <c r="N52" s="226">
        <v>0.06</v>
      </c>
      <c r="O52" s="226">
        <v>0</v>
      </c>
      <c r="P52" s="226">
        <v>4.5330000000000004</v>
      </c>
      <c r="Q52" s="226">
        <v>0.06</v>
      </c>
      <c r="R52" s="226">
        <v>0</v>
      </c>
      <c r="S52" s="226">
        <v>4.5330000000000004</v>
      </c>
      <c r="T52" s="226">
        <v>0.06</v>
      </c>
      <c r="U52" s="226">
        <v>0</v>
      </c>
      <c r="V52" s="226">
        <v>4.5330000000000004</v>
      </c>
      <c r="W52" s="226">
        <v>0.06</v>
      </c>
      <c r="X52" s="226">
        <v>0</v>
      </c>
      <c r="Y52" s="226">
        <v>4.5330000000000004</v>
      </c>
      <c r="Z52" s="226">
        <v>0.06</v>
      </c>
      <c r="AA52" s="226">
        <v>0</v>
      </c>
      <c r="AB52" s="226">
        <v>4.5330000000000004</v>
      </c>
      <c r="AC52" s="226">
        <v>0.06</v>
      </c>
      <c r="AD52" s="226">
        <v>0</v>
      </c>
      <c r="AE52" s="226">
        <v>4.5330000000000004</v>
      </c>
      <c r="AF52" s="226">
        <v>0.06</v>
      </c>
      <c r="AG52" s="226">
        <v>0</v>
      </c>
      <c r="AH52" s="226">
        <v>4.5330000000000004</v>
      </c>
      <c r="AI52" s="226">
        <v>0.06</v>
      </c>
      <c r="AJ52" s="226">
        <v>0</v>
      </c>
      <c r="AK52" s="226">
        <v>4.5330000000000004</v>
      </c>
      <c r="AL52" s="226">
        <v>0.06</v>
      </c>
      <c r="AM52" s="226">
        <v>0</v>
      </c>
      <c r="AN52" s="226">
        <v>4.5330000000000004</v>
      </c>
      <c r="AO52" s="226">
        <v>0.06</v>
      </c>
      <c r="AP52" s="226">
        <v>0</v>
      </c>
      <c r="AQ52" s="226">
        <v>4.5330000000000004</v>
      </c>
      <c r="AR52" s="226">
        <v>0.06</v>
      </c>
      <c r="AS52" s="226">
        <v>0</v>
      </c>
      <c r="AT52" s="226">
        <v>4.5330000000000004</v>
      </c>
      <c r="AU52" s="226">
        <v>0.06</v>
      </c>
      <c r="AV52" s="226">
        <v>0</v>
      </c>
      <c r="AW52" s="226">
        <v>4.5330000000000004</v>
      </c>
      <c r="AX52" s="226">
        <v>0.06</v>
      </c>
      <c r="AY52" s="226">
        <v>0</v>
      </c>
      <c r="AZ52" s="226">
        <v>4.5330000000000004</v>
      </c>
      <c r="BA52" s="226">
        <v>0.06</v>
      </c>
      <c r="BB52" s="226"/>
      <c r="BC52" s="226"/>
      <c r="BD52" s="226"/>
    </row>
    <row r="53" spans="2:56" x14ac:dyDescent="0.25">
      <c r="B53" s="224"/>
      <c r="C53" s="219"/>
      <c r="D53" s="219"/>
      <c r="E53" s="225" t="s">
        <v>1137</v>
      </c>
      <c r="F53" s="226">
        <v>0</v>
      </c>
      <c r="G53" s="226">
        <v>4.7489999999999997</v>
      </c>
      <c r="H53" s="226">
        <v>6.3E-2</v>
      </c>
      <c r="I53" s="226">
        <v>0</v>
      </c>
      <c r="J53" s="226">
        <v>4.7489999999999997</v>
      </c>
      <c r="K53" s="226">
        <v>6.3E-2</v>
      </c>
      <c r="L53" s="226">
        <v>0</v>
      </c>
      <c r="M53" s="226">
        <v>4.7489999999999997</v>
      </c>
      <c r="N53" s="226">
        <v>6.3E-2</v>
      </c>
      <c r="O53" s="226">
        <v>0</v>
      </c>
      <c r="P53" s="226">
        <v>4.7489999999999997</v>
      </c>
      <c r="Q53" s="226">
        <v>6.3E-2</v>
      </c>
      <c r="R53" s="226">
        <v>0</v>
      </c>
      <c r="S53" s="226">
        <v>4.7489999999999997</v>
      </c>
      <c r="T53" s="226">
        <v>6.3E-2</v>
      </c>
      <c r="U53" s="226">
        <v>0</v>
      </c>
      <c r="V53" s="226">
        <v>4.7489999999999997</v>
      </c>
      <c r="W53" s="226">
        <v>6.3E-2</v>
      </c>
      <c r="X53" s="226">
        <v>0</v>
      </c>
      <c r="Y53" s="226">
        <v>4.7489999999999997</v>
      </c>
      <c r="Z53" s="226">
        <v>6.3E-2</v>
      </c>
      <c r="AA53" s="226">
        <v>0</v>
      </c>
      <c r="AB53" s="226">
        <v>4.7489999999999997</v>
      </c>
      <c r="AC53" s="226">
        <v>6.3E-2</v>
      </c>
      <c r="AD53" s="226">
        <v>0</v>
      </c>
      <c r="AE53" s="226">
        <v>4.7489999999999997</v>
      </c>
      <c r="AF53" s="226">
        <v>6.3E-2</v>
      </c>
      <c r="AG53" s="226">
        <v>0</v>
      </c>
      <c r="AH53" s="226">
        <v>4.7489999999999997</v>
      </c>
      <c r="AI53" s="226">
        <v>6.3E-2</v>
      </c>
      <c r="AJ53" s="226">
        <v>0</v>
      </c>
      <c r="AK53" s="226">
        <v>4.7489999999999997</v>
      </c>
      <c r="AL53" s="226">
        <v>6.3E-2</v>
      </c>
      <c r="AM53" s="226">
        <v>0</v>
      </c>
      <c r="AN53" s="226">
        <v>4.7489999999999997</v>
      </c>
      <c r="AO53" s="226">
        <v>6.3E-2</v>
      </c>
      <c r="AP53" s="226">
        <v>0</v>
      </c>
      <c r="AQ53" s="226">
        <v>4.7489999999999997</v>
      </c>
      <c r="AR53" s="226">
        <v>6.3E-2</v>
      </c>
      <c r="AS53" s="226">
        <v>0</v>
      </c>
      <c r="AT53" s="226">
        <v>4.7489999999999997</v>
      </c>
      <c r="AU53" s="226">
        <v>6.3E-2</v>
      </c>
      <c r="AV53" s="226">
        <v>0</v>
      </c>
      <c r="AW53" s="226">
        <v>4.7489999999999997</v>
      </c>
      <c r="AX53" s="226">
        <v>6.3E-2</v>
      </c>
      <c r="AY53" s="226">
        <v>0</v>
      </c>
      <c r="AZ53" s="226">
        <v>4.7489999999999997</v>
      </c>
      <c r="BA53" s="226">
        <v>6.3E-2</v>
      </c>
      <c r="BB53" s="226"/>
      <c r="BC53" s="226"/>
      <c r="BD53" s="226"/>
    </row>
    <row r="54" spans="2:56" x14ac:dyDescent="0.25">
      <c r="B54" s="224"/>
      <c r="C54" s="219"/>
      <c r="D54" s="219"/>
      <c r="E54" s="225" t="s">
        <v>1138</v>
      </c>
      <c r="F54" s="226">
        <v>0</v>
      </c>
      <c r="G54" s="226">
        <v>4.665</v>
      </c>
      <c r="H54" s="226">
        <v>6.2E-2</v>
      </c>
      <c r="I54" s="226">
        <v>0</v>
      </c>
      <c r="J54" s="226">
        <v>4.665</v>
      </c>
      <c r="K54" s="226">
        <v>6.2E-2</v>
      </c>
      <c r="L54" s="226">
        <v>0</v>
      </c>
      <c r="M54" s="226">
        <v>4.665</v>
      </c>
      <c r="N54" s="226">
        <v>6.2E-2</v>
      </c>
      <c r="O54" s="226">
        <v>0</v>
      </c>
      <c r="P54" s="226">
        <v>4.665</v>
      </c>
      <c r="Q54" s="226">
        <v>6.2E-2</v>
      </c>
      <c r="R54" s="226">
        <v>0</v>
      </c>
      <c r="S54" s="226">
        <v>4.665</v>
      </c>
      <c r="T54" s="226">
        <v>6.2E-2</v>
      </c>
      <c r="U54" s="226">
        <v>0</v>
      </c>
      <c r="V54" s="226">
        <v>4.665</v>
      </c>
      <c r="W54" s="226">
        <v>6.2E-2</v>
      </c>
      <c r="X54" s="226">
        <v>0</v>
      </c>
      <c r="Y54" s="226">
        <v>4.665</v>
      </c>
      <c r="Z54" s="226">
        <v>6.2E-2</v>
      </c>
      <c r="AA54" s="226">
        <v>0</v>
      </c>
      <c r="AB54" s="226">
        <v>4.665</v>
      </c>
      <c r="AC54" s="226">
        <v>6.2E-2</v>
      </c>
      <c r="AD54" s="226">
        <v>0</v>
      </c>
      <c r="AE54" s="226">
        <v>4.665</v>
      </c>
      <c r="AF54" s="226">
        <v>6.2E-2</v>
      </c>
      <c r="AG54" s="226">
        <v>0</v>
      </c>
      <c r="AH54" s="226">
        <v>4.665</v>
      </c>
      <c r="AI54" s="226">
        <v>6.2E-2</v>
      </c>
      <c r="AJ54" s="226">
        <v>0</v>
      </c>
      <c r="AK54" s="226">
        <v>4.665</v>
      </c>
      <c r="AL54" s="226">
        <v>6.2E-2</v>
      </c>
      <c r="AM54" s="226">
        <v>0</v>
      </c>
      <c r="AN54" s="226">
        <v>4.665</v>
      </c>
      <c r="AO54" s="226">
        <v>6.2E-2</v>
      </c>
      <c r="AP54" s="226">
        <v>0</v>
      </c>
      <c r="AQ54" s="226">
        <v>4.665</v>
      </c>
      <c r="AR54" s="226">
        <v>6.2E-2</v>
      </c>
      <c r="AS54" s="226">
        <v>0</v>
      </c>
      <c r="AT54" s="226">
        <v>4.665</v>
      </c>
      <c r="AU54" s="226">
        <v>6.2E-2</v>
      </c>
      <c r="AV54" s="226">
        <v>0</v>
      </c>
      <c r="AW54" s="226">
        <v>4.665</v>
      </c>
      <c r="AX54" s="226">
        <v>6.2E-2</v>
      </c>
      <c r="AY54" s="226">
        <v>0</v>
      </c>
      <c r="AZ54" s="226">
        <v>4.665</v>
      </c>
      <c r="BA54" s="226">
        <v>6.2E-2</v>
      </c>
      <c r="BB54" s="226"/>
      <c r="BC54" s="226"/>
      <c r="BD54" s="226"/>
    </row>
    <row r="55" spans="2:56" x14ac:dyDescent="0.25">
      <c r="B55" s="224"/>
      <c r="C55" s="219"/>
      <c r="D55" s="219"/>
      <c r="E55" s="225" t="s">
        <v>1139</v>
      </c>
      <c r="F55" s="226">
        <v>0</v>
      </c>
      <c r="G55" s="226">
        <v>4.8479999999999999</v>
      </c>
      <c r="H55" s="226">
        <v>6.5000000000000002E-2</v>
      </c>
      <c r="I55" s="226">
        <v>0</v>
      </c>
      <c r="J55" s="226">
        <v>4.8479999999999999</v>
      </c>
      <c r="K55" s="226">
        <v>6.5000000000000002E-2</v>
      </c>
      <c r="L55" s="226">
        <v>0</v>
      </c>
      <c r="M55" s="226">
        <v>4.8479999999999999</v>
      </c>
      <c r="N55" s="226">
        <v>6.5000000000000002E-2</v>
      </c>
      <c r="O55" s="226">
        <v>0</v>
      </c>
      <c r="P55" s="226">
        <v>4.8479999999999999</v>
      </c>
      <c r="Q55" s="226">
        <v>6.5000000000000002E-2</v>
      </c>
      <c r="R55" s="226">
        <v>0</v>
      </c>
      <c r="S55" s="226">
        <v>4.8479999999999999</v>
      </c>
      <c r="T55" s="226">
        <v>6.5000000000000002E-2</v>
      </c>
      <c r="U55" s="226">
        <v>0</v>
      </c>
      <c r="V55" s="226">
        <v>4.8479999999999999</v>
      </c>
      <c r="W55" s="226">
        <v>6.5000000000000002E-2</v>
      </c>
      <c r="X55" s="226">
        <v>0</v>
      </c>
      <c r="Y55" s="226">
        <v>4.8479999999999999</v>
      </c>
      <c r="Z55" s="226">
        <v>6.5000000000000002E-2</v>
      </c>
      <c r="AA55" s="226">
        <v>0</v>
      </c>
      <c r="AB55" s="226">
        <v>4.8479999999999999</v>
      </c>
      <c r="AC55" s="226">
        <v>6.5000000000000002E-2</v>
      </c>
      <c r="AD55" s="226">
        <v>0</v>
      </c>
      <c r="AE55" s="226">
        <v>4.8479999999999999</v>
      </c>
      <c r="AF55" s="226">
        <v>6.5000000000000002E-2</v>
      </c>
      <c r="AG55" s="226">
        <v>0</v>
      </c>
      <c r="AH55" s="226">
        <v>4.8479999999999999</v>
      </c>
      <c r="AI55" s="226">
        <v>6.5000000000000002E-2</v>
      </c>
      <c r="AJ55" s="226">
        <v>0</v>
      </c>
      <c r="AK55" s="226">
        <v>4.8479999999999999</v>
      </c>
      <c r="AL55" s="226">
        <v>6.5000000000000002E-2</v>
      </c>
      <c r="AM55" s="226">
        <v>0</v>
      </c>
      <c r="AN55" s="226">
        <v>4.8479999999999999</v>
      </c>
      <c r="AO55" s="226">
        <v>6.5000000000000002E-2</v>
      </c>
      <c r="AP55" s="226">
        <v>0</v>
      </c>
      <c r="AQ55" s="226">
        <v>4.8479999999999999</v>
      </c>
      <c r="AR55" s="226">
        <v>6.5000000000000002E-2</v>
      </c>
      <c r="AS55" s="226">
        <v>0</v>
      </c>
      <c r="AT55" s="226">
        <v>4.8479999999999999</v>
      </c>
      <c r="AU55" s="226">
        <v>6.5000000000000002E-2</v>
      </c>
      <c r="AV55" s="226">
        <v>0</v>
      </c>
      <c r="AW55" s="226">
        <v>4.8479999999999999</v>
      </c>
      <c r="AX55" s="226">
        <v>6.5000000000000002E-2</v>
      </c>
      <c r="AY55" s="226">
        <v>0</v>
      </c>
      <c r="AZ55" s="226">
        <v>4.8479999999999999</v>
      </c>
      <c r="BA55" s="226">
        <v>6.5000000000000002E-2</v>
      </c>
      <c r="BB55" s="226"/>
      <c r="BC55" s="226"/>
      <c r="BD55" s="226"/>
    </row>
    <row r="56" spans="2:56" x14ac:dyDescent="0.25">
      <c r="B56" s="224"/>
      <c r="C56" s="219"/>
      <c r="D56" s="219"/>
      <c r="E56" s="225" t="s">
        <v>1140</v>
      </c>
      <c r="F56" s="226">
        <v>0</v>
      </c>
      <c r="G56" s="226">
        <v>6.2779999999999996</v>
      </c>
      <c r="H56" s="226">
        <v>3.1E-2</v>
      </c>
      <c r="I56" s="226">
        <v>0</v>
      </c>
      <c r="J56" s="226">
        <v>6.2779999999999996</v>
      </c>
      <c r="K56" s="226">
        <v>3.1E-2</v>
      </c>
      <c r="L56" s="226">
        <v>0</v>
      </c>
      <c r="M56" s="226">
        <v>6.2779999999999996</v>
      </c>
      <c r="N56" s="226">
        <v>3.1E-2</v>
      </c>
      <c r="O56" s="226">
        <v>0</v>
      </c>
      <c r="P56" s="226">
        <v>6.2779999999999996</v>
      </c>
      <c r="Q56" s="226">
        <v>3.1E-2</v>
      </c>
      <c r="R56" s="226">
        <v>0</v>
      </c>
      <c r="S56" s="226">
        <v>6.2779999999999996</v>
      </c>
      <c r="T56" s="226">
        <v>3.1E-2</v>
      </c>
      <c r="U56" s="226">
        <v>0</v>
      </c>
      <c r="V56" s="226">
        <v>6.2779999999999996</v>
      </c>
      <c r="W56" s="226">
        <v>3.1E-2</v>
      </c>
      <c r="X56" s="226">
        <v>0</v>
      </c>
      <c r="Y56" s="226">
        <v>6.2779999999999996</v>
      </c>
      <c r="Z56" s="226">
        <v>3.1E-2</v>
      </c>
      <c r="AA56" s="226">
        <v>0</v>
      </c>
      <c r="AB56" s="226">
        <v>6.2779999999999996</v>
      </c>
      <c r="AC56" s="226">
        <v>3.1E-2</v>
      </c>
      <c r="AD56" s="226">
        <v>0</v>
      </c>
      <c r="AE56" s="226">
        <v>6.2779999999999996</v>
      </c>
      <c r="AF56" s="226">
        <v>3.1E-2</v>
      </c>
      <c r="AG56" s="226">
        <v>0</v>
      </c>
      <c r="AH56" s="226">
        <v>6.2779999999999996</v>
      </c>
      <c r="AI56" s="226">
        <v>3.1E-2</v>
      </c>
      <c r="AJ56" s="226">
        <v>0</v>
      </c>
      <c r="AK56" s="226">
        <v>6.2779999999999996</v>
      </c>
      <c r="AL56" s="226">
        <v>3.1E-2</v>
      </c>
      <c r="AM56" s="226">
        <v>0</v>
      </c>
      <c r="AN56" s="226">
        <v>6.2779999999999996</v>
      </c>
      <c r="AO56" s="226">
        <v>3.1E-2</v>
      </c>
      <c r="AP56" s="226">
        <v>0</v>
      </c>
      <c r="AQ56" s="226">
        <v>6.2779999999999996</v>
      </c>
      <c r="AR56" s="226">
        <v>3.1E-2</v>
      </c>
      <c r="AS56" s="226">
        <v>0</v>
      </c>
      <c r="AT56" s="226">
        <v>6.2779999999999996</v>
      </c>
      <c r="AU56" s="226">
        <v>3.1E-2</v>
      </c>
      <c r="AV56" s="226">
        <v>0</v>
      </c>
      <c r="AW56" s="226">
        <v>6.2779999999999996</v>
      </c>
      <c r="AX56" s="226">
        <v>3.1E-2</v>
      </c>
      <c r="AY56" s="226">
        <v>0</v>
      </c>
      <c r="AZ56" s="226">
        <v>6.2779999999999996</v>
      </c>
      <c r="BA56" s="226">
        <v>3.1E-2</v>
      </c>
      <c r="BB56" s="226"/>
      <c r="BC56" s="226"/>
      <c r="BD56" s="226"/>
    </row>
    <row r="57" spans="2:56" x14ac:dyDescent="0.25">
      <c r="B57" s="224"/>
      <c r="C57" s="219"/>
      <c r="D57" s="219"/>
      <c r="E57" s="225" t="s">
        <v>578</v>
      </c>
      <c r="F57" s="226">
        <v>3.169</v>
      </c>
      <c r="G57" s="226">
        <v>0.32500000000000001</v>
      </c>
      <c r="H57" s="226">
        <v>0.02</v>
      </c>
      <c r="I57" s="226">
        <v>3.169</v>
      </c>
      <c r="J57" s="226">
        <v>0.32500000000000001</v>
      </c>
      <c r="K57" s="226">
        <v>0.02</v>
      </c>
      <c r="L57" s="226">
        <v>3.169</v>
      </c>
      <c r="M57" s="226">
        <v>0.32500000000000001</v>
      </c>
      <c r="N57" s="226">
        <v>0.02</v>
      </c>
      <c r="O57" s="226">
        <v>3.169</v>
      </c>
      <c r="P57" s="226">
        <v>0.32500000000000001</v>
      </c>
      <c r="Q57" s="226">
        <v>0.02</v>
      </c>
      <c r="R57" s="226">
        <v>3.169</v>
      </c>
      <c r="S57" s="226">
        <v>0.32500000000000001</v>
      </c>
      <c r="T57" s="226">
        <v>0.02</v>
      </c>
      <c r="U57" s="226">
        <v>3.169</v>
      </c>
      <c r="V57" s="226">
        <v>0.32500000000000001</v>
      </c>
      <c r="W57" s="226">
        <v>0.02</v>
      </c>
      <c r="X57" s="226">
        <v>3.169</v>
      </c>
      <c r="Y57" s="226">
        <v>0.32500000000000001</v>
      </c>
      <c r="Z57" s="226">
        <v>0.02</v>
      </c>
      <c r="AA57" s="226">
        <v>3.169</v>
      </c>
      <c r="AB57" s="226">
        <v>0.32500000000000001</v>
      </c>
      <c r="AC57" s="226">
        <v>0.02</v>
      </c>
      <c r="AD57" s="226">
        <v>3.169</v>
      </c>
      <c r="AE57" s="226">
        <v>0.32500000000000001</v>
      </c>
      <c r="AF57" s="226">
        <v>0.02</v>
      </c>
      <c r="AG57" s="226">
        <v>3.169</v>
      </c>
      <c r="AH57" s="226">
        <v>0.32500000000000001</v>
      </c>
      <c r="AI57" s="226">
        <v>0.02</v>
      </c>
      <c r="AJ57" s="226">
        <v>3.169</v>
      </c>
      <c r="AK57" s="226">
        <v>0.32500000000000001</v>
      </c>
      <c r="AL57" s="226">
        <v>0.02</v>
      </c>
      <c r="AM57" s="226">
        <v>3.169</v>
      </c>
      <c r="AN57" s="226">
        <v>0.32500000000000001</v>
      </c>
      <c r="AO57" s="226">
        <v>0.02</v>
      </c>
      <c r="AP57" s="226">
        <v>3.169</v>
      </c>
      <c r="AQ57" s="226">
        <v>0.32500000000000001</v>
      </c>
      <c r="AR57" s="226">
        <v>0.02</v>
      </c>
      <c r="AS57" s="226">
        <v>3.169</v>
      </c>
      <c r="AT57" s="226">
        <v>0.32500000000000001</v>
      </c>
      <c r="AU57" s="226">
        <v>0.02</v>
      </c>
      <c r="AV57" s="226">
        <v>3.169</v>
      </c>
      <c r="AW57" s="226">
        <v>0.32500000000000001</v>
      </c>
      <c r="AX57" s="226">
        <v>0.02</v>
      </c>
      <c r="AY57" s="226">
        <v>3.169</v>
      </c>
      <c r="AZ57" s="226">
        <v>0.32500000000000001</v>
      </c>
      <c r="BA57" s="226">
        <v>0.02</v>
      </c>
      <c r="BB57" s="226"/>
      <c r="BC57" s="226"/>
      <c r="BD57" s="226"/>
    </row>
    <row r="58" spans="2:56" x14ac:dyDescent="0.25">
      <c r="B58" s="224"/>
      <c r="C58" s="219"/>
      <c r="D58" s="219"/>
      <c r="E58" s="225" t="s">
        <v>918</v>
      </c>
      <c r="F58" s="226">
        <v>3.0169999999999999</v>
      </c>
      <c r="G58" s="226">
        <v>0.28199999999999997</v>
      </c>
      <c r="H58" s="226">
        <v>4.2000000000000003E-2</v>
      </c>
      <c r="I58" s="226">
        <v>3.0169999999999999</v>
      </c>
      <c r="J58" s="226">
        <v>0.28199999999999997</v>
      </c>
      <c r="K58" s="226">
        <v>4.2000000000000003E-2</v>
      </c>
      <c r="L58" s="226">
        <v>3.0169999999999999</v>
      </c>
      <c r="M58" s="226">
        <v>0.28199999999999997</v>
      </c>
      <c r="N58" s="226">
        <v>4.2000000000000003E-2</v>
      </c>
      <c r="O58" s="226">
        <v>3.0169999999999999</v>
      </c>
      <c r="P58" s="226">
        <v>0.28199999999999997</v>
      </c>
      <c r="Q58" s="226">
        <v>4.2000000000000003E-2</v>
      </c>
      <c r="R58" s="226">
        <v>3.0169999999999999</v>
      </c>
      <c r="S58" s="226">
        <v>0.28199999999999997</v>
      </c>
      <c r="T58" s="226">
        <v>4.2000000000000003E-2</v>
      </c>
      <c r="U58" s="226">
        <v>3.0169999999999999</v>
      </c>
      <c r="V58" s="226">
        <v>0.28199999999999997</v>
      </c>
      <c r="W58" s="226">
        <v>4.2000000000000003E-2</v>
      </c>
      <c r="X58" s="226">
        <v>3.0169999999999999</v>
      </c>
      <c r="Y58" s="226">
        <v>0.28199999999999997</v>
      </c>
      <c r="Z58" s="226">
        <v>4.2000000000000003E-2</v>
      </c>
      <c r="AA58" s="226">
        <v>3.0169999999999999</v>
      </c>
      <c r="AB58" s="226">
        <v>0.28199999999999997</v>
      </c>
      <c r="AC58" s="226">
        <v>4.2000000000000003E-2</v>
      </c>
      <c r="AD58" s="226">
        <v>3.0169999999999999</v>
      </c>
      <c r="AE58" s="226">
        <v>0.28199999999999997</v>
      </c>
      <c r="AF58" s="226">
        <v>4.2000000000000003E-2</v>
      </c>
      <c r="AG58" s="226">
        <v>3.0169999999999999</v>
      </c>
      <c r="AH58" s="226">
        <v>0.28199999999999997</v>
      </c>
      <c r="AI58" s="226">
        <v>4.2000000000000003E-2</v>
      </c>
      <c r="AJ58" s="226">
        <v>3.0169999999999999</v>
      </c>
      <c r="AK58" s="226">
        <v>0.28199999999999997</v>
      </c>
      <c r="AL58" s="226">
        <v>4.2000000000000003E-2</v>
      </c>
      <c r="AM58" s="226">
        <v>3.0169999999999999</v>
      </c>
      <c r="AN58" s="226">
        <v>0.28199999999999997</v>
      </c>
      <c r="AO58" s="226">
        <v>4.2000000000000003E-2</v>
      </c>
      <c r="AP58" s="226">
        <v>3.0169999999999999</v>
      </c>
      <c r="AQ58" s="226">
        <v>0.28199999999999997</v>
      </c>
      <c r="AR58" s="226">
        <v>4.2000000000000003E-2</v>
      </c>
      <c r="AS58" s="226">
        <v>3.0169999999999999</v>
      </c>
      <c r="AT58" s="226">
        <v>0.28199999999999997</v>
      </c>
      <c r="AU58" s="226">
        <v>4.2000000000000003E-2</v>
      </c>
      <c r="AV58" s="226">
        <v>3.0169999999999999</v>
      </c>
      <c r="AW58" s="226">
        <v>0.28199999999999997</v>
      </c>
      <c r="AX58" s="226">
        <v>4.2000000000000003E-2</v>
      </c>
      <c r="AY58" s="226">
        <v>3.0169999999999999</v>
      </c>
      <c r="AZ58" s="226">
        <v>0.28199999999999997</v>
      </c>
      <c r="BA58" s="226">
        <v>4.2000000000000003E-2</v>
      </c>
      <c r="BB58" s="226"/>
      <c r="BC58" s="226"/>
      <c r="BD58" s="226"/>
    </row>
    <row r="59" spans="2:56" x14ac:dyDescent="0.25">
      <c r="B59" s="224"/>
      <c r="C59" s="219"/>
      <c r="D59" s="219"/>
      <c r="E59" s="225" t="s">
        <v>919</v>
      </c>
      <c r="F59" s="226">
        <v>3.117</v>
      </c>
      <c r="G59" s="226">
        <v>0.30299999999999999</v>
      </c>
      <c r="H59" s="226">
        <v>4.5999999999999999E-2</v>
      </c>
      <c r="I59" s="226">
        <v>3.117</v>
      </c>
      <c r="J59" s="226">
        <v>0.30299999999999999</v>
      </c>
      <c r="K59" s="226">
        <v>4.5999999999999999E-2</v>
      </c>
      <c r="L59" s="226">
        <v>3.117</v>
      </c>
      <c r="M59" s="226">
        <v>0.30299999999999999</v>
      </c>
      <c r="N59" s="226">
        <v>4.5999999999999999E-2</v>
      </c>
      <c r="O59" s="226">
        <v>3.117</v>
      </c>
      <c r="P59" s="226">
        <v>0.30299999999999999</v>
      </c>
      <c r="Q59" s="226">
        <v>4.5999999999999999E-2</v>
      </c>
      <c r="R59" s="226">
        <v>3.117</v>
      </c>
      <c r="S59" s="226">
        <v>0.30299999999999999</v>
      </c>
      <c r="T59" s="226">
        <v>4.5999999999999999E-2</v>
      </c>
      <c r="U59" s="226">
        <v>3.117</v>
      </c>
      <c r="V59" s="226">
        <v>0.30299999999999999</v>
      </c>
      <c r="W59" s="226">
        <v>4.5999999999999999E-2</v>
      </c>
      <c r="X59" s="226">
        <v>3.117</v>
      </c>
      <c r="Y59" s="226">
        <v>0.30299999999999999</v>
      </c>
      <c r="Z59" s="226">
        <v>4.5999999999999999E-2</v>
      </c>
      <c r="AA59" s="226">
        <v>3.117</v>
      </c>
      <c r="AB59" s="226">
        <v>0.30299999999999999</v>
      </c>
      <c r="AC59" s="226">
        <v>4.5999999999999999E-2</v>
      </c>
      <c r="AD59" s="226">
        <v>3.117</v>
      </c>
      <c r="AE59" s="226">
        <v>0.30299999999999999</v>
      </c>
      <c r="AF59" s="226">
        <v>4.5999999999999999E-2</v>
      </c>
      <c r="AG59" s="226">
        <v>3.117</v>
      </c>
      <c r="AH59" s="226">
        <v>0.30299999999999999</v>
      </c>
      <c r="AI59" s="226">
        <v>4.5999999999999999E-2</v>
      </c>
      <c r="AJ59" s="226">
        <v>3.117</v>
      </c>
      <c r="AK59" s="226">
        <v>0.30299999999999999</v>
      </c>
      <c r="AL59" s="226">
        <v>4.5999999999999999E-2</v>
      </c>
      <c r="AM59" s="226">
        <v>3.117</v>
      </c>
      <c r="AN59" s="226">
        <v>0.30299999999999999</v>
      </c>
      <c r="AO59" s="226">
        <v>4.5999999999999999E-2</v>
      </c>
      <c r="AP59" s="226">
        <v>3.117</v>
      </c>
      <c r="AQ59" s="226">
        <v>0.30299999999999999</v>
      </c>
      <c r="AR59" s="226">
        <v>4.5999999999999999E-2</v>
      </c>
      <c r="AS59" s="226">
        <v>3.117</v>
      </c>
      <c r="AT59" s="226">
        <v>0.30299999999999999</v>
      </c>
      <c r="AU59" s="226">
        <v>4.5999999999999999E-2</v>
      </c>
      <c r="AV59" s="226">
        <v>3.117</v>
      </c>
      <c r="AW59" s="226">
        <v>0.30299999999999999</v>
      </c>
      <c r="AX59" s="226">
        <v>4.5999999999999999E-2</v>
      </c>
      <c r="AY59" s="226">
        <v>3.117</v>
      </c>
      <c r="AZ59" s="226">
        <v>0.30299999999999999</v>
      </c>
      <c r="BA59" s="226">
        <v>4.5999999999999999E-2</v>
      </c>
      <c r="BB59" s="226"/>
      <c r="BC59" s="226"/>
      <c r="BD59" s="226"/>
    </row>
    <row r="60" spans="2:56" x14ac:dyDescent="0.25">
      <c r="B60" s="224"/>
      <c r="C60" s="219"/>
      <c r="D60" s="219"/>
      <c r="E60" s="227" t="s">
        <v>920</v>
      </c>
      <c r="F60" s="226">
        <v>1.331</v>
      </c>
      <c r="G60" s="226">
        <v>0.13400000000000001</v>
      </c>
      <c r="H60" s="226">
        <v>0.02</v>
      </c>
      <c r="I60" s="226">
        <v>1.331</v>
      </c>
      <c r="J60" s="226">
        <v>0.13400000000000001</v>
      </c>
      <c r="K60" s="226">
        <v>0.02</v>
      </c>
      <c r="L60" s="226">
        <v>1.331</v>
      </c>
      <c r="M60" s="226">
        <v>0.13400000000000001</v>
      </c>
      <c r="N60" s="226">
        <v>0.02</v>
      </c>
      <c r="O60" s="226">
        <v>1.331</v>
      </c>
      <c r="P60" s="226">
        <v>0.13400000000000001</v>
      </c>
      <c r="Q60" s="226">
        <v>0.02</v>
      </c>
      <c r="R60" s="226">
        <v>1.331</v>
      </c>
      <c r="S60" s="226">
        <v>0.13400000000000001</v>
      </c>
      <c r="T60" s="226">
        <v>0.02</v>
      </c>
      <c r="U60" s="226">
        <v>1.331</v>
      </c>
      <c r="V60" s="226">
        <v>0.13400000000000001</v>
      </c>
      <c r="W60" s="226">
        <v>0.02</v>
      </c>
      <c r="X60" s="226">
        <v>1.331</v>
      </c>
      <c r="Y60" s="226">
        <v>0.13400000000000001</v>
      </c>
      <c r="Z60" s="226">
        <v>0.02</v>
      </c>
      <c r="AA60" s="226">
        <v>1.331</v>
      </c>
      <c r="AB60" s="226">
        <v>0.13400000000000001</v>
      </c>
      <c r="AC60" s="226">
        <v>0.02</v>
      </c>
      <c r="AD60" s="226">
        <v>1.331</v>
      </c>
      <c r="AE60" s="226">
        <v>0.13400000000000001</v>
      </c>
      <c r="AF60" s="226">
        <v>0.02</v>
      </c>
      <c r="AG60" s="226">
        <v>1.331</v>
      </c>
      <c r="AH60" s="226">
        <v>0.13400000000000001</v>
      </c>
      <c r="AI60" s="226">
        <v>0.02</v>
      </c>
      <c r="AJ60" s="226">
        <v>1.331</v>
      </c>
      <c r="AK60" s="226">
        <v>0.13400000000000001</v>
      </c>
      <c r="AL60" s="226">
        <v>0.02</v>
      </c>
      <c r="AM60" s="226">
        <v>1.331</v>
      </c>
      <c r="AN60" s="226">
        <v>0.13400000000000001</v>
      </c>
      <c r="AO60" s="226">
        <v>0.02</v>
      </c>
      <c r="AP60" s="226">
        <v>1.331</v>
      </c>
      <c r="AQ60" s="226">
        <v>0.13400000000000001</v>
      </c>
      <c r="AR60" s="226">
        <v>0.02</v>
      </c>
      <c r="AS60" s="226">
        <v>1.331</v>
      </c>
      <c r="AT60" s="226">
        <v>0.13400000000000001</v>
      </c>
      <c r="AU60" s="226">
        <v>0.02</v>
      </c>
      <c r="AV60" s="226">
        <v>1.331</v>
      </c>
      <c r="AW60" s="226">
        <v>0.13400000000000001</v>
      </c>
      <c r="AX60" s="226">
        <v>0.02</v>
      </c>
      <c r="AY60" s="226">
        <v>1.331</v>
      </c>
      <c r="AZ60" s="226">
        <v>0.13400000000000001</v>
      </c>
      <c r="BA60" s="226">
        <v>0.02</v>
      </c>
      <c r="BB60" s="226"/>
      <c r="BC60" s="226"/>
      <c r="BD60" s="226"/>
    </row>
    <row r="61" spans="2:56" x14ac:dyDescent="0.25">
      <c r="B61" s="224"/>
      <c r="C61" s="219"/>
      <c r="D61" s="219"/>
      <c r="E61" s="227" t="s">
        <v>580</v>
      </c>
      <c r="F61" s="228" t="s">
        <v>31</v>
      </c>
      <c r="G61" s="228" t="s">
        <v>31</v>
      </c>
      <c r="H61" s="228" t="s">
        <v>31</v>
      </c>
      <c r="I61" s="228" t="s">
        <v>31</v>
      </c>
      <c r="J61" s="228" t="s">
        <v>31</v>
      </c>
      <c r="K61" s="228" t="s">
        <v>31</v>
      </c>
      <c r="L61" s="228" t="s">
        <v>31</v>
      </c>
      <c r="M61" s="228" t="s">
        <v>31</v>
      </c>
      <c r="N61" s="228" t="s">
        <v>31</v>
      </c>
      <c r="O61" s="228" t="s">
        <v>31</v>
      </c>
      <c r="P61" s="228" t="s">
        <v>31</v>
      </c>
      <c r="Q61" s="228" t="s">
        <v>31</v>
      </c>
      <c r="R61" s="228" t="s">
        <v>31</v>
      </c>
      <c r="S61" s="228" t="s">
        <v>31</v>
      </c>
      <c r="T61" s="228" t="s">
        <v>31</v>
      </c>
      <c r="U61" s="228" t="s">
        <v>31</v>
      </c>
      <c r="V61" s="228" t="s">
        <v>31</v>
      </c>
      <c r="W61" s="228" t="s">
        <v>31</v>
      </c>
      <c r="X61" s="228" t="s">
        <v>31</v>
      </c>
      <c r="Y61" s="228" t="s">
        <v>31</v>
      </c>
      <c r="Z61" s="228" t="s">
        <v>31</v>
      </c>
      <c r="AA61" s="228" t="s">
        <v>31</v>
      </c>
      <c r="AB61" s="228" t="s">
        <v>31</v>
      </c>
      <c r="AC61" s="228" t="s">
        <v>31</v>
      </c>
      <c r="AD61" s="228" t="s">
        <v>31</v>
      </c>
      <c r="AE61" s="228" t="s">
        <v>31</v>
      </c>
      <c r="AF61" s="228" t="s">
        <v>31</v>
      </c>
      <c r="AG61" s="228" t="s">
        <v>31</v>
      </c>
      <c r="AH61" s="228" t="s">
        <v>31</v>
      </c>
      <c r="AI61" s="228" t="s">
        <v>31</v>
      </c>
      <c r="AJ61" s="228" t="s">
        <v>31</v>
      </c>
      <c r="AK61" s="228" t="s">
        <v>31</v>
      </c>
      <c r="AL61" s="228" t="s">
        <v>31</v>
      </c>
      <c r="AM61" s="228" t="s">
        <v>31</v>
      </c>
      <c r="AN61" s="228" t="s">
        <v>31</v>
      </c>
      <c r="AO61" s="228" t="s">
        <v>31</v>
      </c>
      <c r="AP61" s="228" t="s">
        <v>31</v>
      </c>
      <c r="AQ61" s="228" t="s">
        <v>31</v>
      </c>
      <c r="AR61" s="228" t="s">
        <v>31</v>
      </c>
      <c r="AS61" s="228" t="s">
        <v>31</v>
      </c>
      <c r="AT61" s="228" t="s">
        <v>31</v>
      </c>
      <c r="AU61" s="228" t="s">
        <v>31</v>
      </c>
      <c r="AV61" s="228" t="s">
        <v>31</v>
      </c>
      <c r="AW61" s="228" t="s">
        <v>31</v>
      </c>
      <c r="AX61" s="228" t="s">
        <v>31</v>
      </c>
      <c r="AY61" s="228" t="s">
        <v>31</v>
      </c>
      <c r="AZ61" s="228" t="s">
        <v>31</v>
      </c>
      <c r="BA61" s="228" t="s">
        <v>31</v>
      </c>
      <c r="BB61" s="228"/>
      <c r="BC61" s="228"/>
      <c r="BD61" s="228"/>
    </row>
    <row r="62" spans="2:56" x14ac:dyDescent="0.25">
      <c r="B62" s="224"/>
      <c r="C62" s="219"/>
      <c r="D62" s="219"/>
      <c r="E62" s="219"/>
      <c r="F62" s="219"/>
      <c r="G62" s="219"/>
      <c r="H62" s="219"/>
      <c r="I62" s="219"/>
      <c r="J62" s="219"/>
      <c r="K62" s="219"/>
      <c r="L62" s="219"/>
      <c r="M62" s="219"/>
      <c r="N62" s="219"/>
      <c r="O62" s="219"/>
      <c r="P62" s="219"/>
      <c r="Q62" s="219"/>
      <c r="R62" s="219"/>
      <c r="S62" s="219"/>
      <c r="T62" s="219"/>
      <c r="U62" s="219"/>
      <c r="V62" s="219"/>
      <c r="W62" s="219"/>
      <c r="X62" s="219"/>
      <c r="Y62" s="219"/>
      <c r="Z62" s="219"/>
      <c r="AA62" s="219"/>
      <c r="AB62" s="219"/>
      <c r="AC62" s="219"/>
      <c r="AD62" s="219"/>
      <c r="AE62" s="219"/>
      <c r="AF62" s="219"/>
      <c r="AG62" s="219"/>
      <c r="AH62" s="219"/>
      <c r="AI62" s="219"/>
      <c r="AJ62" s="219"/>
      <c r="AK62" s="219"/>
      <c r="AL62" s="219"/>
      <c r="AM62" s="219"/>
      <c r="AN62" s="219"/>
      <c r="AO62" s="219"/>
      <c r="AP62" s="219"/>
      <c r="AQ62" s="219"/>
      <c r="AR62" s="219"/>
      <c r="AS62" s="219"/>
      <c r="AT62" s="219"/>
      <c r="AU62" s="219"/>
      <c r="AV62" s="219"/>
      <c r="AW62" s="219"/>
      <c r="AX62" s="219"/>
      <c r="AY62" s="219"/>
      <c r="AZ62" s="219"/>
      <c r="BA62" s="219"/>
      <c r="BB62" s="219"/>
      <c r="BC62" s="219"/>
      <c r="BD62" s="219"/>
    </row>
    <row r="63" spans="2:56" x14ac:dyDescent="0.25">
      <c r="B63" s="224"/>
      <c r="C63" s="229"/>
      <c r="D63" s="219" t="s">
        <v>906</v>
      </c>
      <c r="F63" s="222">
        <v>2007</v>
      </c>
      <c r="G63" s="222">
        <v>2007</v>
      </c>
      <c r="H63" s="222">
        <v>2007</v>
      </c>
      <c r="I63" s="222">
        <v>2008</v>
      </c>
      <c r="J63" s="222">
        <v>2008</v>
      </c>
      <c r="K63" s="222">
        <v>2008</v>
      </c>
      <c r="L63" s="222">
        <v>2009</v>
      </c>
      <c r="M63" s="222">
        <v>2009</v>
      </c>
      <c r="N63" s="222">
        <v>2009</v>
      </c>
      <c r="O63" s="222">
        <v>2010</v>
      </c>
      <c r="P63" s="222">
        <v>2010</v>
      </c>
      <c r="Q63" s="222">
        <v>2010</v>
      </c>
      <c r="R63" s="222">
        <v>2011</v>
      </c>
      <c r="S63" s="222">
        <v>2011</v>
      </c>
      <c r="T63" s="222">
        <v>2011</v>
      </c>
      <c r="U63" s="222">
        <v>2012</v>
      </c>
      <c r="V63" s="222">
        <v>2012</v>
      </c>
      <c r="W63" s="222">
        <v>2012</v>
      </c>
      <c r="X63" s="222">
        <v>2013</v>
      </c>
      <c r="Y63" s="222">
        <v>2013</v>
      </c>
      <c r="Z63" s="222">
        <v>2013</v>
      </c>
      <c r="AA63" s="222">
        <v>2014</v>
      </c>
      <c r="AB63" s="222">
        <v>2014</v>
      </c>
      <c r="AC63" s="222">
        <v>2014</v>
      </c>
      <c r="AD63" s="222">
        <v>2015</v>
      </c>
      <c r="AE63" s="222">
        <v>2015</v>
      </c>
      <c r="AF63" s="222">
        <v>2015</v>
      </c>
      <c r="AG63" s="222">
        <v>2016</v>
      </c>
      <c r="AH63" s="222">
        <v>2016</v>
      </c>
      <c r="AI63" s="222">
        <v>2016</v>
      </c>
      <c r="AJ63" s="222">
        <v>2017</v>
      </c>
      <c r="AK63" s="222">
        <v>2017</v>
      </c>
      <c r="AL63" s="222">
        <v>2017</v>
      </c>
      <c r="AM63" s="222">
        <v>2018</v>
      </c>
      <c r="AN63" s="222">
        <v>2018</v>
      </c>
      <c r="AO63" s="222">
        <v>2018</v>
      </c>
      <c r="AP63" s="222">
        <v>2019</v>
      </c>
      <c r="AQ63" s="222">
        <v>2019</v>
      </c>
      <c r="AR63" s="222">
        <v>2019</v>
      </c>
      <c r="AS63" s="222">
        <v>2020</v>
      </c>
      <c r="AT63" s="222">
        <v>2020</v>
      </c>
      <c r="AU63" s="222">
        <v>2020</v>
      </c>
      <c r="AV63" s="222">
        <v>2021</v>
      </c>
      <c r="AW63" s="222">
        <v>2021</v>
      </c>
      <c r="AX63" s="222">
        <v>2021</v>
      </c>
      <c r="AY63" s="222">
        <v>2022</v>
      </c>
      <c r="AZ63" s="222">
        <v>2022</v>
      </c>
      <c r="BA63" s="222">
        <v>2022</v>
      </c>
      <c r="BB63" s="222">
        <v>2023</v>
      </c>
      <c r="BC63" s="222">
        <v>2023</v>
      </c>
      <c r="BD63" s="222">
        <v>2023</v>
      </c>
    </row>
    <row r="64" spans="2:56" ht="16.5" customHeight="1" x14ac:dyDescent="0.25">
      <c r="B64" s="224"/>
      <c r="C64" s="219"/>
      <c r="D64" s="219"/>
      <c r="F64" s="222" t="s">
        <v>851</v>
      </c>
      <c r="G64" s="222" t="s">
        <v>852</v>
      </c>
      <c r="H64" s="222" t="s">
        <v>853</v>
      </c>
      <c r="I64" s="222" t="s">
        <v>851</v>
      </c>
      <c r="J64" s="222" t="s">
        <v>852</v>
      </c>
      <c r="K64" s="222" t="s">
        <v>853</v>
      </c>
      <c r="L64" s="222" t="s">
        <v>851</v>
      </c>
      <c r="M64" s="222" t="s">
        <v>852</v>
      </c>
      <c r="N64" s="222" t="s">
        <v>853</v>
      </c>
      <c r="O64" s="222" t="s">
        <v>851</v>
      </c>
      <c r="P64" s="222" t="s">
        <v>852</v>
      </c>
      <c r="Q64" s="222" t="s">
        <v>853</v>
      </c>
      <c r="R64" s="222" t="s">
        <v>851</v>
      </c>
      <c r="S64" s="222" t="s">
        <v>852</v>
      </c>
      <c r="T64" s="222" t="s">
        <v>853</v>
      </c>
      <c r="U64" s="222" t="s">
        <v>851</v>
      </c>
      <c r="V64" s="222" t="s">
        <v>852</v>
      </c>
      <c r="W64" s="222" t="s">
        <v>853</v>
      </c>
      <c r="X64" s="222" t="s">
        <v>851</v>
      </c>
      <c r="Y64" s="222" t="s">
        <v>852</v>
      </c>
      <c r="Z64" s="222" t="s">
        <v>853</v>
      </c>
      <c r="AA64" s="222" t="s">
        <v>851</v>
      </c>
      <c r="AB64" s="222" t="s">
        <v>852</v>
      </c>
      <c r="AC64" s="222" t="s">
        <v>853</v>
      </c>
      <c r="AD64" s="222" t="s">
        <v>851</v>
      </c>
      <c r="AE64" s="222" t="s">
        <v>852</v>
      </c>
      <c r="AF64" s="222" t="s">
        <v>853</v>
      </c>
      <c r="AG64" s="222" t="s">
        <v>851</v>
      </c>
      <c r="AH64" s="222" t="s">
        <v>852</v>
      </c>
      <c r="AI64" s="222" t="s">
        <v>853</v>
      </c>
      <c r="AJ64" s="222" t="s">
        <v>851</v>
      </c>
      <c r="AK64" s="222" t="s">
        <v>852</v>
      </c>
      <c r="AL64" s="222" t="s">
        <v>853</v>
      </c>
      <c r="AM64" s="222" t="s">
        <v>851</v>
      </c>
      <c r="AN64" s="222" t="s">
        <v>852</v>
      </c>
      <c r="AO64" s="222" t="s">
        <v>853</v>
      </c>
      <c r="AP64" s="222" t="s">
        <v>851</v>
      </c>
      <c r="AQ64" s="222" t="s">
        <v>852</v>
      </c>
      <c r="AR64" s="222" t="s">
        <v>853</v>
      </c>
      <c r="AS64" s="222" t="s">
        <v>851</v>
      </c>
      <c r="AT64" s="222" t="s">
        <v>852</v>
      </c>
      <c r="AU64" s="222" t="s">
        <v>853</v>
      </c>
      <c r="AV64" s="222" t="s">
        <v>851</v>
      </c>
      <c r="AW64" s="222" t="s">
        <v>852</v>
      </c>
      <c r="AX64" s="222" t="s">
        <v>853</v>
      </c>
      <c r="AY64" s="222" t="s">
        <v>854</v>
      </c>
      <c r="AZ64" s="222" t="s">
        <v>855</v>
      </c>
      <c r="BA64" s="222" t="s">
        <v>856</v>
      </c>
      <c r="BB64" s="222" t="s">
        <v>854</v>
      </c>
      <c r="BC64" s="222" t="s">
        <v>855</v>
      </c>
      <c r="BD64" s="222" t="s">
        <v>856</v>
      </c>
    </row>
    <row r="65" spans="2:56" x14ac:dyDescent="0.25">
      <c r="B65" s="224"/>
      <c r="C65" s="219"/>
      <c r="D65" s="219"/>
      <c r="F65" s="223" t="s">
        <v>857</v>
      </c>
      <c r="G65" s="223" t="s">
        <v>858</v>
      </c>
      <c r="H65" s="223" t="s">
        <v>859</v>
      </c>
      <c r="I65" s="223" t="s">
        <v>860</v>
      </c>
      <c r="J65" s="223" t="s">
        <v>861</v>
      </c>
      <c r="K65" s="223" t="s">
        <v>862</v>
      </c>
      <c r="L65" s="223" t="s">
        <v>863</v>
      </c>
      <c r="M65" s="223" t="s">
        <v>864</v>
      </c>
      <c r="N65" s="223" t="s">
        <v>865</v>
      </c>
      <c r="O65" s="223" t="s">
        <v>866</v>
      </c>
      <c r="P65" s="223" t="s">
        <v>867</v>
      </c>
      <c r="Q65" s="223" t="s">
        <v>868</v>
      </c>
      <c r="R65" s="223" t="s">
        <v>869</v>
      </c>
      <c r="S65" s="223" t="s">
        <v>870</v>
      </c>
      <c r="T65" s="223" t="s">
        <v>871</v>
      </c>
      <c r="U65" s="223" t="s">
        <v>872</v>
      </c>
      <c r="V65" s="223" t="s">
        <v>873</v>
      </c>
      <c r="W65" s="223" t="s">
        <v>874</v>
      </c>
      <c r="X65" s="223" t="s">
        <v>875</v>
      </c>
      <c r="Y65" s="223" t="s">
        <v>876</v>
      </c>
      <c r="Z65" s="223" t="s">
        <v>877</v>
      </c>
      <c r="AA65" s="223" t="s">
        <v>878</v>
      </c>
      <c r="AB65" s="223" t="s">
        <v>879</v>
      </c>
      <c r="AC65" s="223" t="s">
        <v>880</v>
      </c>
      <c r="AD65" s="223" t="s">
        <v>881</v>
      </c>
      <c r="AE65" s="223" t="s">
        <v>882</v>
      </c>
      <c r="AF65" s="223" t="s">
        <v>883</v>
      </c>
      <c r="AG65" s="223" t="s">
        <v>884</v>
      </c>
      <c r="AH65" s="223" t="s">
        <v>885</v>
      </c>
      <c r="AI65" s="223" t="s">
        <v>886</v>
      </c>
      <c r="AJ65" s="223" t="s">
        <v>887</v>
      </c>
      <c r="AK65" s="223" t="s">
        <v>888</v>
      </c>
      <c r="AL65" s="223" t="s">
        <v>889</v>
      </c>
      <c r="AM65" s="223" t="s">
        <v>890</v>
      </c>
      <c r="AN65" s="223" t="s">
        <v>891</v>
      </c>
      <c r="AO65" s="223" t="s">
        <v>892</v>
      </c>
      <c r="AP65" s="223" t="s">
        <v>893</v>
      </c>
      <c r="AQ65" s="223" t="s">
        <v>894</v>
      </c>
      <c r="AR65" s="223" t="s">
        <v>895</v>
      </c>
      <c r="AS65" s="223" t="s">
        <v>896</v>
      </c>
      <c r="AT65" s="223" t="s">
        <v>897</v>
      </c>
      <c r="AU65" s="223" t="s">
        <v>898</v>
      </c>
      <c r="AV65" s="223" t="s">
        <v>899</v>
      </c>
      <c r="AW65" s="223" t="s">
        <v>900</v>
      </c>
      <c r="AX65" s="223" t="s">
        <v>901</v>
      </c>
      <c r="AY65" s="223" t="s">
        <v>902</v>
      </c>
      <c r="AZ65" s="223" t="s">
        <v>903</v>
      </c>
      <c r="BA65" s="223" t="s">
        <v>904</v>
      </c>
      <c r="BB65" s="223" t="s">
        <v>1141</v>
      </c>
      <c r="BC65" s="223" t="s">
        <v>1142</v>
      </c>
      <c r="BD65" s="223" t="s">
        <v>1143</v>
      </c>
    </row>
    <row r="66" spans="2:56" x14ac:dyDescent="0.25">
      <c r="B66" s="224"/>
      <c r="C66" s="219"/>
      <c r="D66" s="219"/>
      <c r="E66" s="225" t="s">
        <v>575</v>
      </c>
      <c r="F66" s="226">
        <v>2.8809999999999998</v>
      </c>
      <c r="G66" s="226">
        <v>0.13</v>
      </c>
      <c r="H66" s="226">
        <v>8.0000000000000002E-3</v>
      </c>
      <c r="I66" s="226">
        <v>2.8809999999999998</v>
      </c>
      <c r="J66" s="226">
        <v>0.13</v>
      </c>
      <c r="K66" s="226">
        <v>8.0000000000000002E-3</v>
      </c>
      <c r="L66" s="226">
        <v>2.8809999999999998</v>
      </c>
      <c r="M66" s="226">
        <v>0.13</v>
      </c>
      <c r="N66" s="226">
        <v>8.0000000000000002E-3</v>
      </c>
      <c r="O66" s="226">
        <v>2.8809999999999998</v>
      </c>
      <c r="P66" s="226">
        <v>0.13</v>
      </c>
      <c r="Q66" s="226">
        <v>8.0000000000000002E-3</v>
      </c>
      <c r="R66" s="226">
        <v>2.8809999999999998</v>
      </c>
      <c r="S66" s="226">
        <v>0.13</v>
      </c>
      <c r="T66" s="226">
        <v>8.0000000000000002E-3</v>
      </c>
      <c r="U66" s="226">
        <v>2.8809999999999998</v>
      </c>
      <c r="V66" s="226">
        <v>0.13</v>
      </c>
      <c r="W66" s="226">
        <v>8.0000000000000002E-3</v>
      </c>
      <c r="X66" s="226">
        <v>2.8809999999999998</v>
      </c>
      <c r="Y66" s="226">
        <v>0.13</v>
      </c>
      <c r="Z66" s="226">
        <v>8.0000000000000002E-3</v>
      </c>
      <c r="AA66" s="226">
        <v>2.8809999999999998</v>
      </c>
      <c r="AB66" s="226">
        <v>0.13</v>
      </c>
      <c r="AC66" s="226">
        <v>8.0000000000000002E-3</v>
      </c>
      <c r="AD66" s="226">
        <v>2.8809999999999998</v>
      </c>
      <c r="AE66" s="226">
        <v>0.13</v>
      </c>
      <c r="AF66" s="226">
        <v>8.0000000000000002E-3</v>
      </c>
      <c r="AG66" s="226">
        <v>2.8809999999999998</v>
      </c>
      <c r="AH66" s="226">
        <v>0.13</v>
      </c>
      <c r="AI66" s="226">
        <v>8.0000000000000002E-3</v>
      </c>
      <c r="AJ66" s="226">
        <v>2.8809999999999998</v>
      </c>
      <c r="AK66" s="226">
        <v>0.13</v>
      </c>
      <c r="AL66" s="226">
        <v>8.0000000000000002E-3</v>
      </c>
      <c r="AM66" s="226">
        <v>2.8809999999999998</v>
      </c>
      <c r="AN66" s="226">
        <v>0.13</v>
      </c>
      <c r="AO66" s="226">
        <v>8.0000000000000002E-3</v>
      </c>
      <c r="AP66" s="226">
        <v>2.8809999999999998</v>
      </c>
      <c r="AQ66" s="226">
        <v>0.13</v>
      </c>
      <c r="AR66" s="226">
        <v>8.0000000000000002E-3</v>
      </c>
      <c r="AS66" s="226">
        <v>2.8809999999999998</v>
      </c>
      <c r="AT66" s="226">
        <v>0.13</v>
      </c>
      <c r="AU66" s="226">
        <v>8.0000000000000002E-3</v>
      </c>
      <c r="AV66" s="226">
        <v>2.8809999999999998</v>
      </c>
      <c r="AW66" s="226">
        <v>0.13</v>
      </c>
      <c r="AX66" s="226">
        <v>8.0000000000000002E-3</v>
      </c>
      <c r="AY66" s="226"/>
      <c r="AZ66" s="226"/>
      <c r="BA66" s="226"/>
      <c r="BB66" s="226"/>
      <c r="BC66" s="226"/>
      <c r="BD66" s="226"/>
    </row>
    <row r="67" spans="2:56" x14ac:dyDescent="0.25">
      <c r="B67" s="224"/>
      <c r="C67" s="219"/>
      <c r="D67" s="219"/>
      <c r="E67" s="225" t="s">
        <v>905</v>
      </c>
      <c r="F67" s="226">
        <v>0.182</v>
      </c>
      <c r="G67" s="226">
        <v>5.0000000000000001E-3</v>
      </c>
      <c r="H67" s="226">
        <v>0</v>
      </c>
      <c r="I67" s="226">
        <v>0.183</v>
      </c>
      <c r="J67" s="226">
        <v>5.0000000000000001E-3</v>
      </c>
      <c r="K67" s="226">
        <v>0</v>
      </c>
      <c r="L67" s="226">
        <v>0.183</v>
      </c>
      <c r="M67" s="226">
        <v>5.0000000000000001E-3</v>
      </c>
      <c r="N67" s="226">
        <v>0</v>
      </c>
      <c r="O67" s="226">
        <v>0.183</v>
      </c>
      <c r="P67" s="226">
        <v>5.0000000000000001E-3</v>
      </c>
      <c r="Q67" s="226">
        <v>0</v>
      </c>
      <c r="R67" s="226">
        <v>0.183</v>
      </c>
      <c r="S67" s="226">
        <v>5.0000000000000001E-3</v>
      </c>
      <c r="T67" s="226">
        <v>0</v>
      </c>
      <c r="U67" s="226">
        <v>0.183</v>
      </c>
      <c r="V67" s="226">
        <v>5.0000000000000001E-3</v>
      </c>
      <c r="W67" s="226">
        <v>0</v>
      </c>
      <c r="X67" s="226">
        <v>0.182</v>
      </c>
      <c r="Y67" s="226">
        <v>5.0000000000000001E-3</v>
      </c>
      <c r="Z67" s="226">
        <v>0</v>
      </c>
      <c r="AA67" s="226">
        <v>0.183</v>
      </c>
      <c r="AB67" s="226">
        <v>5.0000000000000001E-3</v>
      </c>
      <c r="AC67" s="226">
        <v>0</v>
      </c>
      <c r="AD67" s="226">
        <v>0.183</v>
      </c>
      <c r="AE67" s="226">
        <v>5.0000000000000001E-3</v>
      </c>
      <c r="AF67" s="226">
        <v>0</v>
      </c>
      <c r="AG67" s="226">
        <v>0.182</v>
      </c>
      <c r="AH67" s="226">
        <v>5.0000000000000001E-3</v>
      </c>
      <c r="AI67" s="226">
        <v>0</v>
      </c>
      <c r="AJ67" s="226">
        <v>0.183</v>
      </c>
      <c r="AK67" s="226">
        <v>5.0000000000000001E-3</v>
      </c>
      <c r="AL67" s="226">
        <v>0</v>
      </c>
      <c r="AM67" s="226">
        <v>0.182</v>
      </c>
      <c r="AN67" s="226">
        <v>5.0000000000000001E-3</v>
      </c>
      <c r="AO67" s="226">
        <v>0</v>
      </c>
      <c r="AP67" s="226">
        <v>0.18099999999999999</v>
      </c>
      <c r="AQ67" s="226">
        <v>5.0000000000000001E-3</v>
      </c>
      <c r="AR67" s="226">
        <v>0</v>
      </c>
      <c r="AS67" s="226">
        <v>0.182</v>
      </c>
      <c r="AT67" s="226">
        <v>5.0000000000000001E-3</v>
      </c>
      <c r="AU67" s="226">
        <v>0</v>
      </c>
      <c r="AV67" s="226">
        <v>0.182</v>
      </c>
      <c r="AW67" s="226">
        <v>5.0000000000000001E-3</v>
      </c>
      <c r="AX67" s="226">
        <v>0</v>
      </c>
      <c r="AY67" s="226"/>
      <c r="AZ67" s="226"/>
      <c r="BA67" s="226"/>
      <c r="BB67" s="226"/>
      <c r="BC67" s="226"/>
      <c r="BD67" s="226"/>
    </row>
    <row r="68" spans="2:56" x14ac:dyDescent="0.25">
      <c r="B68" s="224"/>
      <c r="C68" s="219"/>
      <c r="D68" s="219"/>
      <c r="E68" s="225" t="s">
        <v>913</v>
      </c>
      <c r="F68" s="226">
        <v>3.0169999999999999</v>
      </c>
      <c r="G68" s="226">
        <v>0.14000000000000001</v>
      </c>
      <c r="H68" s="226">
        <v>4.0000000000000001E-3</v>
      </c>
      <c r="I68" s="226">
        <v>3.0169999999999999</v>
      </c>
      <c r="J68" s="226">
        <v>0.14000000000000001</v>
      </c>
      <c r="K68" s="226">
        <v>4.0000000000000001E-3</v>
      </c>
      <c r="L68" s="226">
        <v>3.0169999999999999</v>
      </c>
      <c r="M68" s="226">
        <v>0.14000000000000001</v>
      </c>
      <c r="N68" s="226">
        <v>4.0000000000000001E-3</v>
      </c>
      <c r="O68" s="226">
        <v>3.0169999999999999</v>
      </c>
      <c r="P68" s="226">
        <v>0.14000000000000001</v>
      </c>
      <c r="Q68" s="226">
        <v>4.0000000000000001E-3</v>
      </c>
      <c r="R68" s="226">
        <v>3.0169999999999999</v>
      </c>
      <c r="S68" s="226">
        <v>0.14000000000000001</v>
      </c>
      <c r="T68" s="226">
        <v>4.0000000000000001E-3</v>
      </c>
      <c r="U68" s="226">
        <v>3.0169999999999999</v>
      </c>
      <c r="V68" s="226">
        <v>0.14000000000000001</v>
      </c>
      <c r="W68" s="226">
        <v>4.0000000000000001E-3</v>
      </c>
      <c r="X68" s="226">
        <v>3.0169999999999999</v>
      </c>
      <c r="Y68" s="226">
        <v>0.14000000000000001</v>
      </c>
      <c r="Z68" s="226">
        <v>4.0000000000000001E-3</v>
      </c>
      <c r="AA68" s="226">
        <v>3.0169999999999999</v>
      </c>
      <c r="AB68" s="226">
        <v>0.14000000000000001</v>
      </c>
      <c r="AC68" s="226">
        <v>4.0000000000000001E-3</v>
      </c>
      <c r="AD68" s="226">
        <v>3.0169999999999999</v>
      </c>
      <c r="AE68" s="226">
        <v>0.14000000000000001</v>
      </c>
      <c r="AF68" s="226">
        <v>4.0000000000000001E-3</v>
      </c>
      <c r="AG68" s="226">
        <v>3.0169999999999999</v>
      </c>
      <c r="AH68" s="226">
        <v>0.14000000000000001</v>
      </c>
      <c r="AI68" s="226">
        <v>4.0000000000000001E-3</v>
      </c>
      <c r="AJ68" s="226">
        <v>3.0169999999999999</v>
      </c>
      <c r="AK68" s="226">
        <v>0.14000000000000001</v>
      </c>
      <c r="AL68" s="226">
        <v>4.0000000000000001E-3</v>
      </c>
      <c r="AM68" s="226">
        <v>3.0169999999999999</v>
      </c>
      <c r="AN68" s="226">
        <v>0.14000000000000001</v>
      </c>
      <c r="AO68" s="226">
        <v>4.0000000000000001E-3</v>
      </c>
      <c r="AP68" s="226">
        <v>3.0169999999999999</v>
      </c>
      <c r="AQ68" s="226">
        <v>0.14000000000000001</v>
      </c>
      <c r="AR68" s="226">
        <v>4.0000000000000001E-3</v>
      </c>
      <c r="AS68" s="226">
        <v>3.0169999999999999</v>
      </c>
      <c r="AT68" s="226">
        <v>0.14000000000000001</v>
      </c>
      <c r="AU68" s="226">
        <v>4.0000000000000001E-3</v>
      </c>
      <c r="AV68" s="226">
        <v>3.0169999999999999</v>
      </c>
      <c r="AW68" s="226">
        <v>0.14000000000000001</v>
      </c>
      <c r="AX68" s="226">
        <v>4.0000000000000001E-3</v>
      </c>
      <c r="AY68" s="226"/>
      <c r="AZ68" s="226"/>
      <c r="BA68" s="226"/>
      <c r="BB68" s="226"/>
      <c r="BC68" s="226"/>
      <c r="BD68" s="226"/>
    </row>
    <row r="69" spans="2:56" x14ac:dyDescent="0.25">
      <c r="B69" s="229"/>
      <c r="C69" s="219"/>
      <c r="D69" s="219"/>
      <c r="E69" s="225" t="s">
        <v>23</v>
      </c>
      <c r="F69" s="226">
        <v>1.5409999999999999</v>
      </c>
      <c r="G69" s="226">
        <v>3.9E-2</v>
      </c>
      <c r="H69" s="226">
        <v>1E-3</v>
      </c>
      <c r="I69" s="226">
        <v>1.5409999999999999</v>
      </c>
      <c r="J69" s="226">
        <v>3.9E-2</v>
      </c>
      <c r="K69" s="226">
        <v>1E-3</v>
      </c>
      <c r="L69" s="226">
        <v>1.5409999999999999</v>
      </c>
      <c r="M69" s="226">
        <v>3.9E-2</v>
      </c>
      <c r="N69" s="226">
        <v>1E-3</v>
      </c>
      <c r="O69" s="226">
        <v>1.5409999999999999</v>
      </c>
      <c r="P69" s="226">
        <v>3.9E-2</v>
      </c>
      <c r="Q69" s="226">
        <v>1E-3</v>
      </c>
      <c r="R69" s="226">
        <v>1.5409999999999999</v>
      </c>
      <c r="S69" s="226">
        <v>3.9E-2</v>
      </c>
      <c r="T69" s="226">
        <v>1E-3</v>
      </c>
      <c r="U69" s="226">
        <v>1.5409999999999999</v>
      </c>
      <c r="V69" s="226">
        <v>3.9E-2</v>
      </c>
      <c r="W69" s="226">
        <v>1E-3</v>
      </c>
      <c r="X69" s="226">
        <v>1.5409999999999999</v>
      </c>
      <c r="Y69" s="226">
        <v>3.9E-2</v>
      </c>
      <c r="Z69" s="226">
        <v>1E-3</v>
      </c>
      <c r="AA69" s="226">
        <v>1.5409999999999999</v>
      </c>
      <c r="AB69" s="226">
        <v>3.9E-2</v>
      </c>
      <c r="AC69" s="226">
        <v>1E-3</v>
      </c>
      <c r="AD69" s="226">
        <v>1.5409999999999999</v>
      </c>
      <c r="AE69" s="226">
        <v>3.9E-2</v>
      </c>
      <c r="AF69" s="226">
        <v>1E-3</v>
      </c>
      <c r="AG69" s="226">
        <v>1.5409999999999999</v>
      </c>
      <c r="AH69" s="226">
        <v>3.9E-2</v>
      </c>
      <c r="AI69" s="226">
        <v>1E-3</v>
      </c>
      <c r="AJ69" s="226">
        <v>1.5409999999999999</v>
      </c>
      <c r="AK69" s="226">
        <v>3.9E-2</v>
      </c>
      <c r="AL69" s="226">
        <v>1E-3</v>
      </c>
      <c r="AM69" s="226">
        <v>1.5409999999999999</v>
      </c>
      <c r="AN69" s="226">
        <v>3.9E-2</v>
      </c>
      <c r="AO69" s="226">
        <v>1E-3</v>
      </c>
      <c r="AP69" s="226">
        <v>1.5409999999999999</v>
      </c>
      <c r="AQ69" s="226">
        <v>3.9E-2</v>
      </c>
      <c r="AR69" s="226">
        <v>1E-3</v>
      </c>
      <c r="AS69" s="226">
        <v>1.5409999999999999</v>
      </c>
      <c r="AT69" s="226">
        <v>3.9E-2</v>
      </c>
      <c r="AU69" s="226">
        <v>1E-3</v>
      </c>
      <c r="AV69" s="226">
        <v>1.5409999999999999</v>
      </c>
      <c r="AW69" s="226">
        <v>3.9E-2</v>
      </c>
      <c r="AX69" s="226">
        <v>1E-3</v>
      </c>
      <c r="AY69" s="226"/>
      <c r="AZ69" s="226"/>
      <c r="BA69" s="226"/>
      <c r="BB69" s="226"/>
      <c r="BC69" s="226"/>
      <c r="BD69" s="226"/>
    </row>
    <row r="70" spans="2:56" x14ac:dyDescent="0.25">
      <c r="E70" s="225" t="s">
        <v>921</v>
      </c>
      <c r="F70" s="226">
        <v>1.369</v>
      </c>
      <c r="G70" s="226">
        <v>1.4E-2</v>
      </c>
      <c r="H70" s="226">
        <v>1E-3</v>
      </c>
      <c r="I70" s="226">
        <v>1.369</v>
      </c>
      <c r="J70" s="226">
        <v>1.4E-2</v>
      </c>
      <c r="K70" s="226">
        <v>1E-3</v>
      </c>
      <c r="L70" s="226">
        <v>1.369</v>
      </c>
      <c r="M70" s="226">
        <v>1.4E-2</v>
      </c>
      <c r="N70" s="226">
        <v>1E-3</v>
      </c>
      <c r="O70" s="226">
        <v>1.369</v>
      </c>
      <c r="P70" s="226">
        <v>1.4E-2</v>
      </c>
      <c r="Q70" s="226">
        <v>1E-3</v>
      </c>
      <c r="R70" s="226">
        <v>1.369</v>
      </c>
      <c r="S70" s="226">
        <v>1.4E-2</v>
      </c>
      <c r="T70" s="226">
        <v>1E-3</v>
      </c>
      <c r="U70" s="226">
        <v>1.369</v>
      </c>
      <c r="V70" s="226">
        <v>1.4E-2</v>
      </c>
      <c r="W70" s="226">
        <v>1E-3</v>
      </c>
      <c r="X70" s="226">
        <v>1.369</v>
      </c>
      <c r="Y70" s="226">
        <v>1.4E-2</v>
      </c>
      <c r="Z70" s="226">
        <v>1E-3</v>
      </c>
      <c r="AA70" s="226">
        <v>1.369</v>
      </c>
      <c r="AB70" s="226">
        <v>1.4E-2</v>
      </c>
      <c r="AC70" s="226">
        <v>1E-3</v>
      </c>
      <c r="AD70" s="226">
        <v>1.369</v>
      </c>
      <c r="AE70" s="226">
        <v>1.4E-2</v>
      </c>
      <c r="AF70" s="226">
        <v>1E-3</v>
      </c>
      <c r="AG70" s="226">
        <v>1.369</v>
      </c>
      <c r="AH70" s="226">
        <v>1.4E-2</v>
      </c>
      <c r="AI70" s="226">
        <v>1E-3</v>
      </c>
      <c r="AJ70" s="226">
        <v>1.369</v>
      </c>
      <c r="AK70" s="226">
        <v>1.4E-2</v>
      </c>
      <c r="AL70" s="226">
        <v>1E-3</v>
      </c>
      <c r="AM70" s="226">
        <v>1.369</v>
      </c>
      <c r="AN70" s="226">
        <v>1.4E-2</v>
      </c>
      <c r="AO70" s="226">
        <v>1E-3</v>
      </c>
      <c r="AP70" s="226">
        <v>1.369</v>
      </c>
      <c r="AQ70" s="226">
        <v>1.4E-2</v>
      </c>
      <c r="AR70" s="226">
        <v>1E-3</v>
      </c>
      <c r="AS70" s="226">
        <v>1.369</v>
      </c>
      <c r="AT70" s="226">
        <v>1.4E-2</v>
      </c>
      <c r="AU70" s="226">
        <v>1E-3</v>
      </c>
      <c r="AV70" s="226">
        <v>1.369</v>
      </c>
      <c r="AW70" s="226">
        <v>1.4E-2</v>
      </c>
      <c r="AX70" s="226">
        <v>1E-3</v>
      </c>
      <c r="AY70" s="226"/>
      <c r="AZ70" s="226"/>
      <c r="BA70" s="226"/>
      <c r="BB70" s="226"/>
      <c r="BC70" s="226"/>
      <c r="BD70" s="226"/>
    </row>
    <row r="71" spans="2:56" x14ac:dyDescent="0.25">
      <c r="E71" s="225" t="s">
        <v>916</v>
      </c>
      <c r="F71" s="226">
        <v>1.617</v>
      </c>
      <c r="G71" s="226">
        <v>4.3319999999999999</v>
      </c>
      <c r="H71" s="226">
        <v>5.8000000000000003E-2</v>
      </c>
      <c r="I71" s="226">
        <v>1.617</v>
      </c>
      <c r="J71" s="226">
        <v>4.3319999999999999</v>
      </c>
      <c r="K71" s="226">
        <v>5.8000000000000003E-2</v>
      </c>
      <c r="L71" s="226">
        <v>1.617</v>
      </c>
      <c r="M71" s="226">
        <v>4.3319999999999999</v>
      </c>
      <c r="N71" s="226">
        <v>5.8000000000000003E-2</v>
      </c>
      <c r="O71" s="226">
        <v>1.617</v>
      </c>
      <c r="P71" s="226">
        <v>4.3319999999999999</v>
      </c>
      <c r="Q71" s="226">
        <v>5.8000000000000003E-2</v>
      </c>
      <c r="R71" s="226">
        <v>1.617</v>
      </c>
      <c r="S71" s="226">
        <v>4.3319999999999999</v>
      </c>
      <c r="T71" s="226">
        <v>5.8000000000000003E-2</v>
      </c>
      <c r="U71" s="226">
        <v>1.617</v>
      </c>
      <c r="V71" s="226">
        <v>4.3319999999999999</v>
      </c>
      <c r="W71" s="226">
        <v>5.8000000000000003E-2</v>
      </c>
      <c r="X71" s="226">
        <v>1.617</v>
      </c>
      <c r="Y71" s="226">
        <v>4.3319999999999999</v>
      </c>
      <c r="Z71" s="226">
        <v>5.8000000000000003E-2</v>
      </c>
      <c r="AA71" s="226">
        <v>1.617</v>
      </c>
      <c r="AB71" s="226">
        <v>4.3319999999999999</v>
      </c>
      <c r="AC71" s="226">
        <v>5.8000000000000003E-2</v>
      </c>
      <c r="AD71" s="226">
        <v>1.617</v>
      </c>
      <c r="AE71" s="226">
        <v>4.3319999999999999</v>
      </c>
      <c r="AF71" s="226">
        <v>5.8000000000000003E-2</v>
      </c>
      <c r="AG71" s="226">
        <v>1.617</v>
      </c>
      <c r="AH71" s="226">
        <v>4.3319999999999999</v>
      </c>
      <c r="AI71" s="226">
        <v>5.8000000000000003E-2</v>
      </c>
      <c r="AJ71" s="226">
        <v>1.617</v>
      </c>
      <c r="AK71" s="226">
        <v>4.3319999999999999</v>
      </c>
      <c r="AL71" s="226">
        <v>5.8000000000000003E-2</v>
      </c>
      <c r="AM71" s="226">
        <v>1.617</v>
      </c>
      <c r="AN71" s="226">
        <v>4.3319999999999999</v>
      </c>
      <c r="AO71" s="226">
        <v>5.8000000000000003E-2</v>
      </c>
      <c r="AP71" s="226">
        <v>1.617</v>
      </c>
      <c r="AQ71" s="226">
        <v>4.3319999999999999</v>
      </c>
      <c r="AR71" s="226">
        <v>5.8000000000000003E-2</v>
      </c>
      <c r="AS71" s="226">
        <v>1.617</v>
      </c>
      <c r="AT71" s="226">
        <v>4.3319999999999999</v>
      </c>
      <c r="AU71" s="226">
        <v>5.8000000000000003E-2</v>
      </c>
      <c r="AV71" s="226">
        <v>1.617</v>
      </c>
      <c r="AW71" s="226">
        <v>4.3319999999999999</v>
      </c>
      <c r="AX71" s="226">
        <v>5.8000000000000003E-2</v>
      </c>
      <c r="AY71" s="226"/>
      <c r="AZ71" s="226"/>
      <c r="BA71" s="226"/>
      <c r="BB71" s="226"/>
      <c r="BC71" s="226"/>
      <c r="BD71" s="226"/>
    </row>
    <row r="72" spans="2:56" x14ac:dyDescent="0.25">
      <c r="E72" s="225" t="s">
        <v>922</v>
      </c>
      <c r="F72" s="226">
        <v>3.149</v>
      </c>
      <c r="G72" s="226">
        <v>0.438</v>
      </c>
      <c r="H72" s="226">
        <v>2.5999999999999999E-2</v>
      </c>
      <c r="I72" s="226">
        <v>3.149</v>
      </c>
      <c r="J72" s="226">
        <v>0.438</v>
      </c>
      <c r="K72" s="226">
        <v>2.5999999999999999E-2</v>
      </c>
      <c r="L72" s="226">
        <v>3.149</v>
      </c>
      <c r="M72" s="226">
        <v>0.438</v>
      </c>
      <c r="N72" s="226">
        <v>2.5999999999999999E-2</v>
      </c>
      <c r="O72" s="226">
        <v>3.149</v>
      </c>
      <c r="P72" s="226">
        <v>0.438</v>
      </c>
      <c r="Q72" s="226">
        <v>2.5999999999999999E-2</v>
      </c>
      <c r="R72" s="226">
        <v>3.149</v>
      </c>
      <c r="S72" s="226">
        <v>0.438</v>
      </c>
      <c r="T72" s="226">
        <v>2.5999999999999999E-2</v>
      </c>
      <c r="U72" s="226">
        <v>3.149</v>
      </c>
      <c r="V72" s="226">
        <v>0.438</v>
      </c>
      <c r="W72" s="226">
        <v>2.5999999999999999E-2</v>
      </c>
      <c r="X72" s="226">
        <v>3.149</v>
      </c>
      <c r="Y72" s="226">
        <v>0.438</v>
      </c>
      <c r="Z72" s="226">
        <v>2.5999999999999999E-2</v>
      </c>
      <c r="AA72" s="226">
        <v>3.149</v>
      </c>
      <c r="AB72" s="226">
        <v>0.438</v>
      </c>
      <c r="AC72" s="226">
        <v>2.5999999999999999E-2</v>
      </c>
      <c r="AD72" s="226">
        <v>3.149</v>
      </c>
      <c r="AE72" s="226">
        <v>0.438</v>
      </c>
      <c r="AF72" s="226">
        <v>2.5999999999999999E-2</v>
      </c>
      <c r="AG72" s="226">
        <v>3.149</v>
      </c>
      <c r="AH72" s="226">
        <v>0.438</v>
      </c>
      <c r="AI72" s="226">
        <v>2.5999999999999999E-2</v>
      </c>
      <c r="AJ72" s="226">
        <v>3.149</v>
      </c>
      <c r="AK72" s="226">
        <v>0.438</v>
      </c>
      <c r="AL72" s="226">
        <v>2.5999999999999999E-2</v>
      </c>
      <c r="AM72" s="226">
        <v>3.149</v>
      </c>
      <c r="AN72" s="226">
        <v>0.438</v>
      </c>
      <c r="AO72" s="226">
        <v>2.5999999999999999E-2</v>
      </c>
      <c r="AP72" s="226">
        <v>3.149</v>
      </c>
      <c r="AQ72" s="226">
        <v>0.438</v>
      </c>
      <c r="AR72" s="226">
        <v>2.5999999999999999E-2</v>
      </c>
      <c r="AS72" s="226">
        <v>3.149</v>
      </c>
      <c r="AT72" s="226">
        <v>0.438</v>
      </c>
      <c r="AU72" s="226">
        <v>2.5999999999999999E-2</v>
      </c>
      <c r="AV72" s="226">
        <v>3.149</v>
      </c>
      <c r="AW72" s="226">
        <v>0.438</v>
      </c>
      <c r="AX72" s="226">
        <v>2.5999999999999999E-2</v>
      </c>
      <c r="AY72" s="226"/>
      <c r="AZ72" s="226"/>
      <c r="BA72" s="226"/>
      <c r="BB72" s="226"/>
      <c r="BC72" s="226"/>
      <c r="BD72" s="226"/>
    </row>
    <row r="73" spans="2:56" x14ac:dyDescent="0.25">
      <c r="E73" s="227" t="s">
        <v>580</v>
      </c>
      <c r="F73" s="230" t="s">
        <v>31</v>
      </c>
      <c r="G73" s="230" t="s">
        <v>31</v>
      </c>
      <c r="H73" s="230" t="s">
        <v>31</v>
      </c>
      <c r="I73" s="230" t="s">
        <v>31</v>
      </c>
      <c r="J73" s="230" t="s">
        <v>31</v>
      </c>
      <c r="K73" s="230" t="s">
        <v>31</v>
      </c>
      <c r="L73" s="230" t="s">
        <v>31</v>
      </c>
      <c r="M73" s="230" t="s">
        <v>31</v>
      </c>
      <c r="N73" s="230" t="s">
        <v>31</v>
      </c>
      <c r="O73" s="230" t="s">
        <v>31</v>
      </c>
      <c r="P73" s="230" t="s">
        <v>31</v>
      </c>
      <c r="Q73" s="230" t="s">
        <v>31</v>
      </c>
      <c r="R73" s="230" t="s">
        <v>31</v>
      </c>
      <c r="S73" s="230" t="s">
        <v>31</v>
      </c>
      <c r="T73" s="230" t="s">
        <v>31</v>
      </c>
      <c r="U73" s="230" t="s">
        <v>31</v>
      </c>
      <c r="V73" s="230" t="s">
        <v>31</v>
      </c>
      <c r="W73" s="230" t="s">
        <v>31</v>
      </c>
      <c r="X73" s="230" t="s">
        <v>31</v>
      </c>
      <c r="Y73" s="230" t="s">
        <v>31</v>
      </c>
      <c r="Z73" s="230" t="s">
        <v>31</v>
      </c>
      <c r="AA73" s="230" t="s">
        <v>31</v>
      </c>
      <c r="AB73" s="230" t="s">
        <v>31</v>
      </c>
      <c r="AC73" s="230" t="s">
        <v>31</v>
      </c>
      <c r="AD73" s="230" t="s">
        <v>31</v>
      </c>
      <c r="AE73" s="230" t="s">
        <v>31</v>
      </c>
      <c r="AF73" s="230" t="s">
        <v>31</v>
      </c>
      <c r="AG73" s="230" t="s">
        <v>31</v>
      </c>
      <c r="AH73" s="230" t="s">
        <v>31</v>
      </c>
      <c r="AI73" s="230" t="s">
        <v>31</v>
      </c>
      <c r="AJ73" s="230" t="s">
        <v>31</v>
      </c>
      <c r="AK73" s="230" t="s">
        <v>31</v>
      </c>
      <c r="AL73" s="230" t="s">
        <v>31</v>
      </c>
      <c r="AM73" s="230" t="s">
        <v>31</v>
      </c>
      <c r="AN73" s="230" t="s">
        <v>31</v>
      </c>
      <c r="AO73" s="230" t="s">
        <v>31</v>
      </c>
      <c r="AP73" s="230" t="s">
        <v>31</v>
      </c>
      <c r="AQ73" s="230" t="s">
        <v>31</v>
      </c>
      <c r="AR73" s="230" t="s">
        <v>31</v>
      </c>
      <c r="AS73" s="230" t="s">
        <v>31</v>
      </c>
      <c r="AT73" s="230" t="s">
        <v>31</v>
      </c>
      <c r="AU73" s="230" t="s">
        <v>31</v>
      </c>
      <c r="AV73" s="230" t="s">
        <v>31</v>
      </c>
      <c r="AW73" s="230" t="s">
        <v>31</v>
      </c>
      <c r="AX73" s="230" t="s">
        <v>31</v>
      </c>
      <c r="AY73" s="230"/>
      <c r="AZ73" s="230"/>
      <c r="BA73" s="230"/>
      <c r="BB73" s="230"/>
      <c r="BC73" s="230"/>
      <c r="BD73" s="230"/>
    </row>
    <row r="74" spans="2:56" x14ac:dyDescent="0.25">
      <c r="B74" s="217" t="s">
        <v>907</v>
      </c>
    </row>
    <row r="75" spans="2:56" x14ac:dyDescent="0.25">
      <c r="B75" s="217"/>
      <c r="E75" s="440" t="s">
        <v>1144</v>
      </c>
    </row>
    <row r="76" spans="2:56" ht="15.75" x14ac:dyDescent="0.25">
      <c r="C76" s="231" t="s">
        <v>908</v>
      </c>
      <c r="E76" s="232" t="s">
        <v>909</v>
      </c>
    </row>
    <row r="77" spans="2:56" x14ac:dyDescent="0.25">
      <c r="C77" s="233"/>
    </row>
    <row r="78" spans="2:56" x14ac:dyDescent="0.25">
      <c r="C78" s="234" t="s">
        <v>575</v>
      </c>
    </row>
    <row r="79" spans="2:56" x14ac:dyDescent="0.25">
      <c r="C79" s="234" t="s">
        <v>576</v>
      </c>
    </row>
    <row r="80" spans="2:56" x14ac:dyDescent="0.25">
      <c r="C80" s="234" t="s">
        <v>905</v>
      </c>
    </row>
    <row r="81" spans="3:3" x14ac:dyDescent="0.25">
      <c r="C81" s="234" t="s">
        <v>913</v>
      </c>
    </row>
    <row r="82" spans="3:3" x14ac:dyDescent="0.25">
      <c r="C82" s="234" t="s">
        <v>23</v>
      </c>
    </row>
    <row r="83" spans="3:3" x14ac:dyDescent="0.25">
      <c r="C83" s="234" t="s">
        <v>922</v>
      </c>
    </row>
    <row r="84" spans="3:3" x14ac:dyDescent="0.25">
      <c r="C84" s="234" t="s">
        <v>579</v>
      </c>
    </row>
    <row r="85" spans="3:3" x14ac:dyDescent="0.25">
      <c r="C85" s="234" t="s">
        <v>577</v>
      </c>
    </row>
    <row r="86" spans="3:3" x14ac:dyDescent="0.25">
      <c r="C86" s="234" t="s">
        <v>914</v>
      </c>
    </row>
    <row r="87" spans="3:3" x14ac:dyDescent="0.25">
      <c r="C87" s="234" t="s">
        <v>915</v>
      </c>
    </row>
    <row r="88" spans="3:3" x14ac:dyDescent="0.25">
      <c r="C88" s="234" t="s">
        <v>916</v>
      </c>
    </row>
    <row r="89" spans="3:3" x14ac:dyDescent="0.25">
      <c r="C89" s="234" t="s">
        <v>917</v>
      </c>
    </row>
    <row r="90" spans="3:3" x14ac:dyDescent="0.25">
      <c r="C90" s="234" t="s">
        <v>1136</v>
      </c>
    </row>
    <row r="91" spans="3:3" x14ac:dyDescent="0.25">
      <c r="C91" s="234" t="s">
        <v>1137</v>
      </c>
    </row>
    <row r="92" spans="3:3" x14ac:dyDescent="0.25">
      <c r="C92" s="234" t="s">
        <v>1138</v>
      </c>
    </row>
    <row r="93" spans="3:3" x14ac:dyDescent="0.25">
      <c r="C93" s="234" t="s">
        <v>1139</v>
      </c>
    </row>
    <row r="94" spans="3:3" x14ac:dyDescent="0.25">
      <c r="C94" s="234" t="s">
        <v>1140</v>
      </c>
    </row>
    <row r="95" spans="3:3" x14ac:dyDescent="0.25">
      <c r="C95" s="234" t="s">
        <v>578</v>
      </c>
    </row>
    <row r="96" spans="3:3" x14ac:dyDescent="0.25">
      <c r="C96" s="234" t="s">
        <v>918</v>
      </c>
    </row>
    <row r="97" spans="2:36" x14ac:dyDescent="0.25">
      <c r="C97" s="234" t="s">
        <v>919</v>
      </c>
    </row>
    <row r="98" spans="2:36" x14ac:dyDescent="0.25">
      <c r="C98" s="234" t="s">
        <v>920</v>
      </c>
    </row>
    <row r="99" spans="2:36" x14ac:dyDescent="0.25">
      <c r="C99" s="235" t="s">
        <v>580</v>
      </c>
    </row>
    <row r="100" spans="2:36" x14ac:dyDescent="0.25">
      <c r="C100" s="116"/>
      <c r="D100" s="116"/>
      <c r="P100" s="193"/>
      <c r="Q100" s="214"/>
      <c r="R100" s="114"/>
      <c r="S100" s="215"/>
      <c r="T100" s="114"/>
      <c r="U100" s="114"/>
      <c r="V100" s="114"/>
      <c r="W100" s="114"/>
      <c r="X100" s="215"/>
      <c r="Y100" s="114"/>
      <c r="Z100" s="114"/>
      <c r="AA100" s="114"/>
      <c r="AB100" s="114"/>
      <c r="AC100" s="114"/>
      <c r="AD100" s="193"/>
      <c r="AE100" s="193"/>
      <c r="AF100" s="193"/>
      <c r="AG100" s="193"/>
      <c r="AH100" s="193"/>
      <c r="AI100" s="193"/>
      <c r="AJ100" s="193"/>
    </row>
    <row r="101" spans="2:36" x14ac:dyDescent="0.25">
      <c r="C101" s="116"/>
      <c r="D101" s="116"/>
      <c r="P101" s="193"/>
      <c r="Q101" s="214"/>
      <c r="R101" s="114"/>
      <c r="S101" s="215"/>
      <c r="T101" s="114"/>
      <c r="U101" s="114"/>
      <c r="V101" s="114"/>
      <c r="W101" s="114"/>
      <c r="X101" s="215"/>
      <c r="Y101" s="114"/>
      <c r="Z101" s="114"/>
      <c r="AA101" s="114"/>
      <c r="AB101" s="114"/>
      <c r="AC101" s="114"/>
      <c r="AD101" s="193"/>
      <c r="AE101" s="193"/>
      <c r="AF101" s="193"/>
      <c r="AG101" s="193"/>
      <c r="AH101" s="193"/>
      <c r="AI101" s="193"/>
      <c r="AJ101" s="193"/>
    </row>
    <row r="102" spans="2:36" x14ac:dyDescent="0.25">
      <c r="C102" s="216" t="s">
        <v>925</v>
      </c>
      <c r="D102" s="116"/>
      <c r="P102" s="193"/>
      <c r="Q102" s="214"/>
      <c r="R102" s="114"/>
      <c r="S102" s="215"/>
      <c r="T102" s="114"/>
      <c r="U102" s="114"/>
      <c r="V102" s="114"/>
      <c r="W102" s="114"/>
      <c r="X102" s="215"/>
      <c r="Y102" s="114"/>
      <c r="Z102" s="114"/>
      <c r="AA102" s="114"/>
      <c r="AB102" s="114"/>
      <c r="AC102" s="114"/>
      <c r="AD102" s="193"/>
      <c r="AE102" s="193"/>
      <c r="AF102" s="193"/>
      <c r="AG102" s="193"/>
      <c r="AH102" s="193"/>
      <c r="AI102" s="193"/>
      <c r="AJ102" s="193"/>
    </row>
    <row r="103" spans="2:36" x14ac:dyDescent="0.25">
      <c r="C103" s="116"/>
      <c r="D103" s="116"/>
      <c r="P103" s="193"/>
      <c r="Q103" s="214"/>
      <c r="R103" s="114"/>
      <c r="S103" s="215"/>
      <c r="T103" s="114"/>
      <c r="U103" s="114"/>
      <c r="V103" s="114"/>
      <c r="W103" s="114"/>
      <c r="X103" s="215"/>
      <c r="Y103" s="114"/>
      <c r="Z103" s="114"/>
      <c r="AA103" s="114"/>
      <c r="AB103" s="114"/>
      <c r="AC103" s="114"/>
      <c r="AD103" s="193"/>
      <c r="AE103" s="193"/>
      <c r="AF103" s="193"/>
      <c r="AG103" s="193"/>
      <c r="AH103" s="193"/>
      <c r="AI103" s="193"/>
      <c r="AJ103" s="193"/>
    </row>
    <row r="104" spans="2:36" x14ac:dyDescent="0.25">
      <c r="B104" s="217" t="s">
        <v>907</v>
      </c>
      <c r="G104" s="245"/>
      <c r="P104" s="193"/>
      <c r="Q104" s="214"/>
      <c r="R104" s="114"/>
      <c r="S104" s="215"/>
      <c r="T104" s="114"/>
      <c r="U104" s="114"/>
      <c r="V104" s="114"/>
      <c r="W104" s="114"/>
      <c r="X104" s="215"/>
      <c r="Y104" s="114"/>
      <c r="Z104" s="114"/>
      <c r="AA104" s="114"/>
      <c r="AB104" s="114"/>
      <c r="AC104" s="114"/>
      <c r="AD104" s="193"/>
      <c r="AE104" s="193"/>
      <c r="AF104" s="193"/>
      <c r="AG104" s="193"/>
      <c r="AH104" s="193"/>
      <c r="AI104" s="193"/>
      <c r="AJ104" s="193"/>
    </row>
    <row r="105" spans="2:36" x14ac:dyDescent="0.25">
      <c r="B105" s="217"/>
      <c r="G105" s="245"/>
      <c r="P105" s="193"/>
      <c r="Q105" s="214"/>
      <c r="R105" s="114"/>
      <c r="S105" s="215"/>
      <c r="T105" s="114"/>
      <c r="U105" s="114"/>
      <c r="V105" s="114"/>
      <c r="W105" s="114"/>
      <c r="X105" s="215"/>
      <c r="Y105" s="114"/>
      <c r="Z105" s="114"/>
      <c r="AA105" s="114"/>
      <c r="AB105" s="114"/>
      <c r="AC105" s="114"/>
      <c r="AD105" s="193"/>
      <c r="AE105" s="193"/>
      <c r="AF105" s="193"/>
      <c r="AG105" s="193"/>
      <c r="AH105" s="193"/>
      <c r="AI105" s="193"/>
      <c r="AJ105" s="193"/>
    </row>
    <row r="106" spans="2:36" x14ac:dyDescent="0.25">
      <c r="B106" s="217"/>
      <c r="C106" s="231" t="s">
        <v>926</v>
      </c>
      <c r="G106" s="245"/>
      <c r="P106" s="193"/>
      <c r="Q106" s="214"/>
      <c r="R106" s="114"/>
      <c r="S106" s="215"/>
      <c r="T106" s="114"/>
      <c r="U106" s="114"/>
      <c r="V106" s="114"/>
      <c r="W106" s="114"/>
      <c r="X106" s="215"/>
      <c r="Y106" s="114"/>
      <c r="Z106" s="114"/>
      <c r="AA106" s="114"/>
      <c r="AB106" s="114"/>
      <c r="AC106" s="114"/>
      <c r="AD106" s="193"/>
      <c r="AE106" s="193"/>
      <c r="AF106" s="193"/>
      <c r="AG106" s="193"/>
      <c r="AH106" s="193"/>
      <c r="AI106" s="193"/>
      <c r="AJ106" s="193"/>
    </row>
    <row r="107" spans="2:36" x14ac:dyDescent="0.25">
      <c r="C107" s="246"/>
      <c r="P107" s="193"/>
      <c r="Q107" s="214"/>
      <c r="R107" s="114"/>
      <c r="S107" s="215"/>
      <c r="T107" s="114"/>
      <c r="U107" s="114"/>
      <c r="V107" s="114"/>
      <c r="W107" s="114"/>
      <c r="X107" s="215"/>
      <c r="Y107" s="114"/>
      <c r="Z107" s="114"/>
      <c r="AA107" s="114"/>
      <c r="AB107" s="114"/>
      <c r="AC107" s="114"/>
      <c r="AD107" s="193"/>
      <c r="AE107" s="193"/>
      <c r="AF107" s="193"/>
      <c r="AG107" s="193"/>
      <c r="AH107" s="193"/>
      <c r="AI107" s="193"/>
      <c r="AJ107" s="193"/>
    </row>
    <row r="108" spans="2:36" x14ac:dyDescent="0.25">
      <c r="C108" s="247" t="s">
        <v>927</v>
      </c>
      <c r="P108" s="193"/>
      <c r="Q108" s="214"/>
      <c r="R108" s="114"/>
      <c r="S108" s="215"/>
      <c r="T108" s="114"/>
      <c r="U108" s="114"/>
      <c r="V108" s="114"/>
      <c r="W108" s="114"/>
      <c r="X108" s="215"/>
      <c r="Y108" s="114"/>
      <c r="Z108" s="114"/>
      <c r="AA108" s="114"/>
      <c r="AB108" s="114"/>
      <c r="AC108" s="114"/>
      <c r="AD108" s="193"/>
      <c r="AE108" s="193"/>
      <c r="AF108" s="193"/>
      <c r="AG108" s="193"/>
      <c r="AH108" s="193"/>
      <c r="AI108" s="193"/>
      <c r="AJ108" s="193"/>
    </row>
    <row r="109" spans="2:36" x14ac:dyDescent="0.25">
      <c r="C109" s="247" t="s">
        <v>928</v>
      </c>
      <c r="P109" s="193"/>
      <c r="Q109" s="214"/>
      <c r="R109" s="114"/>
      <c r="S109" s="215"/>
      <c r="T109" s="114"/>
      <c r="U109" s="114"/>
      <c r="V109" s="114"/>
      <c r="W109" s="114"/>
      <c r="X109" s="215"/>
      <c r="Y109" s="114"/>
      <c r="Z109" s="114"/>
      <c r="AA109" s="114"/>
      <c r="AB109" s="114"/>
      <c r="AC109" s="114"/>
      <c r="AD109" s="193"/>
      <c r="AE109" s="193"/>
      <c r="AF109" s="193"/>
      <c r="AG109" s="193"/>
      <c r="AH109" s="193"/>
      <c r="AI109" s="193"/>
      <c r="AJ109" s="193"/>
    </row>
    <row r="110" spans="2:36" x14ac:dyDescent="0.25">
      <c r="C110" s="247" t="s">
        <v>929</v>
      </c>
      <c r="P110" s="193"/>
      <c r="Q110" s="214"/>
      <c r="R110" s="114"/>
      <c r="S110" s="215"/>
      <c r="T110" s="114"/>
      <c r="U110" s="114"/>
      <c r="V110" s="114"/>
      <c r="W110" s="114"/>
      <c r="X110" s="215"/>
      <c r="Y110" s="114"/>
      <c r="Z110" s="114"/>
      <c r="AA110" s="114"/>
      <c r="AB110" s="114"/>
      <c r="AC110" s="114"/>
      <c r="AD110" s="193"/>
      <c r="AE110" s="193"/>
      <c r="AF110" s="193"/>
      <c r="AG110" s="193"/>
      <c r="AH110" s="193"/>
      <c r="AI110" s="193"/>
      <c r="AJ110" s="193"/>
    </row>
    <row r="111" spans="2:36" x14ac:dyDescent="0.25">
      <c r="C111" s="247" t="s">
        <v>930</v>
      </c>
      <c r="P111" s="193"/>
      <c r="Q111" s="214"/>
      <c r="R111" s="114"/>
      <c r="S111" s="215"/>
      <c r="T111" s="114"/>
      <c r="U111" s="114"/>
      <c r="V111" s="114"/>
      <c r="W111" s="114"/>
      <c r="X111" s="215"/>
      <c r="Y111" s="114"/>
      <c r="Z111" s="114"/>
      <c r="AA111" s="114"/>
      <c r="AB111" s="114"/>
      <c r="AC111" s="114"/>
      <c r="AD111" s="193"/>
      <c r="AE111" s="193"/>
      <c r="AF111" s="193"/>
      <c r="AG111" s="193"/>
      <c r="AH111" s="193"/>
      <c r="AI111" s="193"/>
      <c r="AJ111" s="193"/>
    </row>
    <row r="112" spans="2:36" x14ac:dyDescent="0.25">
      <c r="C112" s="247" t="s">
        <v>931</v>
      </c>
      <c r="P112" s="193"/>
      <c r="Q112" s="214"/>
      <c r="R112" s="114"/>
      <c r="S112" s="215"/>
      <c r="T112" s="114"/>
      <c r="U112" s="114"/>
      <c r="V112" s="114"/>
      <c r="W112" s="114"/>
      <c r="X112" s="215"/>
      <c r="Y112" s="114"/>
      <c r="Z112" s="114"/>
      <c r="AA112" s="114"/>
      <c r="AB112" s="114"/>
      <c r="AC112" s="114"/>
      <c r="AD112" s="193"/>
      <c r="AE112" s="193"/>
      <c r="AF112" s="193"/>
      <c r="AG112" s="193"/>
      <c r="AH112" s="193"/>
      <c r="AI112" s="193"/>
      <c r="AJ112" s="193"/>
    </row>
    <row r="113" spans="3:36" x14ac:dyDescent="0.25">
      <c r="C113" s="247" t="s">
        <v>932</v>
      </c>
      <c r="P113" s="193"/>
      <c r="Q113" s="214"/>
      <c r="R113" s="114"/>
      <c r="S113" s="215"/>
      <c r="T113" s="114"/>
      <c r="U113" s="114"/>
      <c r="V113" s="114"/>
      <c r="W113" s="114"/>
      <c r="X113" s="215"/>
      <c r="Y113" s="114"/>
      <c r="Z113" s="114"/>
      <c r="AA113" s="114"/>
      <c r="AB113" s="114"/>
      <c r="AC113" s="114"/>
      <c r="AD113" s="193"/>
      <c r="AE113" s="193"/>
      <c r="AF113" s="193"/>
      <c r="AG113" s="193"/>
      <c r="AH113" s="193"/>
      <c r="AI113" s="193"/>
      <c r="AJ113" s="193"/>
    </row>
    <row r="114" spans="3:36" x14ac:dyDescent="0.25">
      <c r="C114" s="247" t="s">
        <v>933</v>
      </c>
      <c r="P114" s="193"/>
      <c r="Q114" s="214"/>
      <c r="R114" s="114"/>
      <c r="S114" s="215"/>
      <c r="T114" s="114"/>
      <c r="U114" s="114"/>
      <c r="V114" s="114"/>
      <c r="W114" s="114"/>
      <c r="X114" s="215"/>
      <c r="Y114" s="114"/>
      <c r="Z114" s="114"/>
      <c r="AA114" s="114"/>
      <c r="AB114" s="114"/>
      <c r="AC114" s="114"/>
      <c r="AD114" s="193"/>
      <c r="AE114" s="193"/>
      <c r="AF114" s="193"/>
      <c r="AG114" s="193"/>
      <c r="AH114" s="193"/>
      <c r="AI114" s="193"/>
      <c r="AJ114" s="193"/>
    </row>
    <row r="115" spans="3:36" x14ac:dyDescent="0.25">
      <c r="C115" s="247" t="s">
        <v>934</v>
      </c>
      <c r="P115" s="193"/>
      <c r="Q115" s="214"/>
      <c r="R115" s="114"/>
      <c r="S115" s="215"/>
      <c r="T115" s="114"/>
      <c r="U115" s="114"/>
      <c r="V115" s="114"/>
      <c r="W115" s="114"/>
      <c r="X115" s="215"/>
      <c r="Y115" s="114"/>
      <c r="Z115" s="114"/>
      <c r="AA115" s="114"/>
      <c r="AB115" s="114"/>
      <c r="AC115" s="114"/>
      <c r="AD115" s="193"/>
      <c r="AE115" s="193"/>
      <c r="AF115" s="193"/>
      <c r="AG115" s="193"/>
      <c r="AH115" s="193"/>
      <c r="AI115" s="193"/>
      <c r="AJ115" s="193"/>
    </row>
    <row r="116" spans="3:36" x14ac:dyDescent="0.25">
      <c r="C116" s="247" t="s">
        <v>935</v>
      </c>
      <c r="P116" s="193"/>
      <c r="Q116" s="214"/>
      <c r="R116" s="114"/>
      <c r="S116" s="215"/>
      <c r="T116" s="114"/>
      <c r="U116" s="114"/>
      <c r="V116" s="114"/>
      <c r="W116" s="114"/>
      <c r="X116" s="215"/>
      <c r="Y116" s="114"/>
      <c r="Z116" s="114"/>
      <c r="AA116" s="114"/>
      <c r="AB116" s="114"/>
      <c r="AC116" s="114"/>
      <c r="AD116" s="193"/>
      <c r="AE116" s="193"/>
      <c r="AF116" s="193"/>
      <c r="AG116" s="193"/>
      <c r="AH116" s="193"/>
      <c r="AI116" s="193"/>
      <c r="AJ116" s="193"/>
    </row>
    <row r="117" spans="3:36" x14ac:dyDescent="0.25">
      <c r="C117" s="247" t="s">
        <v>936</v>
      </c>
      <c r="P117" s="193"/>
      <c r="Q117" s="214"/>
      <c r="R117" s="114"/>
      <c r="S117" s="215"/>
      <c r="T117" s="114"/>
      <c r="U117" s="114"/>
      <c r="V117" s="114"/>
      <c r="W117" s="114"/>
      <c r="X117" s="215"/>
      <c r="Y117" s="114"/>
      <c r="Z117" s="114"/>
      <c r="AA117" s="114"/>
      <c r="AB117" s="114"/>
      <c r="AC117" s="114"/>
      <c r="AD117" s="193"/>
      <c r="AE117" s="193"/>
      <c r="AF117" s="193"/>
      <c r="AG117" s="193"/>
      <c r="AH117" s="193"/>
      <c r="AI117" s="193"/>
      <c r="AJ117" s="193"/>
    </row>
    <row r="118" spans="3:36" x14ac:dyDescent="0.25">
      <c r="C118" s="247" t="s">
        <v>937</v>
      </c>
      <c r="P118" s="193"/>
      <c r="Q118" s="214"/>
      <c r="R118" s="114"/>
      <c r="S118" s="215"/>
      <c r="T118" s="114"/>
      <c r="U118" s="114"/>
      <c r="V118" s="114"/>
      <c r="W118" s="114"/>
      <c r="X118" s="215"/>
      <c r="Y118" s="114"/>
      <c r="Z118" s="114"/>
      <c r="AA118" s="114"/>
      <c r="AB118" s="114"/>
      <c r="AC118" s="114"/>
      <c r="AD118" s="193"/>
      <c r="AE118" s="193"/>
      <c r="AF118" s="193"/>
      <c r="AG118" s="193"/>
      <c r="AH118" s="193"/>
      <c r="AI118" s="193"/>
      <c r="AJ118" s="193"/>
    </row>
    <row r="119" spans="3:36" x14ac:dyDescent="0.25">
      <c r="C119" s="247" t="s">
        <v>938</v>
      </c>
      <c r="P119" s="193"/>
      <c r="Q119" s="214"/>
      <c r="R119" s="114"/>
      <c r="S119" s="215"/>
      <c r="T119" s="114"/>
      <c r="U119" s="114"/>
      <c r="V119" s="114"/>
      <c r="W119" s="114"/>
      <c r="X119" s="215"/>
      <c r="Y119" s="114"/>
      <c r="Z119" s="114"/>
      <c r="AA119" s="114"/>
      <c r="AB119" s="114"/>
      <c r="AC119" s="114"/>
      <c r="AD119" s="193"/>
      <c r="AE119" s="193"/>
      <c r="AF119" s="193"/>
      <c r="AG119" s="193"/>
      <c r="AH119" s="193"/>
      <c r="AI119" s="193"/>
      <c r="AJ119" s="193"/>
    </row>
    <row r="120" spans="3:36" x14ac:dyDescent="0.25">
      <c r="C120" s="247" t="s">
        <v>939</v>
      </c>
      <c r="P120" s="193"/>
      <c r="Q120" s="214"/>
      <c r="R120" s="114"/>
      <c r="S120" s="215"/>
      <c r="T120" s="114"/>
      <c r="U120" s="114"/>
      <c r="V120" s="114"/>
      <c r="W120" s="114"/>
      <c r="X120" s="215"/>
      <c r="Y120" s="114"/>
      <c r="Z120" s="114"/>
      <c r="AA120" s="114"/>
      <c r="AB120" s="114"/>
      <c r="AC120" s="114"/>
      <c r="AD120" s="193"/>
      <c r="AE120" s="193"/>
      <c r="AF120" s="193"/>
      <c r="AG120" s="193"/>
      <c r="AH120" s="193"/>
      <c r="AI120" s="193"/>
      <c r="AJ120" s="193"/>
    </row>
    <row r="121" spans="3:36" x14ac:dyDescent="0.25">
      <c r="C121" s="247" t="s">
        <v>940</v>
      </c>
      <c r="P121" s="193"/>
      <c r="Q121" s="214"/>
      <c r="R121" s="114"/>
      <c r="S121" s="215"/>
      <c r="T121" s="114"/>
      <c r="U121" s="114"/>
      <c r="V121" s="114"/>
      <c r="W121" s="114"/>
      <c r="X121" s="215"/>
      <c r="Y121" s="114"/>
      <c r="Z121" s="114"/>
      <c r="AA121" s="114"/>
      <c r="AB121" s="114"/>
      <c r="AC121" s="114"/>
      <c r="AD121" s="193"/>
      <c r="AE121" s="193"/>
      <c r="AF121" s="193"/>
      <c r="AG121" s="193"/>
      <c r="AH121" s="193"/>
      <c r="AI121" s="193"/>
      <c r="AJ121" s="193"/>
    </row>
    <row r="122" spans="3:36" x14ac:dyDescent="0.25">
      <c r="C122" s="247" t="s">
        <v>942</v>
      </c>
      <c r="P122" s="193"/>
      <c r="Q122" s="214"/>
      <c r="R122" s="114"/>
      <c r="S122" s="215"/>
      <c r="T122" s="114"/>
      <c r="U122" s="114"/>
      <c r="V122" s="114"/>
      <c r="W122" s="114"/>
      <c r="X122" s="215"/>
      <c r="Y122" s="114"/>
      <c r="Z122" s="114"/>
      <c r="AA122" s="114"/>
      <c r="AB122" s="114"/>
      <c r="AC122" s="114"/>
      <c r="AD122" s="193"/>
      <c r="AE122" s="193"/>
      <c r="AF122" s="193"/>
      <c r="AG122" s="193"/>
      <c r="AH122" s="193"/>
      <c r="AI122" s="193"/>
      <c r="AJ122" s="193"/>
    </row>
    <row r="123" spans="3:36" x14ac:dyDescent="0.25">
      <c r="C123" s="247" t="s">
        <v>943</v>
      </c>
      <c r="P123" s="193"/>
      <c r="Q123" s="214"/>
      <c r="R123" s="114"/>
      <c r="S123" s="215"/>
      <c r="T123" s="114"/>
      <c r="U123" s="114"/>
      <c r="V123" s="114"/>
      <c r="W123" s="114"/>
      <c r="X123" s="215"/>
      <c r="Y123" s="114"/>
      <c r="Z123" s="114"/>
      <c r="AA123" s="114"/>
      <c r="AB123" s="114"/>
      <c r="AC123" s="114"/>
      <c r="AD123" s="193"/>
      <c r="AE123" s="193"/>
      <c r="AF123" s="193"/>
      <c r="AG123" s="193"/>
      <c r="AH123" s="193"/>
      <c r="AI123" s="193"/>
      <c r="AJ123" s="193"/>
    </row>
    <row r="124" spans="3:36" x14ac:dyDescent="0.25">
      <c r="C124" s="247" t="s">
        <v>944</v>
      </c>
      <c r="P124" s="193"/>
      <c r="Q124" s="214"/>
      <c r="R124" s="114"/>
      <c r="S124" s="215"/>
      <c r="T124" s="114"/>
      <c r="U124" s="114"/>
      <c r="V124" s="114"/>
      <c r="W124" s="114"/>
      <c r="X124" s="215"/>
      <c r="Y124" s="114"/>
      <c r="Z124" s="114"/>
      <c r="AA124" s="114"/>
      <c r="AB124" s="114"/>
      <c r="AC124" s="114"/>
      <c r="AD124" s="193"/>
      <c r="AE124" s="193"/>
      <c r="AF124" s="193"/>
      <c r="AG124" s="193"/>
      <c r="AH124" s="193"/>
      <c r="AI124" s="193"/>
      <c r="AJ124" s="193"/>
    </row>
    <row r="125" spans="3:36" x14ac:dyDescent="0.25">
      <c r="C125" s="247" t="s">
        <v>945</v>
      </c>
      <c r="P125" s="193"/>
      <c r="Q125" s="214"/>
      <c r="R125" s="114"/>
      <c r="S125" s="215"/>
      <c r="T125" s="114"/>
      <c r="U125" s="114"/>
      <c r="V125" s="114"/>
      <c r="W125" s="114"/>
      <c r="X125" s="215"/>
      <c r="Y125" s="114"/>
      <c r="Z125" s="114"/>
      <c r="AA125" s="114"/>
      <c r="AB125" s="114"/>
      <c r="AC125" s="114"/>
      <c r="AD125" s="193"/>
      <c r="AE125" s="193"/>
      <c r="AF125" s="193"/>
      <c r="AG125" s="193"/>
      <c r="AH125" s="193"/>
      <c r="AI125" s="193"/>
      <c r="AJ125" s="193"/>
    </row>
    <row r="126" spans="3:36" x14ac:dyDescent="0.25">
      <c r="C126" s="247" t="s">
        <v>946</v>
      </c>
      <c r="P126" s="193"/>
      <c r="Q126" s="214"/>
      <c r="R126" s="114"/>
      <c r="S126" s="215"/>
      <c r="T126" s="114"/>
      <c r="U126" s="114"/>
      <c r="V126" s="114"/>
      <c r="W126" s="114"/>
      <c r="X126" s="215"/>
      <c r="Y126" s="114"/>
      <c r="Z126" s="114"/>
      <c r="AA126" s="114"/>
      <c r="AB126" s="114"/>
      <c r="AC126" s="114"/>
      <c r="AD126" s="193"/>
      <c r="AE126" s="193"/>
      <c r="AF126" s="193"/>
      <c r="AG126" s="193"/>
      <c r="AH126" s="193"/>
      <c r="AI126" s="193"/>
      <c r="AJ126" s="193"/>
    </row>
    <row r="127" spans="3:36" x14ac:dyDescent="0.25">
      <c r="C127" s="247" t="s">
        <v>947</v>
      </c>
      <c r="P127" s="193"/>
      <c r="Q127" s="214"/>
      <c r="R127" s="114"/>
      <c r="S127" s="215"/>
      <c r="T127" s="114"/>
      <c r="U127" s="114"/>
      <c r="V127" s="114"/>
      <c r="W127" s="114"/>
      <c r="X127" s="215"/>
      <c r="Y127" s="114"/>
      <c r="Z127" s="114"/>
      <c r="AA127" s="114"/>
      <c r="AB127" s="114"/>
      <c r="AC127" s="114"/>
      <c r="AD127" s="193"/>
      <c r="AE127" s="193"/>
      <c r="AF127" s="193"/>
      <c r="AG127" s="193"/>
      <c r="AH127" s="193"/>
      <c r="AI127" s="193"/>
      <c r="AJ127" s="193"/>
    </row>
    <row r="128" spans="3:36" x14ac:dyDescent="0.25">
      <c r="C128" s="247" t="s">
        <v>948</v>
      </c>
      <c r="P128" s="193"/>
      <c r="Q128" s="214"/>
      <c r="R128" s="114"/>
      <c r="S128" s="215"/>
      <c r="T128" s="114"/>
      <c r="U128" s="114"/>
      <c r="V128" s="114"/>
      <c r="W128" s="114"/>
      <c r="X128" s="215"/>
      <c r="Y128" s="114"/>
      <c r="Z128" s="114"/>
      <c r="AA128" s="114"/>
      <c r="AB128" s="114"/>
      <c r="AC128" s="114"/>
      <c r="AD128" s="193"/>
      <c r="AE128" s="193"/>
      <c r="AF128" s="193"/>
      <c r="AG128" s="193"/>
      <c r="AH128" s="193"/>
      <c r="AI128" s="193"/>
      <c r="AJ128" s="193"/>
    </row>
    <row r="129" spans="1:53" x14ac:dyDescent="0.25">
      <c r="C129" s="247" t="s">
        <v>949</v>
      </c>
      <c r="P129" s="193"/>
      <c r="Q129" s="214"/>
      <c r="R129" s="114"/>
      <c r="S129" s="215"/>
      <c r="T129" s="114"/>
      <c r="U129" s="114"/>
      <c r="V129" s="114"/>
      <c r="W129" s="114"/>
      <c r="X129" s="215"/>
      <c r="Y129" s="114"/>
      <c r="Z129" s="114"/>
      <c r="AA129" s="114"/>
      <c r="AB129" s="114"/>
      <c r="AC129" s="114"/>
      <c r="AD129" s="193"/>
      <c r="AE129" s="193"/>
      <c r="AF129" s="193"/>
      <c r="AG129" s="193"/>
      <c r="AH129" s="193"/>
      <c r="AI129" s="193"/>
      <c r="AJ129" s="193"/>
    </row>
    <row r="130" spans="1:53" x14ac:dyDescent="0.25">
      <c r="C130" s="247" t="s">
        <v>950</v>
      </c>
      <c r="P130" s="193"/>
      <c r="Q130" s="214"/>
      <c r="R130" s="114"/>
      <c r="S130" s="215"/>
      <c r="T130" s="114"/>
      <c r="U130" s="114"/>
      <c r="V130" s="114"/>
      <c r="W130" s="114"/>
      <c r="X130" s="215"/>
      <c r="Y130" s="114"/>
      <c r="Z130" s="114"/>
      <c r="AA130" s="114"/>
      <c r="AB130" s="114"/>
      <c r="AC130" s="114"/>
      <c r="AD130" s="193"/>
      <c r="AE130" s="193"/>
      <c r="AF130" s="193"/>
      <c r="AG130" s="193"/>
      <c r="AH130" s="193"/>
      <c r="AI130" s="193"/>
      <c r="AJ130" s="193"/>
    </row>
    <row r="131" spans="1:53" x14ac:dyDescent="0.25">
      <c r="C131" s="247" t="s">
        <v>951</v>
      </c>
      <c r="P131" s="193"/>
      <c r="Q131" s="214"/>
      <c r="R131" s="114"/>
      <c r="S131" s="215"/>
      <c r="T131" s="114"/>
      <c r="U131" s="114"/>
      <c r="V131" s="114"/>
      <c r="W131" s="114"/>
      <c r="X131" s="215"/>
      <c r="Y131" s="114"/>
      <c r="Z131" s="114"/>
      <c r="AA131" s="114"/>
      <c r="AB131" s="114"/>
      <c r="AC131" s="114"/>
      <c r="AD131" s="193"/>
      <c r="AE131" s="193"/>
      <c r="AF131" s="193"/>
      <c r="AG131" s="193"/>
      <c r="AH131" s="193"/>
      <c r="AI131" s="193"/>
      <c r="AJ131" s="193"/>
    </row>
    <row r="132" spans="1:53" x14ac:dyDescent="0.25">
      <c r="C132" s="247" t="s">
        <v>952</v>
      </c>
      <c r="P132" s="193"/>
      <c r="Q132" s="214"/>
      <c r="R132" s="114"/>
      <c r="S132" s="215"/>
      <c r="T132" s="114"/>
      <c r="U132" s="114"/>
      <c r="V132" s="114"/>
      <c r="W132" s="114"/>
      <c r="X132" s="215"/>
      <c r="Y132" s="114"/>
      <c r="Z132" s="114"/>
      <c r="AA132" s="114"/>
      <c r="AB132" s="114"/>
      <c r="AC132" s="114"/>
      <c r="AD132" s="193"/>
      <c r="AE132" s="193"/>
      <c r="AF132" s="193"/>
      <c r="AG132" s="193"/>
      <c r="AH132" s="193"/>
      <c r="AI132" s="193"/>
      <c r="AJ132" s="193"/>
    </row>
    <row r="133" spans="1:53" x14ac:dyDescent="0.25">
      <c r="C133" s="247" t="s">
        <v>953</v>
      </c>
      <c r="P133" s="193"/>
      <c r="Q133" s="214"/>
      <c r="R133" s="114"/>
      <c r="S133" s="215"/>
      <c r="T133" s="114"/>
      <c r="U133" s="114"/>
      <c r="V133" s="114"/>
      <c r="W133" s="114"/>
      <c r="X133" s="215"/>
      <c r="Y133" s="114"/>
      <c r="Z133" s="114"/>
      <c r="AA133" s="114"/>
      <c r="AB133" s="114"/>
      <c r="AC133" s="114"/>
      <c r="AD133" s="193"/>
      <c r="AE133" s="193"/>
      <c r="AF133" s="193"/>
      <c r="AG133" s="193"/>
      <c r="AH133" s="193"/>
      <c r="AI133" s="193"/>
      <c r="AJ133" s="193"/>
    </row>
    <row r="134" spans="1:53" x14ac:dyDescent="0.25">
      <c r="C134" s="247" t="s">
        <v>954</v>
      </c>
      <c r="P134" s="193"/>
      <c r="Q134" s="214"/>
      <c r="R134" s="114"/>
      <c r="S134" s="215"/>
      <c r="T134" s="114"/>
      <c r="U134" s="114"/>
      <c r="V134" s="114"/>
      <c r="W134" s="114"/>
      <c r="X134" s="215"/>
      <c r="Y134" s="114"/>
      <c r="Z134" s="114"/>
      <c r="AA134" s="114"/>
      <c r="AB134" s="114"/>
      <c r="AC134" s="114"/>
      <c r="AD134" s="193"/>
      <c r="AE134" s="193"/>
      <c r="AF134" s="193"/>
      <c r="AG134" s="193"/>
      <c r="AH134" s="193"/>
      <c r="AI134" s="193"/>
      <c r="AJ134" s="193"/>
    </row>
    <row r="135" spans="1:53" x14ac:dyDescent="0.25">
      <c r="C135" s="247" t="s">
        <v>955</v>
      </c>
      <c r="P135" s="193"/>
      <c r="Q135" s="214"/>
      <c r="R135" s="114"/>
      <c r="S135" s="215"/>
      <c r="T135" s="114"/>
      <c r="U135" s="114"/>
      <c r="V135" s="114"/>
      <c r="W135" s="114"/>
      <c r="X135" s="215"/>
      <c r="Y135" s="114"/>
      <c r="Z135" s="114"/>
      <c r="AA135" s="114"/>
      <c r="AB135" s="114"/>
      <c r="AC135" s="114"/>
      <c r="AD135" s="193"/>
      <c r="AE135" s="193"/>
      <c r="AF135" s="193"/>
      <c r="AG135" s="193"/>
      <c r="AH135" s="193"/>
      <c r="AI135" s="193"/>
      <c r="AJ135" s="193"/>
    </row>
    <row r="136" spans="1:53" x14ac:dyDescent="0.25">
      <c r="C136" s="248" t="s">
        <v>941</v>
      </c>
      <c r="G136" s="245"/>
      <c r="R136" s="123"/>
      <c r="S136" s="123"/>
      <c r="AH136" s="162"/>
      <c r="AI136" s="162"/>
      <c r="AJ136" s="162"/>
      <c r="AK136" s="162"/>
      <c r="AL136" s="162"/>
      <c r="AM136" s="162"/>
      <c r="AO136" s="123"/>
      <c r="AP136" s="123" t="e">
        <f>#REF!</f>
        <v>#REF!</v>
      </c>
      <c r="AQ136" s="123" t="e">
        <f>#REF!</f>
        <v>#REF!</v>
      </c>
    </row>
    <row r="137" spans="1:53" x14ac:dyDescent="0.25">
      <c r="G137" s="245"/>
      <c r="R137" s="123"/>
      <c r="S137" s="123"/>
      <c r="AH137" s="162"/>
      <c r="AI137" s="162"/>
      <c r="AJ137" s="162"/>
      <c r="AK137" s="162"/>
      <c r="AL137" s="162"/>
      <c r="AM137" s="162"/>
      <c r="AO137" s="123"/>
      <c r="AP137" s="123"/>
      <c r="AQ137" s="123"/>
    </row>
    <row r="138" spans="1:53" x14ac:dyDescent="0.25">
      <c r="G138" s="245"/>
      <c r="R138" s="123"/>
      <c r="S138" s="123"/>
      <c r="AH138" s="162"/>
      <c r="AI138" s="162"/>
      <c r="AJ138" s="162"/>
      <c r="AK138" s="162"/>
      <c r="AL138" s="162"/>
      <c r="AM138" s="162"/>
      <c r="AO138" s="123"/>
      <c r="AP138" s="123"/>
      <c r="AQ138" s="123"/>
    </row>
    <row r="139" spans="1:53" s="237" customFormat="1" ht="21" x14ac:dyDescent="0.35">
      <c r="A139" s="236" t="s">
        <v>959</v>
      </c>
      <c r="C139" s="238"/>
      <c r="D139" s="238"/>
      <c r="P139" s="239"/>
      <c r="Q139" s="240"/>
      <c r="R139" s="239"/>
      <c r="S139" s="241"/>
      <c r="T139" s="239"/>
      <c r="U139" s="239"/>
      <c r="V139" s="239"/>
      <c r="W139" s="239"/>
      <c r="X139" s="241"/>
      <c r="Y139" s="239"/>
      <c r="Z139" s="239"/>
      <c r="AA139" s="239"/>
      <c r="AB139" s="239"/>
      <c r="AC139" s="239"/>
      <c r="AD139" s="239"/>
      <c r="AE139" s="239"/>
      <c r="AF139" s="239"/>
      <c r="AG139" s="239"/>
      <c r="AH139" s="239"/>
      <c r="AI139" s="239"/>
      <c r="AJ139" s="239"/>
    </row>
    <row r="140" spans="1:53" x14ac:dyDescent="0.25">
      <c r="G140" s="245"/>
      <c r="R140" s="123"/>
      <c r="S140" s="123"/>
      <c r="AH140" s="162"/>
      <c r="AI140" s="162"/>
      <c r="AJ140" s="162"/>
      <c r="AK140" s="162"/>
      <c r="AL140" s="162"/>
      <c r="AM140" s="162"/>
      <c r="AO140" s="123"/>
      <c r="AP140" s="123"/>
      <c r="AQ140" s="123"/>
    </row>
    <row r="141" spans="1:53" x14ac:dyDescent="0.25">
      <c r="C141" s="216" t="s">
        <v>1511</v>
      </c>
      <c r="G141" s="245"/>
      <c r="R141" s="123"/>
      <c r="S141" s="123"/>
      <c r="AH141" s="162"/>
      <c r="AI141" s="162"/>
      <c r="AJ141" s="162"/>
      <c r="AK141" s="162"/>
      <c r="AL141" s="162"/>
      <c r="AM141" s="162"/>
      <c r="AO141" s="123"/>
      <c r="AP141" s="123"/>
      <c r="AQ141" s="123"/>
    </row>
    <row r="142" spans="1:53" x14ac:dyDescent="0.25">
      <c r="G142" s="245"/>
      <c r="R142" s="123"/>
      <c r="S142" s="123"/>
      <c r="AH142" s="162"/>
      <c r="AI142" s="162"/>
      <c r="AJ142" s="162"/>
      <c r="AK142" s="162"/>
      <c r="AL142" s="162"/>
      <c r="AM142" s="162"/>
      <c r="AO142" s="123"/>
      <c r="AP142" s="123"/>
      <c r="AQ142" s="123"/>
    </row>
    <row r="143" spans="1:53" x14ac:dyDescent="0.25">
      <c r="B143" s="217" t="s">
        <v>849</v>
      </c>
      <c r="C143" s="218"/>
      <c r="D143" s="219"/>
      <c r="F143" s="219"/>
      <c r="G143" s="219"/>
      <c r="H143" s="219"/>
      <c r="J143" s="219"/>
      <c r="K143" s="220"/>
      <c r="L143" s="220"/>
      <c r="M143" s="220"/>
      <c r="N143" s="220"/>
      <c r="O143" s="220"/>
      <c r="P143" s="220"/>
      <c r="R143" s="219"/>
      <c r="S143" s="219"/>
      <c r="T143" s="219"/>
      <c r="U143" s="219"/>
      <c r="V143" s="219"/>
      <c r="W143" s="220"/>
      <c r="X143" s="220"/>
      <c r="Y143" s="220"/>
      <c r="Z143" s="220"/>
      <c r="AA143" s="220"/>
      <c r="AB143" s="220"/>
      <c r="AC143" s="219"/>
      <c r="AD143" s="219"/>
      <c r="AE143" s="219"/>
      <c r="AF143" s="219"/>
      <c r="AG143" s="219"/>
      <c r="AH143" s="219"/>
      <c r="AI143" s="220"/>
      <c r="AJ143" s="220"/>
      <c r="AK143" s="220"/>
      <c r="AL143" s="220"/>
      <c r="AM143" s="220"/>
      <c r="AN143" s="220"/>
      <c r="AP143" s="219"/>
      <c r="AQ143" s="219"/>
      <c r="AR143" s="219"/>
      <c r="AS143" s="219"/>
      <c r="AT143" s="219"/>
      <c r="AU143" s="220"/>
      <c r="AV143" s="220"/>
      <c r="AW143" s="220"/>
      <c r="AX143" s="220"/>
      <c r="AY143" s="220"/>
      <c r="AZ143" s="220"/>
      <c r="BA143" s="219"/>
    </row>
    <row r="144" spans="1:53" x14ac:dyDescent="0.25">
      <c r="C144" s="219" t="s">
        <v>960</v>
      </c>
      <c r="D144" s="219"/>
      <c r="E144" s="219"/>
      <c r="F144" s="219"/>
      <c r="K144" s="220"/>
      <c r="L144" s="220"/>
      <c r="M144" s="220"/>
      <c r="N144" s="220"/>
      <c r="O144" s="220"/>
      <c r="P144" s="219"/>
      <c r="Q144" s="219"/>
      <c r="R144" s="219"/>
      <c r="S144" s="219"/>
      <c r="T144" s="219"/>
      <c r="U144" s="219"/>
      <c r="V144" s="220"/>
      <c r="W144" s="220"/>
      <c r="X144" s="220"/>
      <c r="Y144" s="220"/>
      <c r="Z144" s="220"/>
      <c r="AA144" s="220"/>
      <c r="AB144" s="219"/>
      <c r="AC144" s="219"/>
      <c r="AD144" s="219"/>
      <c r="AE144" s="219"/>
      <c r="AF144" s="219"/>
      <c r="AG144" s="219"/>
      <c r="AH144" s="220"/>
      <c r="AI144" s="220"/>
      <c r="AJ144" s="220"/>
      <c r="AK144" s="220"/>
      <c r="AL144" s="220"/>
      <c r="AM144" s="220"/>
      <c r="AN144" s="219"/>
      <c r="AO144" s="219"/>
      <c r="AP144" s="219"/>
      <c r="AQ144" s="219"/>
      <c r="AR144" s="219"/>
      <c r="AS144" s="219"/>
      <c r="AT144" s="220"/>
      <c r="AU144" s="220"/>
      <c r="AV144" s="220"/>
      <c r="AW144" s="220"/>
      <c r="AX144" s="220"/>
      <c r="AY144" s="220"/>
      <c r="AZ144" s="219"/>
      <c r="BA144" s="219"/>
    </row>
    <row r="145" spans="2:56" x14ac:dyDescent="0.25">
      <c r="C145" s="219" t="s">
        <v>961</v>
      </c>
      <c r="D145" s="219"/>
      <c r="E145" s="219"/>
      <c r="F145" s="219"/>
      <c r="K145" s="220"/>
      <c r="L145" s="220"/>
      <c r="M145" s="220"/>
      <c r="N145" s="220"/>
      <c r="O145" s="220"/>
      <c r="P145" s="219"/>
      <c r="Q145" s="219"/>
      <c r="R145" s="219"/>
      <c r="S145" s="219"/>
      <c r="T145" s="219"/>
      <c r="U145" s="219"/>
      <c r="V145" s="220"/>
      <c r="W145" s="220"/>
      <c r="X145" s="220"/>
      <c r="Y145" s="220"/>
      <c r="Z145" s="220"/>
      <c r="AA145" s="220"/>
      <c r="AB145" s="219"/>
      <c r="AC145" s="219"/>
      <c r="AD145" s="219"/>
      <c r="AE145" s="219"/>
      <c r="AF145" s="219"/>
      <c r="AG145" s="219"/>
      <c r="AH145" s="220"/>
      <c r="AI145" s="220"/>
      <c r="AJ145" s="220"/>
      <c r="AK145" s="220"/>
      <c r="AL145" s="220"/>
      <c r="AM145" s="220"/>
      <c r="AN145" s="219"/>
      <c r="AO145" s="219"/>
      <c r="AP145" s="219"/>
      <c r="AQ145" s="219"/>
      <c r="AR145" s="219"/>
      <c r="AS145" s="219"/>
      <c r="AT145" s="220"/>
      <c r="AU145" s="220"/>
      <c r="AV145" s="220"/>
      <c r="AW145" s="220"/>
      <c r="AX145" s="220"/>
      <c r="AY145" s="220"/>
      <c r="AZ145" s="219"/>
      <c r="BA145" s="219"/>
    </row>
    <row r="146" spans="2:56" x14ac:dyDescent="0.25">
      <c r="C146" s="249" t="s">
        <v>962</v>
      </c>
      <c r="D146" s="219"/>
      <c r="E146" s="219"/>
      <c r="F146" s="219"/>
      <c r="G146" s="219"/>
      <c r="H146" s="219"/>
      <c r="K146" s="220"/>
      <c r="L146" s="220"/>
      <c r="M146" s="220"/>
      <c r="N146" s="220"/>
      <c r="O146" s="220"/>
      <c r="P146" s="219"/>
      <c r="Q146" s="219"/>
      <c r="R146" s="219"/>
      <c r="S146" s="219"/>
      <c r="T146" s="219"/>
      <c r="U146" s="219"/>
      <c r="V146" s="220"/>
      <c r="W146" s="220"/>
      <c r="X146" s="220"/>
      <c r="Y146" s="220"/>
      <c r="Z146" s="220"/>
      <c r="AA146" s="220"/>
      <c r="AB146" s="219"/>
      <c r="AC146" s="219"/>
      <c r="AD146" s="219"/>
      <c r="AE146" s="219"/>
      <c r="AF146" s="219"/>
      <c r="AG146" s="219"/>
      <c r="AH146" s="220"/>
      <c r="AI146" s="220"/>
      <c r="AJ146" s="220"/>
      <c r="AK146" s="220"/>
      <c r="AL146" s="220"/>
      <c r="AM146" s="220"/>
      <c r="AN146" s="219"/>
      <c r="AO146" s="219"/>
      <c r="AP146" s="219"/>
      <c r="AQ146" s="219"/>
      <c r="AR146" s="219"/>
      <c r="AS146" s="219"/>
      <c r="AT146" s="220"/>
      <c r="AU146" s="220"/>
      <c r="AV146" s="220"/>
      <c r="AW146" s="220"/>
      <c r="AX146" s="220"/>
      <c r="AY146" s="220"/>
      <c r="AZ146" s="219"/>
      <c r="BA146" s="219"/>
    </row>
    <row r="147" spans="2:56" x14ac:dyDescent="0.25">
      <c r="C147" s="250" t="s">
        <v>963</v>
      </c>
      <c r="D147" s="219"/>
      <c r="E147" s="219"/>
      <c r="F147" s="219"/>
      <c r="G147" s="219"/>
      <c r="H147" s="219"/>
      <c r="K147" s="220"/>
      <c r="L147" s="220"/>
      <c r="M147" s="220"/>
      <c r="N147" s="220"/>
      <c r="O147" s="220"/>
      <c r="P147" s="219"/>
      <c r="Q147" s="219"/>
      <c r="R147" s="219"/>
      <c r="S147" s="219"/>
      <c r="T147" s="219"/>
      <c r="U147" s="219"/>
      <c r="V147" s="220"/>
      <c r="W147" s="220"/>
      <c r="X147" s="220"/>
      <c r="Y147" s="220"/>
      <c r="Z147" s="220"/>
      <c r="AA147" s="220"/>
      <c r="AB147" s="219"/>
      <c r="AC147" s="219"/>
      <c r="AD147" s="219"/>
      <c r="AE147" s="219"/>
      <c r="AF147" s="219"/>
      <c r="AG147" s="219"/>
      <c r="AH147" s="220"/>
      <c r="AI147" s="220"/>
      <c r="AJ147" s="220"/>
      <c r="AK147" s="220"/>
      <c r="AL147" s="220"/>
      <c r="AM147" s="220"/>
      <c r="AN147" s="219"/>
      <c r="AO147" s="219"/>
      <c r="AP147" s="219"/>
      <c r="AQ147" s="219"/>
      <c r="AR147" s="219"/>
      <c r="AS147" s="219"/>
      <c r="AT147" s="220"/>
      <c r="AU147" s="220"/>
      <c r="AV147" s="220"/>
      <c r="AW147" s="220"/>
      <c r="AX147" s="220"/>
      <c r="AY147" s="220"/>
      <c r="AZ147" s="219"/>
      <c r="BA147" s="219"/>
    </row>
    <row r="148" spans="2:56" x14ac:dyDescent="0.25">
      <c r="C148" s="250" t="s">
        <v>964</v>
      </c>
      <c r="D148" s="219"/>
      <c r="E148" s="219"/>
      <c r="F148" s="219"/>
      <c r="G148" s="219"/>
      <c r="H148" s="219"/>
      <c r="K148" s="220"/>
      <c r="L148" s="220"/>
      <c r="M148" s="220"/>
      <c r="N148" s="220"/>
      <c r="O148" s="220"/>
      <c r="P148" s="219"/>
      <c r="Q148" s="219"/>
      <c r="R148" s="219"/>
      <c r="S148" s="219"/>
      <c r="T148" s="219"/>
      <c r="U148" s="219"/>
      <c r="V148" s="220"/>
      <c r="W148" s="220"/>
      <c r="X148" s="220"/>
      <c r="Y148" s="220"/>
      <c r="Z148" s="220"/>
      <c r="AA148" s="220"/>
      <c r="AB148" s="219"/>
      <c r="AC148" s="219"/>
      <c r="AD148" s="219"/>
      <c r="AE148" s="219"/>
      <c r="AF148" s="219"/>
      <c r="AG148" s="219"/>
      <c r="AH148" s="220"/>
      <c r="AI148" s="220"/>
      <c r="AJ148" s="220"/>
      <c r="AK148" s="220"/>
      <c r="AL148" s="220"/>
      <c r="AM148" s="220"/>
      <c r="AN148" s="219"/>
      <c r="AO148" s="219"/>
      <c r="AP148" s="219"/>
      <c r="AQ148" s="219"/>
      <c r="AR148" s="219"/>
      <c r="AS148" s="219"/>
      <c r="AT148" s="220"/>
      <c r="AU148" s="220"/>
      <c r="AV148" s="220"/>
      <c r="AW148" s="220"/>
      <c r="AX148" s="220"/>
      <c r="AY148" s="220"/>
      <c r="AZ148" s="219"/>
      <c r="BA148" s="219"/>
    </row>
    <row r="149" spans="2:56" x14ac:dyDescent="0.25">
      <c r="C149" s="250" t="s">
        <v>965</v>
      </c>
      <c r="D149" s="219"/>
      <c r="E149" s="219"/>
      <c r="F149" s="219"/>
      <c r="G149" s="219"/>
      <c r="H149" s="219"/>
      <c r="J149" s="220"/>
      <c r="K149" s="220"/>
      <c r="L149" s="220"/>
      <c r="M149" s="220"/>
      <c r="N149" s="220"/>
      <c r="O149" s="220"/>
      <c r="P149" s="219"/>
      <c r="Q149" s="219"/>
      <c r="R149" s="219"/>
      <c r="S149" s="219"/>
      <c r="T149" s="219"/>
      <c r="U149" s="219"/>
      <c r="V149" s="220"/>
      <c r="W149" s="220"/>
      <c r="X149" s="220"/>
      <c r="Y149" s="220"/>
      <c r="Z149" s="220"/>
      <c r="AA149" s="220"/>
      <c r="AB149" s="219"/>
      <c r="AC149" s="219"/>
      <c r="AD149" s="219"/>
      <c r="AE149" s="219"/>
      <c r="AF149" s="219"/>
      <c r="AG149" s="219"/>
      <c r="AH149" s="220"/>
      <c r="AI149" s="220"/>
      <c r="AJ149" s="220"/>
      <c r="AK149" s="220"/>
      <c r="AL149" s="220"/>
      <c r="AM149" s="220"/>
      <c r="AN149" s="219"/>
      <c r="AO149" s="219"/>
      <c r="AP149" s="219"/>
      <c r="AQ149" s="219"/>
      <c r="AR149" s="219"/>
      <c r="AS149" s="219"/>
      <c r="AT149" s="220"/>
      <c r="AU149" s="220"/>
      <c r="AV149" s="220"/>
      <c r="AW149" s="220"/>
      <c r="AX149" s="220"/>
      <c r="AY149" s="220"/>
      <c r="AZ149" s="219"/>
      <c r="BA149" s="219"/>
    </row>
    <row r="150" spans="2:56" x14ac:dyDescent="0.25">
      <c r="D150" s="219"/>
      <c r="F150" s="251" t="s">
        <v>966</v>
      </c>
      <c r="G150" s="252"/>
      <c r="H150" s="252"/>
      <c r="I150" s="252"/>
      <c r="J150" s="252"/>
      <c r="K150" s="252"/>
      <c r="L150" s="253"/>
      <c r="M150" s="253"/>
      <c r="N150" s="253"/>
      <c r="O150" s="253"/>
      <c r="P150" s="253"/>
      <c r="Q150" s="253"/>
      <c r="R150" s="254" t="s">
        <v>967</v>
      </c>
      <c r="S150" s="255"/>
      <c r="T150" s="255"/>
      <c r="U150" s="255"/>
      <c r="V150" s="255"/>
      <c r="W150" s="255"/>
      <c r="X150" s="256"/>
      <c r="Y150" s="256"/>
      <c r="Z150" s="256"/>
      <c r="AA150" s="256"/>
      <c r="AB150" s="256"/>
      <c r="AC150" s="256"/>
      <c r="AD150" s="255"/>
      <c r="AE150" s="255"/>
      <c r="AF150" s="255"/>
      <c r="AG150" s="255"/>
      <c r="AH150" s="255"/>
      <c r="AI150" s="255"/>
      <c r="AJ150" s="256"/>
      <c r="AK150" s="256"/>
      <c r="AL150" s="256"/>
      <c r="AM150" s="256"/>
      <c r="AN150" s="256"/>
      <c r="AO150" s="256"/>
      <c r="AP150" s="257" t="s">
        <v>968</v>
      </c>
      <c r="AQ150" s="258"/>
      <c r="AR150" s="258"/>
      <c r="AS150" s="258"/>
      <c r="AT150" s="258"/>
      <c r="AU150" s="258"/>
      <c r="AV150" s="259"/>
      <c r="AW150" s="259"/>
      <c r="AX150" s="259"/>
      <c r="AY150" s="259"/>
      <c r="AZ150" s="259"/>
      <c r="BA150" s="259"/>
      <c r="BB150" s="259"/>
      <c r="BC150" s="259"/>
      <c r="BD150" s="259"/>
    </row>
    <row r="151" spans="2:56" x14ac:dyDescent="0.25">
      <c r="B151" s="219"/>
      <c r="C151" s="218"/>
      <c r="D151" s="219"/>
      <c r="F151" s="219"/>
      <c r="G151" s="219"/>
      <c r="H151" s="219"/>
      <c r="I151" s="219"/>
      <c r="J151" s="219"/>
      <c r="K151" s="219"/>
      <c r="L151" s="219"/>
      <c r="M151" s="219"/>
      <c r="N151" s="219"/>
      <c r="O151" s="219"/>
      <c r="P151" s="219"/>
      <c r="Q151" s="219"/>
      <c r="R151" s="219"/>
      <c r="S151" s="219"/>
      <c r="T151" s="219"/>
      <c r="U151" s="219"/>
      <c r="V151" s="219"/>
      <c r="W151" s="219"/>
      <c r="X151" s="219"/>
      <c r="Y151" s="219"/>
      <c r="Z151" s="219"/>
      <c r="AA151" s="219"/>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c r="BB151" s="219"/>
      <c r="BC151" s="219"/>
      <c r="BD151" s="219"/>
    </row>
    <row r="152" spans="2:56" x14ac:dyDescent="0.25">
      <c r="B152" s="219"/>
      <c r="C152" s="218"/>
      <c r="D152" s="219"/>
      <c r="F152" s="222">
        <v>2007</v>
      </c>
      <c r="G152" s="222">
        <v>2007</v>
      </c>
      <c r="H152" s="222">
        <v>2007</v>
      </c>
      <c r="I152" s="222">
        <v>2008</v>
      </c>
      <c r="J152" s="222">
        <v>2008</v>
      </c>
      <c r="K152" s="222">
        <v>2008</v>
      </c>
      <c r="L152" s="222">
        <v>2009</v>
      </c>
      <c r="M152" s="222">
        <v>2009</v>
      </c>
      <c r="N152" s="222">
        <v>2009</v>
      </c>
      <c r="O152" s="222">
        <v>2010</v>
      </c>
      <c r="P152" s="222">
        <v>2010</v>
      </c>
      <c r="Q152" s="222">
        <v>2010</v>
      </c>
      <c r="R152" s="222">
        <v>2011</v>
      </c>
      <c r="S152" s="222">
        <v>2011</v>
      </c>
      <c r="T152" s="222">
        <v>2011</v>
      </c>
      <c r="U152" s="222">
        <v>2012</v>
      </c>
      <c r="V152" s="222">
        <v>2012</v>
      </c>
      <c r="W152" s="222">
        <v>2012</v>
      </c>
      <c r="X152" s="222">
        <v>2013</v>
      </c>
      <c r="Y152" s="222">
        <v>2013</v>
      </c>
      <c r="Z152" s="222">
        <v>2013</v>
      </c>
      <c r="AA152" s="222">
        <v>2014</v>
      </c>
      <c r="AB152" s="222">
        <v>2014</v>
      </c>
      <c r="AC152" s="222">
        <v>2014</v>
      </c>
      <c r="AD152" s="222">
        <v>2015</v>
      </c>
      <c r="AE152" s="222">
        <v>2015</v>
      </c>
      <c r="AF152" s="222">
        <v>2015</v>
      </c>
      <c r="AG152" s="222">
        <v>2016</v>
      </c>
      <c r="AH152" s="222">
        <v>2016</v>
      </c>
      <c r="AI152" s="222">
        <v>2016</v>
      </c>
      <c r="AJ152" s="222">
        <v>2017</v>
      </c>
      <c r="AK152" s="222">
        <v>2017</v>
      </c>
      <c r="AL152" s="222">
        <v>2017</v>
      </c>
      <c r="AM152" s="222">
        <v>2018</v>
      </c>
      <c r="AN152" s="222">
        <v>2018</v>
      </c>
      <c r="AO152" s="222">
        <v>2018</v>
      </c>
      <c r="AP152" s="222">
        <v>2019</v>
      </c>
      <c r="AQ152" s="222">
        <v>2019</v>
      </c>
      <c r="AR152" s="222">
        <v>2019</v>
      </c>
      <c r="AS152" s="222">
        <v>2020</v>
      </c>
      <c r="AT152" s="222">
        <v>2020</v>
      </c>
      <c r="AU152" s="222">
        <v>2020</v>
      </c>
      <c r="AV152" s="222">
        <v>2021</v>
      </c>
      <c r="AW152" s="222">
        <v>2021</v>
      </c>
      <c r="AX152" s="222">
        <v>2021</v>
      </c>
      <c r="AY152" s="222">
        <v>2022</v>
      </c>
      <c r="AZ152" s="222">
        <v>2022</v>
      </c>
      <c r="BA152" s="222">
        <v>2022</v>
      </c>
      <c r="BB152" s="222">
        <v>2023</v>
      </c>
      <c r="BC152" s="222">
        <v>2023</v>
      </c>
      <c r="BD152" s="222">
        <v>2023</v>
      </c>
    </row>
    <row r="153" spans="2:56" x14ac:dyDescent="0.25">
      <c r="B153" s="219"/>
      <c r="C153" s="218"/>
      <c r="D153" s="219"/>
      <c r="F153" s="222" t="s">
        <v>851</v>
      </c>
      <c r="G153" s="222" t="s">
        <v>852</v>
      </c>
      <c r="H153" s="222" t="s">
        <v>853</v>
      </c>
      <c r="I153" s="222" t="s">
        <v>851</v>
      </c>
      <c r="J153" s="222" t="s">
        <v>852</v>
      </c>
      <c r="K153" s="222" t="s">
        <v>853</v>
      </c>
      <c r="L153" s="222" t="s">
        <v>851</v>
      </c>
      <c r="M153" s="222" t="s">
        <v>852</v>
      </c>
      <c r="N153" s="222" t="s">
        <v>853</v>
      </c>
      <c r="O153" s="222" t="s">
        <v>851</v>
      </c>
      <c r="P153" s="222" t="s">
        <v>852</v>
      </c>
      <c r="Q153" s="222" t="s">
        <v>853</v>
      </c>
      <c r="R153" s="222" t="s">
        <v>851</v>
      </c>
      <c r="S153" s="222" t="s">
        <v>852</v>
      </c>
      <c r="T153" s="222" t="s">
        <v>853</v>
      </c>
      <c r="U153" s="222" t="s">
        <v>851</v>
      </c>
      <c r="V153" s="222" t="s">
        <v>852</v>
      </c>
      <c r="W153" s="222" t="s">
        <v>853</v>
      </c>
      <c r="X153" s="222" t="s">
        <v>851</v>
      </c>
      <c r="Y153" s="222" t="s">
        <v>852</v>
      </c>
      <c r="Z153" s="222" t="s">
        <v>853</v>
      </c>
      <c r="AA153" s="222" t="s">
        <v>851</v>
      </c>
      <c r="AB153" s="222" t="s">
        <v>852</v>
      </c>
      <c r="AC153" s="222" t="s">
        <v>853</v>
      </c>
      <c r="AD153" s="222" t="s">
        <v>851</v>
      </c>
      <c r="AE153" s="222" t="s">
        <v>852</v>
      </c>
      <c r="AF153" s="222" t="s">
        <v>853</v>
      </c>
      <c r="AG153" s="222" t="s">
        <v>851</v>
      </c>
      <c r="AH153" s="222" t="s">
        <v>852</v>
      </c>
      <c r="AI153" s="222" t="s">
        <v>853</v>
      </c>
      <c r="AJ153" s="222" t="s">
        <v>851</v>
      </c>
      <c r="AK153" s="222" t="s">
        <v>852</v>
      </c>
      <c r="AL153" s="222" t="s">
        <v>853</v>
      </c>
      <c r="AM153" s="222" t="s">
        <v>851</v>
      </c>
      <c r="AN153" s="222" t="s">
        <v>852</v>
      </c>
      <c r="AO153" s="222" t="s">
        <v>853</v>
      </c>
      <c r="AP153" s="222" t="s">
        <v>851</v>
      </c>
      <c r="AQ153" s="222" t="s">
        <v>852</v>
      </c>
      <c r="AR153" s="222" t="s">
        <v>853</v>
      </c>
      <c r="AS153" s="222" t="s">
        <v>851</v>
      </c>
      <c r="AT153" s="222" t="s">
        <v>852</v>
      </c>
      <c r="AU153" s="222" t="s">
        <v>853</v>
      </c>
      <c r="AV153" s="222" t="s">
        <v>851</v>
      </c>
      <c r="AW153" s="222" t="s">
        <v>852</v>
      </c>
      <c r="AX153" s="222" t="s">
        <v>853</v>
      </c>
      <c r="AY153" s="222" t="s">
        <v>851</v>
      </c>
      <c r="AZ153" s="222" t="s">
        <v>852</v>
      </c>
      <c r="BA153" s="222" t="s">
        <v>853</v>
      </c>
      <c r="BB153" s="222" t="s">
        <v>851</v>
      </c>
      <c r="BC153" s="222" t="s">
        <v>852</v>
      </c>
      <c r="BD153" s="222" t="s">
        <v>853</v>
      </c>
    </row>
    <row r="154" spans="2:56" x14ac:dyDescent="0.25">
      <c r="B154" s="219"/>
      <c r="C154" s="218"/>
      <c r="D154" s="219"/>
      <c r="F154" s="223" t="s">
        <v>857</v>
      </c>
      <c r="G154" s="223" t="s">
        <v>858</v>
      </c>
      <c r="H154" s="223" t="s">
        <v>859</v>
      </c>
      <c r="I154" s="223" t="s">
        <v>860</v>
      </c>
      <c r="J154" s="223" t="s">
        <v>861</v>
      </c>
      <c r="K154" s="223" t="s">
        <v>862</v>
      </c>
      <c r="L154" s="223" t="s">
        <v>863</v>
      </c>
      <c r="M154" s="223" t="s">
        <v>864</v>
      </c>
      <c r="N154" s="223" t="s">
        <v>865</v>
      </c>
      <c r="O154" s="223" t="s">
        <v>866</v>
      </c>
      <c r="P154" s="223" t="s">
        <v>867</v>
      </c>
      <c r="Q154" s="223" t="s">
        <v>868</v>
      </c>
      <c r="R154" s="223" t="s">
        <v>869</v>
      </c>
      <c r="S154" s="223" t="s">
        <v>870</v>
      </c>
      <c r="T154" s="223" t="s">
        <v>871</v>
      </c>
      <c r="U154" s="223" t="s">
        <v>872</v>
      </c>
      <c r="V154" s="223" t="s">
        <v>873</v>
      </c>
      <c r="W154" s="223" t="s">
        <v>874</v>
      </c>
      <c r="X154" s="223" t="s">
        <v>875</v>
      </c>
      <c r="Y154" s="223" t="s">
        <v>876</v>
      </c>
      <c r="Z154" s="223" t="s">
        <v>877</v>
      </c>
      <c r="AA154" s="223" t="s">
        <v>878</v>
      </c>
      <c r="AB154" s="223" t="s">
        <v>879</v>
      </c>
      <c r="AC154" s="223" t="s">
        <v>880</v>
      </c>
      <c r="AD154" s="223" t="s">
        <v>881</v>
      </c>
      <c r="AE154" s="223" t="s">
        <v>882</v>
      </c>
      <c r="AF154" s="223" t="s">
        <v>883</v>
      </c>
      <c r="AG154" s="223" t="s">
        <v>884</v>
      </c>
      <c r="AH154" s="223" t="s">
        <v>885</v>
      </c>
      <c r="AI154" s="223" t="s">
        <v>886</v>
      </c>
      <c r="AJ154" s="223" t="s">
        <v>887</v>
      </c>
      <c r="AK154" s="223" t="s">
        <v>888</v>
      </c>
      <c r="AL154" s="223" t="s">
        <v>889</v>
      </c>
      <c r="AM154" s="223" t="s">
        <v>890</v>
      </c>
      <c r="AN154" s="223" t="s">
        <v>891</v>
      </c>
      <c r="AO154" s="223" t="s">
        <v>892</v>
      </c>
      <c r="AP154" s="223" t="s">
        <v>893</v>
      </c>
      <c r="AQ154" s="223" t="s">
        <v>894</v>
      </c>
      <c r="AR154" s="223" t="s">
        <v>895</v>
      </c>
      <c r="AS154" s="223" t="s">
        <v>896</v>
      </c>
      <c r="AT154" s="223" t="s">
        <v>897</v>
      </c>
      <c r="AU154" s="223" t="s">
        <v>898</v>
      </c>
      <c r="AV154" s="223" t="s">
        <v>899</v>
      </c>
      <c r="AW154" s="223" t="s">
        <v>900</v>
      </c>
      <c r="AX154" s="223" t="s">
        <v>901</v>
      </c>
      <c r="AY154" s="223" t="s">
        <v>1145</v>
      </c>
      <c r="AZ154" s="223" t="s">
        <v>1146</v>
      </c>
      <c r="BA154" s="223" t="s">
        <v>1147</v>
      </c>
      <c r="BB154" s="223" t="s">
        <v>1148</v>
      </c>
      <c r="BC154" s="223" t="s">
        <v>1149</v>
      </c>
      <c r="BD154" s="223" t="s">
        <v>1150</v>
      </c>
    </row>
    <row r="155" spans="2:56" ht="16.5" customHeight="1" x14ac:dyDescent="0.25">
      <c r="B155" s="224"/>
      <c r="C155" s="260" t="s">
        <v>11</v>
      </c>
      <c r="D155" s="261" t="s">
        <v>1117</v>
      </c>
      <c r="E155" s="262" t="str">
        <f>C155&amp;D155</f>
        <v>Gasolina (l)Turismes (M1)</v>
      </c>
      <c r="F155" s="263">
        <v>2.3540000000000001</v>
      </c>
      <c r="G155" s="263">
        <v>0.33600000000000002</v>
      </c>
      <c r="H155" s="263">
        <v>7.9000000000000001E-2</v>
      </c>
      <c r="I155" s="263">
        <v>2.3540000000000001</v>
      </c>
      <c r="J155" s="263">
        <v>0.32600000000000001</v>
      </c>
      <c r="K155" s="263">
        <v>7.4999999999999997E-2</v>
      </c>
      <c r="L155" s="263">
        <v>2.3540000000000001</v>
      </c>
      <c r="M155" s="263">
        <v>0.314</v>
      </c>
      <c r="N155" s="263">
        <v>7.1999999999999995E-2</v>
      </c>
      <c r="O155" s="263">
        <v>2.3540000000000001</v>
      </c>
      <c r="P155" s="263">
        <v>0.30599999999999999</v>
      </c>
      <c r="Q155" s="263">
        <v>4.3999999999999997E-2</v>
      </c>
      <c r="R155" s="263">
        <v>2.262</v>
      </c>
      <c r="S155" s="263">
        <v>0.30599999999999999</v>
      </c>
      <c r="T155" s="263">
        <v>4.2000000000000003E-2</v>
      </c>
      <c r="U155" s="263">
        <v>2.2570000000000001</v>
      </c>
      <c r="V155" s="263">
        <v>0.3</v>
      </c>
      <c r="W155" s="263">
        <v>4.1000000000000002E-2</v>
      </c>
      <c r="X155" s="263">
        <v>2.262</v>
      </c>
      <c r="Y155" s="263">
        <v>0.29399999999999998</v>
      </c>
      <c r="Z155" s="263">
        <v>3.9E-2</v>
      </c>
      <c r="AA155" s="263">
        <v>2.262</v>
      </c>
      <c r="AB155" s="263">
        <v>0.28799999999999998</v>
      </c>
      <c r="AC155" s="263">
        <v>3.6999999999999998E-2</v>
      </c>
      <c r="AD155" s="263">
        <v>2.262</v>
      </c>
      <c r="AE155" s="263">
        <v>0.27100000000000002</v>
      </c>
      <c r="AF155" s="263">
        <v>3.4000000000000002E-2</v>
      </c>
      <c r="AG155" s="263">
        <v>2.2530000000000001</v>
      </c>
      <c r="AH155" s="263">
        <v>0.26400000000000001</v>
      </c>
      <c r="AI155" s="263">
        <v>3.1E-2</v>
      </c>
      <c r="AJ155" s="263">
        <v>2.2360000000000002</v>
      </c>
      <c r="AK155" s="263">
        <v>0.254</v>
      </c>
      <c r="AL155" s="263">
        <v>2.8000000000000001E-2</v>
      </c>
      <c r="AM155" s="263">
        <v>2.2130000000000001</v>
      </c>
      <c r="AN155" s="263">
        <v>0.251</v>
      </c>
      <c r="AO155" s="263">
        <v>2.8000000000000001E-2</v>
      </c>
      <c r="AP155" s="263" t="s">
        <v>31</v>
      </c>
      <c r="AQ155" s="263" t="s">
        <v>31</v>
      </c>
      <c r="AR155" s="263" t="s">
        <v>31</v>
      </c>
      <c r="AS155" s="263" t="s">
        <v>31</v>
      </c>
      <c r="AT155" s="263" t="s">
        <v>31</v>
      </c>
      <c r="AU155" s="263" t="s">
        <v>31</v>
      </c>
      <c r="AV155" s="263" t="s">
        <v>31</v>
      </c>
      <c r="AW155" s="263" t="s">
        <v>31</v>
      </c>
      <c r="AX155" s="263" t="s">
        <v>31</v>
      </c>
      <c r="AY155" s="264" t="s">
        <v>31</v>
      </c>
      <c r="AZ155" s="264" t="s">
        <v>31</v>
      </c>
      <c r="BA155" s="264" t="s">
        <v>31</v>
      </c>
      <c r="BB155" s="264"/>
      <c r="BC155" s="264"/>
      <c r="BD155" s="264"/>
    </row>
    <row r="156" spans="2:56" ht="16.5" customHeight="1" x14ac:dyDescent="0.25">
      <c r="B156" s="224"/>
      <c r="C156" s="260" t="s">
        <v>11</v>
      </c>
      <c r="D156" s="261" t="s">
        <v>1118</v>
      </c>
      <c r="E156" s="262" t="str">
        <f t="shared" ref="E156:E195" si="0">C156&amp;D156</f>
        <v>Gasolina (l)Furgonetes i furgons (N1)</v>
      </c>
      <c r="F156" s="263">
        <v>2.3519999999999999</v>
      </c>
      <c r="G156" s="263">
        <v>0.7</v>
      </c>
      <c r="H156" s="263">
        <v>6.9000000000000006E-2</v>
      </c>
      <c r="I156" s="263">
        <v>2.3519999999999999</v>
      </c>
      <c r="J156" s="263">
        <v>0.69499999999999995</v>
      </c>
      <c r="K156" s="263">
        <v>6.9000000000000006E-2</v>
      </c>
      <c r="L156" s="263">
        <v>2.3519999999999999</v>
      </c>
      <c r="M156" s="263">
        <v>0.68600000000000005</v>
      </c>
      <c r="N156" s="263">
        <v>6.8000000000000005E-2</v>
      </c>
      <c r="O156" s="263">
        <v>2.3519999999999999</v>
      </c>
      <c r="P156" s="263">
        <v>0.68</v>
      </c>
      <c r="Q156" s="263">
        <v>6.5000000000000002E-2</v>
      </c>
      <c r="R156" s="263">
        <v>2.2599999999999998</v>
      </c>
      <c r="S156" s="263">
        <v>0.69399999999999995</v>
      </c>
      <c r="T156" s="263">
        <v>6.5000000000000002E-2</v>
      </c>
      <c r="U156" s="263">
        <v>2.2549999999999999</v>
      </c>
      <c r="V156" s="263">
        <v>0.69299999999999995</v>
      </c>
      <c r="W156" s="263">
        <v>6.5000000000000002E-2</v>
      </c>
      <c r="X156" s="263">
        <v>2.2599999999999998</v>
      </c>
      <c r="Y156" s="263">
        <v>0.68799999999999994</v>
      </c>
      <c r="Z156" s="263">
        <v>6.5000000000000002E-2</v>
      </c>
      <c r="AA156" s="263">
        <v>2.2599999999999998</v>
      </c>
      <c r="AB156" s="263">
        <v>0.68200000000000005</v>
      </c>
      <c r="AC156" s="263">
        <v>6.4000000000000001E-2</v>
      </c>
      <c r="AD156" s="263">
        <v>2.2599999999999998</v>
      </c>
      <c r="AE156" s="263">
        <v>0.67200000000000004</v>
      </c>
      <c r="AF156" s="263">
        <v>6.6000000000000003E-2</v>
      </c>
      <c r="AG156" s="263">
        <v>2.2509999999999999</v>
      </c>
      <c r="AH156" s="263">
        <v>0.67500000000000004</v>
      </c>
      <c r="AI156" s="263">
        <v>6.6000000000000003E-2</v>
      </c>
      <c r="AJ156" s="263">
        <v>2.234</v>
      </c>
      <c r="AK156" s="263">
        <v>0.66400000000000003</v>
      </c>
      <c r="AL156" s="263">
        <v>6.4000000000000001E-2</v>
      </c>
      <c r="AM156" s="263">
        <v>2.2109999999999999</v>
      </c>
      <c r="AN156" s="263">
        <v>0.67400000000000004</v>
      </c>
      <c r="AO156" s="263">
        <v>6.4000000000000001E-2</v>
      </c>
      <c r="AP156" s="263" t="s">
        <v>31</v>
      </c>
      <c r="AQ156" s="263" t="s">
        <v>31</v>
      </c>
      <c r="AR156" s="263" t="s">
        <v>31</v>
      </c>
      <c r="AS156" s="263" t="s">
        <v>31</v>
      </c>
      <c r="AT156" s="263" t="s">
        <v>31</v>
      </c>
      <c r="AU156" s="263" t="s">
        <v>31</v>
      </c>
      <c r="AV156" s="263" t="s">
        <v>31</v>
      </c>
      <c r="AW156" s="263" t="s">
        <v>31</v>
      </c>
      <c r="AX156" s="263" t="s">
        <v>31</v>
      </c>
      <c r="AY156" s="264" t="s">
        <v>31</v>
      </c>
      <c r="AZ156" s="264" t="s">
        <v>31</v>
      </c>
      <c r="BA156" s="264" t="s">
        <v>31</v>
      </c>
      <c r="BB156" s="264"/>
      <c r="BC156" s="264"/>
      <c r="BD156" s="264"/>
    </row>
    <row r="157" spans="2:56" ht="16.5" customHeight="1" x14ac:dyDescent="0.25">
      <c r="B157" s="224"/>
      <c r="C157" s="260" t="s">
        <v>11</v>
      </c>
      <c r="D157" s="261" t="s">
        <v>1133</v>
      </c>
      <c r="E157" s="262" t="str">
        <f t="shared" si="0"/>
        <v>Gasolina (l)Camions i autobusos (N2, N3, M2, M3)</v>
      </c>
      <c r="F157" s="263">
        <v>2.3519999999999999</v>
      </c>
      <c r="G157" s="263">
        <v>0.48499999999999999</v>
      </c>
      <c r="H157" s="263">
        <v>2.1000000000000001E-2</v>
      </c>
      <c r="I157" s="263">
        <v>2.3519999999999999</v>
      </c>
      <c r="J157" s="263">
        <v>0.48499999999999999</v>
      </c>
      <c r="K157" s="263">
        <v>2.1000000000000001E-2</v>
      </c>
      <c r="L157" s="263">
        <v>2.3519999999999999</v>
      </c>
      <c r="M157" s="263">
        <v>0.48399999999999999</v>
      </c>
      <c r="N157" s="263">
        <v>2.1000000000000001E-2</v>
      </c>
      <c r="O157" s="263">
        <v>2.3519999999999999</v>
      </c>
      <c r="P157" s="263">
        <v>0.49</v>
      </c>
      <c r="Q157" s="263">
        <v>2.1000000000000001E-2</v>
      </c>
      <c r="R157" s="263">
        <v>2.2599999999999998</v>
      </c>
      <c r="S157" s="263">
        <v>0.498</v>
      </c>
      <c r="T157" s="263">
        <v>2.1000000000000001E-2</v>
      </c>
      <c r="U157" s="263">
        <v>2.2549999999999999</v>
      </c>
      <c r="V157" s="263">
        <v>0.499</v>
      </c>
      <c r="W157" s="263">
        <v>2.1000000000000001E-2</v>
      </c>
      <c r="X157" s="263">
        <v>2.2599999999999998</v>
      </c>
      <c r="Y157" s="263">
        <v>0.498</v>
      </c>
      <c r="Z157" s="263">
        <v>2.1000000000000001E-2</v>
      </c>
      <c r="AA157" s="263">
        <v>2.2599999999999998</v>
      </c>
      <c r="AB157" s="263">
        <v>0.496</v>
      </c>
      <c r="AC157" s="263">
        <v>2.1000000000000001E-2</v>
      </c>
      <c r="AD157" s="263">
        <v>2.2599999999999998</v>
      </c>
      <c r="AE157" s="263">
        <v>0.498</v>
      </c>
      <c r="AF157" s="263">
        <v>2.1000000000000001E-2</v>
      </c>
      <c r="AG157" s="263">
        <v>2.2509999999999999</v>
      </c>
      <c r="AH157" s="263">
        <v>0.498</v>
      </c>
      <c r="AI157" s="263">
        <v>2.1000000000000001E-2</v>
      </c>
      <c r="AJ157" s="263">
        <v>2.234</v>
      </c>
      <c r="AK157" s="263">
        <v>0.49099999999999999</v>
      </c>
      <c r="AL157" s="263">
        <v>2.1000000000000001E-2</v>
      </c>
      <c r="AM157" s="263">
        <v>2.2109999999999999</v>
      </c>
      <c r="AN157" s="263">
        <v>0.49199999999999999</v>
      </c>
      <c r="AO157" s="263">
        <v>2.1000000000000001E-2</v>
      </c>
      <c r="AP157" s="263" t="s">
        <v>31</v>
      </c>
      <c r="AQ157" s="263" t="s">
        <v>31</v>
      </c>
      <c r="AR157" s="263" t="s">
        <v>31</v>
      </c>
      <c r="AS157" s="263" t="s">
        <v>31</v>
      </c>
      <c r="AT157" s="263" t="s">
        <v>31</v>
      </c>
      <c r="AU157" s="263" t="s">
        <v>31</v>
      </c>
      <c r="AV157" s="263" t="s">
        <v>31</v>
      </c>
      <c r="AW157" s="263" t="s">
        <v>31</v>
      </c>
      <c r="AX157" s="263" t="s">
        <v>31</v>
      </c>
      <c r="AY157" s="264" t="s">
        <v>31</v>
      </c>
      <c r="AZ157" s="264" t="s">
        <v>31</v>
      </c>
      <c r="BA157" s="264" t="s">
        <v>31</v>
      </c>
      <c r="BB157" s="264"/>
      <c r="BC157" s="264"/>
      <c r="BD157" s="264"/>
    </row>
    <row r="158" spans="2:56" ht="16.5" customHeight="1" x14ac:dyDescent="0.25">
      <c r="B158" s="224"/>
      <c r="C158" s="260" t="s">
        <v>11</v>
      </c>
      <c r="D158" s="261" t="s">
        <v>1119</v>
      </c>
      <c r="E158" s="262" t="str">
        <f t="shared" si="0"/>
        <v>Gasolina (l)Ciclomotors i motocicletes (L)</v>
      </c>
      <c r="F158" s="263">
        <v>2.387</v>
      </c>
      <c r="G158" s="263">
        <v>3.0129999999999999</v>
      </c>
      <c r="H158" s="263">
        <v>4.4999999999999998E-2</v>
      </c>
      <c r="I158" s="263">
        <v>2.387</v>
      </c>
      <c r="J158" s="263">
        <v>2.718</v>
      </c>
      <c r="K158" s="263">
        <v>4.4999999999999998E-2</v>
      </c>
      <c r="L158" s="263">
        <v>2.387</v>
      </c>
      <c r="M158" s="263">
        <v>2.52</v>
      </c>
      <c r="N158" s="263">
        <v>4.3999999999999997E-2</v>
      </c>
      <c r="O158" s="263">
        <v>2.387</v>
      </c>
      <c r="P158" s="263">
        <v>2.4039999999999999</v>
      </c>
      <c r="Q158" s="263">
        <v>4.4999999999999998E-2</v>
      </c>
      <c r="R158" s="263">
        <v>2.2959999999999998</v>
      </c>
      <c r="S158" s="263">
        <v>2.3980000000000001</v>
      </c>
      <c r="T158" s="263">
        <v>4.5999999999999999E-2</v>
      </c>
      <c r="U158" s="263">
        <v>2.2909999999999999</v>
      </c>
      <c r="V158" s="263">
        <v>2.3519999999999999</v>
      </c>
      <c r="W158" s="263">
        <v>4.5999999999999999E-2</v>
      </c>
      <c r="X158" s="263">
        <v>2.2959999999999998</v>
      </c>
      <c r="Y158" s="263">
        <v>2.3319999999999999</v>
      </c>
      <c r="Z158" s="263">
        <v>4.5999999999999999E-2</v>
      </c>
      <c r="AA158" s="263">
        <v>2.2959999999999998</v>
      </c>
      <c r="AB158" s="263">
        <v>2.3010000000000002</v>
      </c>
      <c r="AC158" s="263">
        <v>4.5999999999999999E-2</v>
      </c>
      <c r="AD158" s="263">
        <v>2.2959999999999998</v>
      </c>
      <c r="AE158" s="263">
        <v>2.363</v>
      </c>
      <c r="AF158" s="263">
        <v>4.5999999999999999E-2</v>
      </c>
      <c r="AG158" s="263">
        <v>2.286</v>
      </c>
      <c r="AH158" s="263">
        <v>2.3380000000000001</v>
      </c>
      <c r="AI158" s="263">
        <v>4.5999999999999999E-2</v>
      </c>
      <c r="AJ158" s="263">
        <v>2.27</v>
      </c>
      <c r="AK158" s="263">
        <v>2.3149999999999999</v>
      </c>
      <c r="AL158" s="263">
        <v>4.4999999999999998E-2</v>
      </c>
      <c r="AM158" s="263">
        <v>2.246</v>
      </c>
      <c r="AN158" s="263">
        <v>2.3010000000000002</v>
      </c>
      <c r="AO158" s="263">
        <v>4.4999999999999998E-2</v>
      </c>
      <c r="AP158" s="263" t="s">
        <v>31</v>
      </c>
      <c r="AQ158" s="263" t="s">
        <v>31</v>
      </c>
      <c r="AR158" s="263" t="s">
        <v>31</v>
      </c>
      <c r="AS158" s="263" t="s">
        <v>31</v>
      </c>
      <c r="AT158" s="263" t="s">
        <v>31</v>
      </c>
      <c r="AU158" s="263" t="s">
        <v>31</v>
      </c>
      <c r="AV158" s="263" t="s">
        <v>31</v>
      </c>
      <c r="AW158" s="263" t="s">
        <v>31</v>
      </c>
      <c r="AX158" s="263" t="s">
        <v>31</v>
      </c>
      <c r="AY158" s="264" t="s">
        <v>31</v>
      </c>
      <c r="AZ158" s="264" t="s">
        <v>31</v>
      </c>
      <c r="BA158" s="264" t="s">
        <v>31</v>
      </c>
      <c r="BB158" s="264"/>
      <c r="BC158" s="264"/>
      <c r="BD158" s="264"/>
    </row>
    <row r="159" spans="2:56" ht="16.5" customHeight="1" x14ac:dyDescent="0.25">
      <c r="B159" s="224"/>
      <c r="C159" s="260" t="s">
        <v>973</v>
      </c>
      <c r="D159" s="261" t="s">
        <v>1117</v>
      </c>
      <c r="E159" s="262" t="str">
        <f t="shared" si="0"/>
        <v>E5 (l)Turismes (M1)</v>
      </c>
      <c r="F159" s="263" t="s">
        <v>31</v>
      </c>
      <c r="G159" s="263" t="s">
        <v>31</v>
      </c>
      <c r="H159" s="263" t="s">
        <v>31</v>
      </c>
      <c r="I159" s="263" t="s">
        <v>31</v>
      </c>
      <c r="J159" s="263" t="s">
        <v>31</v>
      </c>
      <c r="K159" s="263" t="s">
        <v>31</v>
      </c>
      <c r="L159" s="263" t="s">
        <v>31</v>
      </c>
      <c r="M159" s="263" t="s">
        <v>31</v>
      </c>
      <c r="N159" s="263" t="s">
        <v>31</v>
      </c>
      <c r="O159" s="263" t="s">
        <v>31</v>
      </c>
      <c r="P159" s="263" t="s">
        <v>31</v>
      </c>
      <c r="Q159" s="263" t="s">
        <v>31</v>
      </c>
      <c r="R159" s="263" t="s">
        <v>31</v>
      </c>
      <c r="S159" s="263" t="s">
        <v>31</v>
      </c>
      <c r="T159" s="263" t="s">
        <v>31</v>
      </c>
      <c r="U159" s="263" t="s">
        <v>31</v>
      </c>
      <c r="V159" s="263" t="s">
        <v>31</v>
      </c>
      <c r="W159" s="263" t="s">
        <v>31</v>
      </c>
      <c r="X159" s="263" t="s">
        <v>31</v>
      </c>
      <c r="Y159" s="263" t="s">
        <v>31</v>
      </c>
      <c r="Z159" s="263" t="s">
        <v>31</v>
      </c>
      <c r="AA159" s="263" t="s">
        <v>31</v>
      </c>
      <c r="AB159" s="263" t="s">
        <v>31</v>
      </c>
      <c r="AC159" s="263" t="s">
        <v>31</v>
      </c>
      <c r="AD159" s="263" t="s">
        <v>31</v>
      </c>
      <c r="AE159" s="263" t="s">
        <v>31</v>
      </c>
      <c r="AF159" s="263" t="s">
        <v>31</v>
      </c>
      <c r="AG159" s="263" t="s">
        <v>31</v>
      </c>
      <c r="AH159" s="263" t="s">
        <v>31</v>
      </c>
      <c r="AI159" s="263" t="s">
        <v>31</v>
      </c>
      <c r="AJ159" s="263" t="s">
        <v>31</v>
      </c>
      <c r="AK159" s="263" t="s">
        <v>31</v>
      </c>
      <c r="AL159" s="263" t="s">
        <v>31</v>
      </c>
      <c r="AM159" s="263" t="s">
        <v>31</v>
      </c>
      <c r="AN159" s="263" t="s">
        <v>31</v>
      </c>
      <c r="AO159" s="263" t="s">
        <v>31</v>
      </c>
      <c r="AP159" s="263">
        <v>2.2360000000000002</v>
      </c>
      <c r="AQ159" s="263">
        <v>0.25</v>
      </c>
      <c r="AR159" s="263">
        <v>2.7E-2</v>
      </c>
      <c r="AS159" s="263">
        <v>2.2360000000000002</v>
      </c>
      <c r="AT159" s="263">
        <v>0.245</v>
      </c>
      <c r="AU159" s="263">
        <v>2.5999999999999999E-2</v>
      </c>
      <c r="AV159" s="263">
        <v>2.2360000000000002</v>
      </c>
      <c r="AW159" s="263">
        <v>0.24199999999999999</v>
      </c>
      <c r="AX159" s="263">
        <v>2.5000000000000001E-2</v>
      </c>
      <c r="AY159" s="265">
        <v>2.2360000000000002</v>
      </c>
      <c r="AZ159" s="265">
        <v>0.245</v>
      </c>
      <c r="BA159" s="265">
        <v>2.5999999999999999E-2</v>
      </c>
      <c r="BB159" s="265"/>
      <c r="BC159" s="265"/>
      <c r="BD159" s="265"/>
    </row>
    <row r="160" spans="2:56" ht="16.5" customHeight="1" x14ac:dyDescent="0.25">
      <c r="B160" s="224"/>
      <c r="C160" s="260" t="s">
        <v>10</v>
      </c>
      <c r="D160" s="261" t="s">
        <v>1118</v>
      </c>
      <c r="E160" s="262" t="str">
        <f t="shared" si="0"/>
        <v>E5 (l)Furgonetes i furgons (N1)</v>
      </c>
      <c r="F160" s="263" t="s">
        <v>31</v>
      </c>
      <c r="G160" s="263" t="s">
        <v>31</v>
      </c>
      <c r="H160" s="263" t="s">
        <v>31</v>
      </c>
      <c r="I160" s="263" t="s">
        <v>31</v>
      </c>
      <c r="J160" s="263" t="s">
        <v>31</v>
      </c>
      <c r="K160" s="263" t="s">
        <v>31</v>
      </c>
      <c r="L160" s="263" t="s">
        <v>31</v>
      </c>
      <c r="M160" s="263" t="s">
        <v>31</v>
      </c>
      <c r="N160" s="263" t="s">
        <v>31</v>
      </c>
      <c r="O160" s="263" t="s">
        <v>31</v>
      </c>
      <c r="P160" s="263" t="s">
        <v>31</v>
      </c>
      <c r="Q160" s="263" t="s">
        <v>31</v>
      </c>
      <c r="R160" s="263" t="s">
        <v>31</v>
      </c>
      <c r="S160" s="263" t="s">
        <v>31</v>
      </c>
      <c r="T160" s="263" t="s">
        <v>31</v>
      </c>
      <c r="U160" s="263" t="s">
        <v>31</v>
      </c>
      <c r="V160" s="263" t="s">
        <v>31</v>
      </c>
      <c r="W160" s="263" t="s">
        <v>31</v>
      </c>
      <c r="X160" s="263" t="s">
        <v>31</v>
      </c>
      <c r="Y160" s="263" t="s">
        <v>31</v>
      </c>
      <c r="Z160" s="263" t="s">
        <v>31</v>
      </c>
      <c r="AA160" s="263" t="s">
        <v>31</v>
      </c>
      <c r="AB160" s="263" t="s">
        <v>31</v>
      </c>
      <c r="AC160" s="263" t="s">
        <v>31</v>
      </c>
      <c r="AD160" s="263" t="s">
        <v>31</v>
      </c>
      <c r="AE160" s="263" t="s">
        <v>31</v>
      </c>
      <c r="AF160" s="263" t="s">
        <v>31</v>
      </c>
      <c r="AG160" s="263" t="s">
        <v>31</v>
      </c>
      <c r="AH160" s="263" t="s">
        <v>31</v>
      </c>
      <c r="AI160" s="263" t="s">
        <v>31</v>
      </c>
      <c r="AJ160" s="263" t="s">
        <v>31</v>
      </c>
      <c r="AK160" s="263" t="s">
        <v>31</v>
      </c>
      <c r="AL160" s="263" t="s">
        <v>31</v>
      </c>
      <c r="AM160" s="263" t="s">
        <v>31</v>
      </c>
      <c r="AN160" s="263" t="s">
        <v>31</v>
      </c>
      <c r="AO160" s="263" t="s">
        <v>31</v>
      </c>
      <c r="AP160" s="263">
        <v>2.234</v>
      </c>
      <c r="AQ160" s="263">
        <v>0.65700000000000003</v>
      </c>
      <c r="AR160" s="263">
        <v>6.2E-2</v>
      </c>
      <c r="AS160" s="263">
        <v>2.234</v>
      </c>
      <c r="AT160" s="263">
        <v>0.61399999999999999</v>
      </c>
      <c r="AU160" s="263">
        <v>5.7000000000000002E-2</v>
      </c>
      <c r="AV160" s="263">
        <v>2.234</v>
      </c>
      <c r="AW160" s="263">
        <v>0.59199999999999997</v>
      </c>
      <c r="AX160" s="263">
        <v>5.5E-2</v>
      </c>
      <c r="AY160" s="265">
        <v>2.234</v>
      </c>
      <c r="AZ160" s="265">
        <v>0.59799999999999998</v>
      </c>
      <c r="BA160" s="265">
        <v>5.5E-2</v>
      </c>
      <c r="BB160" s="265"/>
      <c r="BC160" s="265"/>
      <c r="BD160" s="265"/>
    </row>
    <row r="161" spans="2:56" ht="16.5" customHeight="1" x14ac:dyDescent="0.25">
      <c r="B161" s="224"/>
      <c r="C161" s="260" t="s">
        <v>10</v>
      </c>
      <c r="D161" s="261" t="s">
        <v>1133</v>
      </c>
      <c r="E161" s="262" t="str">
        <f t="shared" si="0"/>
        <v>E5 (l)Camions i autobusos (N2, N3, M2, M3)</v>
      </c>
      <c r="F161" s="263" t="s">
        <v>31</v>
      </c>
      <c r="G161" s="263" t="s">
        <v>31</v>
      </c>
      <c r="H161" s="263" t="s">
        <v>31</v>
      </c>
      <c r="I161" s="263" t="s">
        <v>31</v>
      </c>
      <c r="J161" s="263" t="s">
        <v>31</v>
      </c>
      <c r="K161" s="263" t="s">
        <v>31</v>
      </c>
      <c r="L161" s="263" t="s">
        <v>31</v>
      </c>
      <c r="M161" s="263" t="s">
        <v>31</v>
      </c>
      <c r="N161" s="263" t="s">
        <v>31</v>
      </c>
      <c r="O161" s="263" t="s">
        <v>31</v>
      </c>
      <c r="P161" s="263" t="s">
        <v>31</v>
      </c>
      <c r="Q161" s="263" t="s">
        <v>31</v>
      </c>
      <c r="R161" s="263" t="s">
        <v>31</v>
      </c>
      <c r="S161" s="263" t="s">
        <v>31</v>
      </c>
      <c r="T161" s="263" t="s">
        <v>31</v>
      </c>
      <c r="U161" s="263" t="s">
        <v>31</v>
      </c>
      <c r="V161" s="263" t="s">
        <v>31</v>
      </c>
      <c r="W161" s="263" t="s">
        <v>31</v>
      </c>
      <c r="X161" s="263" t="s">
        <v>31</v>
      </c>
      <c r="Y161" s="263" t="s">
        <v>31</v>
      </c>
      <c r="Z161" s="263" t="s">
        <v>31</v>
      </c>
      <c r="AA161" s="263" t="s">
        <v>31</v>
      </c>
      <c r="AB161" s="263" t="s">
        <v>31</v>
      </c>
      <c r="AC161" s="263" t="s">
        <v>31</v>
      </c>
      <c r="AD161" s="263" t="s">
        <v>31</v>
      </c>
      <c r="AE161" s="263" t="s">
        <v>31</v>
      </c>
      <c r="AF161" s="263" t="s">
        <v>31</v>
      </c>
      <c r="AG161" s="263" t="s">
        <v>31</v>
      </c>
      <c r="AH161" s="263" t="s">
        <v>31</v>
      </c>
      <c r="AI161" s="263" t="s">
        <v>31</v>
      </c>
      <c r="AJ161" s="263" t="s">
        <v>31</v>
      </c>
      <c r="AK161" s="263" t="s">
        <v>31</v>
      </c>
      <c r="AL161" s="263" t="s">
        <v>31</v>
      </c>
      <c r="AM161" s="263" t="s">
        <v>31</v>
      </c>
      <c r="AN161" s="263" t="s">
        <v>31</v>
      </c>
      <c r="AO161" s="263" t="s">
        <v>31</v>
      </c>
      <c r="AP161" s="263">
        <v>2.234</v>
      </c>
      <c r="AQ161" s="263">
        <v>0.49199999999999999</v>
      </c>
      <c r="AR161" s="263">
        <v>2.1000000000000001E-2</v>
      </c>
      <c r="AS161" s="263">
        <v>2.234</v>
      </c>
      <c r="AT161" s="263">
        <v>0.48899999999999999</v>
      </c>
      <c r="AU161" s="263">
        <v>2.1000000000000001E-2</v>
      </c>
      <c r="AV161" s="263">
        <v>2.234</v>
      </c>
      <c r="AW161" s="263">
        <v>0.48699999999999999</v>
      </c>
      <c r="AX161" s="263">
        <v>2.1000000000000001E-2</v>
      </c>
      <c r="AY161" s="265">
        <v>2.234</v>
      </c>
      <c r="AZ161" s="265">
        <v>0.48799999999999999</v>
      </c>
      <c r="BA161" s="265">
        <v>2.1000000000000001E-2</v>
      </c>
      <c r="BB161" s="265"/>
      <c r="BC161" s="265"/>
      <c r="BD161" s="265"/>
    </row>
    <row r="162" spans="2:56" ht="16.5" customHeight="1" x14ac:dyDescent="0.25">
      <c r="B162" s="224"/>
      <c r="C162" s="260" t="s">
        <v>10</v>
      </c>
      <c r="D162" s="261" t="s">
        <v>1119</v>
      </c>
      <c r="E162" s="262" t="str">
        <f t="shared" si="0"/>
        <v>E5 (l)Ciclomotors i motocicletes (L)</v>
      </c>
      <c r="F162" s="263" t="s">
        <v>31</v>
      </c>
      <c r="G162" s="263" t="s">
        <v>31</v>
      </c>
      <c r="H162" s="263" t="s">
        <v>31</v>
      </c>
      <c r="I162" s="263" t="s">
        <v>31</v>
      </c>
      <c r="J162" s="263" t="s">
        <v>31</v>
      </c>
      <c r="K162" s="263" t="s">
        <v>31</v>
      </c>
      <c r="L162" s="263" t="s">
        <v>31</v>
      </c>
      <c r="M162" s="263" t="s">
        <v>31</v>
      </c>
      <c r="N162" s="263" t="s">
        <v>31</v>
      </c>
      <c r="O162" s="263" t="s">
        <v>31</v>
      </c>
      <c r="P162" s="263" t="s">
        <v>31</v>
      </c>
      <c r="Q162" s="263" t="s">
        <v>31</v>
      </c>
      <c r="R162" s="263" t="s">
        <v>31</v>
      </c>
      <c r="S162" s="263" t="s">
        <v>31</v>
      </c>
      <c r="T162" s="263" t="s">
        <v>31</v>
      </c>
      <c r="U162" s="263" t="s">
        <v>31</v>
      </c>
      <c r="V162" s="263" t="s">
        <v>31</v>
      </c>
      <c r="W162" s="263" t="s">
        <v>31</v>
      </c>
      <c r="X162" s="263" t="s">
        <v>31</v>
      </c>
      <c r="Y162" s="263" t="s">
        <v>31</v>
      </c>
      <c r="Z162" s="263" t="s">
        <v>31</v>
      </c>
      <c r="AA162" s="263" t="s">
        <v>31</v>
      </c>
      <c r="AB162" s="263" t="s">
        <v>31</v>
      </c>
      <c r="AC162" s="263" t="s">
        <v>31</v>
      </c>
      <c r="AD162" s="263" t="s">
        <v>31</v>
      </c>
      <c r="AE162" s="263" t="s">
        <v>31</v>
      </c>
      <c r="AF162" s="263" t="s">
        <v>31</v>
      </c>
      <c r="AG162" s="263" t="s">
        <v>31</v>
      </c>
      <c r="AH162" s="263" t="s">
        <v>31</v>
      </c>
      <c r="AI162" s="263" t="s">
        <v>31</v>
      </c>
      <c r="AJ162" s="263" t="s">
        <v>31</v>
      </c>
      <c r="AK162" s="263" t="s">
        <v>31</v>
      </c>
      <c r="AL162" s="263" t="s">
        <v>31</v>
      </c>
      <c r="AM162" s="263" t="s">
        <v>31</v>
      </c>
      <c r="AN162" s="263" t="s">
        <v>31</v>
      </c>
      <c r="AO162" s="263" t="s">
        <v>31</v>
      </c>
      <c r="AP162" s="263">
        <v>2.27</v>
      </c>
      <c r="AQ162" s="263">
        <v>2.2730000000000001</v>
      </c>
      <c r="AR162" s="263">
        <v>4.5999999999999999E-2</v>
      </c>
      <c r="AS162" s="263">
        <v>2.27</v>
      </c>
      <c r="AT162" s="263">
        <v>2.222</v>
      </c>
      <c r="AU162" s="263">
        <v>4.4999999999999998E-2</v>
      </c>
      <c r="AV162" s="263">
        <v>2.27</v>
      </c>
      <c r="AW162" s="263">
        <v>2.1859999999999999</v>
      </c>
      <c r="AX162" s="263">
        <v>4.4999999999999998E-2</v>
      </c>
      <c r="AY162" s="265">
        <v>2.27</v>
      </c>
      <c r="AZ162" s="265">
        <v>2.1629999999999998</v>
      </c>
      <c r="BA162" s="265">
        <v>4.4999999999999998E-2</v>
      </c>
      <c r="BB162" s="265"/>
      <c r="BC162" s="265"/>
      <c r="BD162" s="265"/>
    </row>
    <row r="163" spans="2:56" ht="16.5" customHeight="1" x14ac:dyDescent="0.25">
      <c r="B163" s="224"/>
      <c r="C163" s="260" t="s">
        <v>974</v>
      </c>
      <c r="D163" s="261" t="s">
        <v>1117</v>
      </c>
      <c r="E163" s="262" t="str">
        <f t="shared" si="0"/>
        <v>E10 (l)Turismes (M1)</v>
      </c>
      <c r="F163" s="263" t="s">
        <v>31</v>
      </c>
      <c r="G163" s="263" t="s">
        <v>31</v>
      </c>
      <c r="H163" s="263" t="s">
        <v>31</v>
      </c>
      <c r="I163" s="263" t="s">
        <v>31</v>
      </c>
      <c r="J163" s="263" t="s">
        <v>31</v>
      </c>
      <c r="K163" s="263" t="s">
        <v>31</v>
      </c>
      <c r="L163" s="263" t="s">
        <v>31</v>
      </c>
      <c r="M163" s="263" t="s">
        <v>31</v>
      </c>
      <c r="N163" s="263" t="s">
        <v>31</v>
      </c>
      <c r="O163" s="263" t="s">
        <v>31</v>
      </c>
      <c r="P163" s="263" t="s">
        <v>31</v>
      </c>
      <c r="Q163" s="263" t="s">
        <v>31</v>
      </c>
      <c r="R163" s="263" t="s">
        <v>31</v>
      </c>
      <c r="S163" s="263" t="s">
        <v>31</v>
      </c>
      <c r="T163" s="263" t="s">
        <v>31</v>
      </c>
      <c r="U163" s="263" t="s">
        <v>31</v>
      </c>
      <c r="V163" s="263" t="s">
        <v>31</v>
      </c>
      <c r="W163" s="263" t="s">
        <v>31</v>
      </c>
      <c r="X163" s="263" t="s">
        <v>31</v>
      </c>
      <c r="Y163" s="263" t="s">
        <v>31</v>
      </c>
      <c r="Z163" s="263" t="s">
        <v>31</v>
      </c>
      <c r="AA163" s="263" t="s">
        <v>31</v>
      </c>
      <c r="AB163" s="263" t="s">
        <v>31</v>
      </c>
      <c r="AC163" s="263" t="s">
        <v>31</v>
      </c>
      <c r="AD163" s="263" t="s">
        <v>31</v>
      </c>
      <c r="AE163" s="263" t="s">
        <v>31</v>
      </c>
      <c r="AF163" s="263" t="s">
        <v>31</v>
      </c>
      <c r="AG163" s="263" t="s">
        <v>31</v>
      </c>
      <c r="AH163" s="263" t="s">
        <v>31</v>
      </c>
      <c r="AI163" s="263" t="s">
        <v>31</v>
      </c>
      <c r="AJ163" s="263" t="s">
        <v>31</v>
      </c>
      <c r="AK163" s="263" t="s">
        <v>31</v>
      </c>
      <c r="AL163" s="263" t="s">
        <v>31</v>
      </c>
      <c r="AM163" s="263" t="s">
        <v>31</v>
      </c>
      <c r="AN163" s="263" t="s">
        <v>31</v>
      </c>
      <c r="AO163" s="263" t="s">
        <v>31</v>
      </c>
      <c r="AP163" s="263">
        <v>2.1190000000000002</v>
      </c>
      <c r="AQ163" s="263">
        <v>0.25</v>
      </c>
      <c r="AR163" s="263">
        <v>2.7E-2</v>
      </c>
      <c r="AS163" s="263">
        <v>2.1190000000000002</v>
      </c>
      <c r="AT163" s="263">
        <v>0.245</v>
      </c>
      <c r="AU163" s="263">
        <v>2.5999999999999999E-2</v>
      </c>
      <c r="AV163" s="263">
        <v>2.1190000000000002</v>
      </c>
      <c r="AW163" s="263">
        <v>0.24199999999999999</v>
      </c>
      <c r="AX163" s="263">
        <v>2.5000000000000001E-2</v>
      </c>
      <c r="AY163" s="265">
        <v>2.1190000000000002</v>
      </c>
      <c r="AZ163" s="265">
        <v>0.245</v>
      </c>
      <c r="BA163" s="265">
        <v>2.5999999999999999E-2</v>
      </c>
      <c r="BB163" s="265"/>
      <c r="BC163" s="265"/>
      <c r="BD163" s="265"/>
    </row>
    <row r="164" spans="2:56" ht="16.5" customHeight="1" x14ac:dyDescent="0.25">
      <c r="B164" s="224"/>
      <c r="C164" s="260" t="s">
        <v>30</v>
      </c>
      <c r="D164" s="261" t="s">
        <v>1118</v>
      </c>
      <c r="E164" s="262" t="str">
        <f t="shared" si="0"/>
        <v>E10 (l)Furgonetes i furgons (N1)</v>
      </c>
      <c r="F164" s="263" t="s">
        <v>31</v>
      </c>
      <c r="G164" s="263" t="s">
        <v>31</v>
      </c>
      <c r="H164" s="263" t="s">
        <v>31</v>
      </c>
      <c r="I164" s="263" t="s">
        <v>31</v>
      </c>
      <c r="J164" s="263" t="s">
        <v>31</v>
      </c>
      <c r="K164" s="263" t="s">
        <v>31</v>
      </c>
      <c r="L164" s="263" t="s">
        <v>31</v>
      </c>
      <c r="M164" s="263" t="s">
        <v>31</v>
      </c>
      <c r="N164" s="263" t="s">
        <v>31</v>
      </c>
      <c r="O164" s="263" t="s">
        <v>31</v>
      </c>
      <c r="P164" s="263" t="s">
        <v>31</v>
      </c>
      <c r="Q164" s="263" t="s">
        <v>31</v>
      </c>
      <c r="R164" s="263" t="s">
        <v>31</v>
      </c>
      <c r="S164" s="263" t="s">
        <v>31</v>
      </c>
      <c r="T164" s="263" t="s">
        <v>31</v>
      </c>
      <c r="U164" s="263" t="s">
        <v>31</v>
      </c>
      <c r="V164" s="263" t="s">
        <v>31</v>
      </c>
      <c r="W164" s="263" t="s">
        <v>31</v>
      </c>
      <c r="X164" s="263" t="s">
        <v>31</v>
      </c>
      <c r="Y164" s="263" t="s">
        <v>31</v>
      </c>
      <c r="Z164" s="263" t="s">
        <v>31</v>
      </c>
      <c r="AA164" s="263" t="s">
        <v>31</v>
      </c>
      <c r="AB164" s="263" t="s">
        <v>31</v>
      </c>
      <c r="AC164" s="263" t="s">
        <v>31</v>
      </c>
      <c r="AD164" s="263" t="s">
        <v>31</v>
      </c>
      <c r="AE164" s="263" t="s">
        <v>31</v>
      </c>
      <c r="AF164" s="263" t="s">
        <v>31</v>
      </c>
      <c r="AG164" s="263" t="s">
        <v>31</v>
      </c>
      <c r="AH164" s="263" t="s">
        <v>31</v>
      </c>
      <c r="AI164" s="263" t="s">
        <v>31</v>
      </c>
      <c r="AJ164" s="263" t="s">
        <v>31</v>
      </c>
      <c r="AK164" s="263" t="s">
        <v>31</v>
      </c>
      <c r="AL164" s="263" t="s">
        <v>31</v>
      </c>
      <c r="AM164" s="263" t="s">
        <v>31</v>
      </c>
      <c r="AN164" s="263" t="s">
        <v>31</v>
      </c>
      <c r="AO164" s="263" t="s">
        <v>31</v>
      </c>
      <c r="AP164" s="263">
        <v>2.117</v>
      </c>
      <c r="AQ164" s="263">
        <v>0.65700000000000003</v>
      </c>
      <c r="AR164" s="263">
        <v>6.2E-2</v>
      </c>
      <c r="AS164" s="263">
        <v>2.117</v>
      </c>
      <c r="AT164" s="263">
        <v>0.61399999999999999</v>
      </c>
      <c r="AU164" s="263">
        <v>5.7000000000000002E-2</v>
      </c>
      <c r="AV164" s="263">
        <v>2.117</v>
      </c>
      <c r="AW164" s="263">
        <v>0.59199999999999997</v>
      </c>
      <c r="AX164" s="263">
        <v>5.5E-2</v>
      </c>
      <c r="AY164" s="265">
        <v>2.117</v>
      </c>
      <c r="AZ164" s="265">
        <v>0.59799999999999998</v>
      </c>
      <c r="BA164" s="265">
        <v>5.5E-2</v>
      </c>
      <c r="BB164" s="265"/>
      <c r="BC164" s="265"/>
      <c r="BD164" s="265"/>
    </row>
    <row r="165" spans="2:56" ht="16.5" customHeight="1" x14ac:dyDescent="0.25">
      <c r="B165" s="224"/>
      <c r="C165" s="260" t="s">
        <v>30</v>
      </c>
      <c r="D165" s="261" t="s">
        <v>1133</v>
      </c>
      <c r="E165" s="262" t="str">
        <f t="shared" si="0"/>
        <v>E10 (l)Camions i autobusos (N2, N3, M2, M3)</v>
      </c>
      <c r="F165" s="263" t="s">
        <v>31</v>
      </c>
      <c r="G165" s="263" t="s">
        <v>31</v>
      </c>
      <c r="H165" s="263" t="s">
        <v>31</v>
      </c>
      <c r="I165" s="263" t="s">
        <v>31</v>
      </c>
      <c r="J165" s="263" t="s">
        <v>31</v>
      </c>
      <c r="K165" s="263" t="s">
        <v>31</v>
      </c>
      <c r="L165" s="263" t="s">
        <v>31</v>
      </c>
      <c r="M165" s="263" t="s">
        <v>31</v>
      </c>
      <c r="N165" s="263" t="s">
        <v>31</v>
      </c>
      <c r="O165" s="263" t="s">
        <v>31</v>
      </c>
      <c r="P165" s="263" t="s">
        <v>31</v>
      </c>
      <c r="Q165" s="263" t="s">
        <v>31</v>
      </c>
      <c r="R165" s="263" t="s">
        <v>31</v>
      </c>
      <c r="S165" s="263" t="s">
        <v>31</v>
      </c>
      <c r="T165" s="263" t="s">
        <v>31</v>
      </c>
      <c r="U165" s="263" t="s">
        <v>31</v>
      </c>
      <c r="V165" s="263" t="s">
        <v>31</v>
      </c>
      <c r="W165" s="263" t="s">
        <v>31</v>
      </c>
      <c r="X165" s="263" t="s">
        <v>31</v>
      </c>
      <c r="Y165" s="263" t="s">
        <v>31</v>
      </c>
      <c r="Z165" s="263" t="s">
        <v>31</v>
      </c>
      <c r="AA165" s="263" t="s">
        <v>31</v>
      </c>
      <c r="AB165" s="263" t="s">
        <v>31</v>
      </c>
      <c r="AC165" s="263" t="s">
        <v>31</v>
      </c>
      <c r="AD165" s="263" t="s">
        <v>31</v>
      </c>
      <c r="AE165" s="263" t="s">
        <v>31</v>
      </c>
      <c r="AF165" s="263" t="s">
        <v>31</v>
      </c>
      <c r="AG165" s="263" t="s">
        <v>31</v>
      </c>
      <c r="AH165" s="263" t="s">
        <v>31</v>
      </c>
      <c r="AI165" s="263" t="s">
        <v>31</v>
      </c>
      <c r="AJ165" s="263" t="s">
        <v>31</v>
      </c>
      <c r="AK165" s="263" t="s">
        <v>31</v>
      </c>
      <c r="AL165" s="263" t="s">
        <v>31</v>
      </c>
      <c r="AM165" s="263" t="s">
        <v>31</v>
      </c>
      <c r="AN165" s="263" t="s">
        <v>31</v>
      </c>
      <c r="AO165" s="263" t="s">
        <v>31</v>
      </c>
      <c r="AP165" s="263">
        <v>2.117</v>
      </c>
      <c r="AQ165" s="263">
        <v>0.49199999999999999</v>
      </c>
      <c r="AR165" s="263">
        <v>2.1000000000000001E-2</v>
      </c>
      <c r="AS165" s="263">
        <v>2.117</v>
      </c>
      <c r="AT165" s="263">
        <v>0.48899999999999999</v>
      </c>
      <c r="AU165" s="263">
        <v>2.1000000000000001E-2</v>
      </c>
      <c r="AV165" s="263">
        <v>2.117</v>
      </c>
      <c r="AW165" s="263">
        <v>0.48699999999999999</v>
      </c>
      <c r="AX165" s="263">
        <v>2.1000000000000001E-2</v>
      </c>
      <c r="AY165" s="265">
        <v>2.117</v>
      </c>
      <c r="AZ165" s="265">
        <v>0.48799999999999999</v>
      </c>
      <c r="BA165" s="265">
        <v>2.1000000000000001E-2</v>
      </c>
      <c r="BB165" s="265"/>
      <c r="BC165" s="265"/>
      <c r="BD165" s="265"/>
    </row>
    <row r="166" spans="2:56" ht="16.5" customHeight="1" x14ac:dyDescent="0.25">
      <c r="B166" s="224"/>
      <c r="C166" s="260" t="s">
        <v>30</v>
      </c>
      <c r="D166" s="261" t="s">
        <v>1119</v>
      </c>
      <c r="E166" s="262" t="str">
        <f t="shared" si="0"/>
        <v>E10 (l)Ciclomotors i motocicletes (L)</v>
      </c>
      <c r="F166" s="263" t="s">
        <v>31</v>
      </c>
      <c r="G166" s="263" t="s">
        <v>31</v>
      </c>
      <c r="H166" s="263" t="s">
        <v>31</v>
      </c>
      <c r="I166" s="263" t="s">
        <v>31</v>
      </c>
      <c r="J166" s="263" t="s">
        <v>31</v>
      </c>
      <c r="K166" s="263" t="s">
        <v>31</v>
      </c>
      <c r="L166" s="263" t="s">
        <v>31</v>
      </c>
      <c r="M166" s="263" t="s">
        <v>31</v>
      </c>
      <c r="N166" s="263" t="s">
        <v>31</v>
      </c>
      <c r="O166" s="263" t="s">
        <v>31</v>
      </c>
      <c r="P166" s="263" t="s">
        <v>31</v>
      </c>
      <c r="Q166" s="263" t="s">
        <v>31</v>
      </c>
      <c r="R166" s="263" t="s">
        <v>31</v>
      </c>
      <c r="S166" s="263" t="s">
        <v>31</v>
      </c>
      <c r="T166" s="263" t="s">
        <v>31</v>
      </c>
      <c r="U166" s="263" t="s">
        <v>31</v>
      </c>
      <c r="V166" s="263" t="s">
        <v>31</v>
      </c>
      <c r="W166" s="263" t="s">
        <v>31</v>
      </c>
      <c r="X166" s="263" t="s">
        <v>31</v>
      </c>
      <c r="Y166" s="263" t="s">
        <v>31</v>
      </c>
      <c r="Z166" s="263" t="s">
        <v>31</v>
      </c>
      <c r="AA166" s="263" t="s">
        <v>31</v>
      </c>
      <c r="AB166" s="263" t="s">
        <v>31</v>
      </c>
      <c r="AC166" s="263" t="s">
        <v>31</v>
      </c>
      <c r="AD166" s="263" t="s">
        <v>31</v>
      </c>
      <c r="AE166" s="263" t="s">
        <v>31</v>
      </c>
      <c r="AF166" s="263" t="s">
        <v>31</v>
      </c>
      <c r="AG166" s="263" t="s">
        <v>31</v>
      </c>
      <c r="AH166" s="263" t="s">
        <v>31</v>
      </c>
      <c r="AI166" s="263" t="s">
        <v>31</v>
      </c>
      <c r="AJ166" s="263" t="s">
        <v>31</v>
      </c>
      <c r="AK166" s="263" t="s">
        <v>31</v>
      </c>
      <c r="AL166" s="263" t="s">
        <v>31</v>
      </c>
      <c r="AM166" s="263" t="s">
        <v>31</v>
      </c>
      <c r="AN166" s="263" t="s">
        <v>31</v>
      </c>
      <c r="AO166" s="263" t="s">
        <v>31</v>
      </c>
      <c r="AP166" s="263">
        <v>2.1520000000000001</v>
      </c>
      <c r="AQ166" s="263">
        <v>2.2730000000000001</v>
      </c>
      <c r="AR166" s="263">
        <v>4.5999999999999999E-2</v>
      </c>
      <c r="AS166" s="263">
        <v>2.1520000000000001</v>
      </c>
      <c r="AT166" s="263">
        <v>2.222</v>
      </c>
      <c r="AU166" s="263">
        <v>4.4999999999999998E-2</v>
      </c>
      <c r="AV166" s="263">
        <v>2.1520000000000001</v>
      </c>
      <c r="AW166" s="263">
        <v>2.1859999999999999</v>
      </c>
      <c r="AX166" s="263">
        <v>4.4999999999999998E-2</v>
      </c>
      <c r="AY166" s="265">
        <v>2.1520000000000001</v>
      </c>
      <c r="AZ166" s="265">
        <v>2.1629999999999998</v>
      </c>
      <c r="BA166" s="265">
        <v>4.4999999999999998E-2</v>
      </c>
      <c r="BB166" s="265"/>
      <c r="BC166" s="265"/>
      <c r="BD166" s="265"/>
    </row>
    <row r="167" spans="2:56" ht="16.5" customHeight="1" x14ac:dyDescent="0.25">
      <c r="B167" s="224"/>
      <c r="C167" s="260" t="s">
        <v>975</v>
      </c>
      <c r="D167" s="261" t="s">
        <v>1117</v>
      </c>
      <c r="E167" s="262" t="str">
        <f t="shared" si="0"/>
        <v>E85 (l)Turismes (M1)</v>
      </c>
      <c r="F167" s="263" t="s">
        <v>31</v>
      </c>
      <c r="G167" s="263" t="s">
        <v>31</v>
      </c>
      <c r="H167" s="263" t="s">
        <v>31</v>
      </c>
      <c r="I167" s="263" t="s">
        <v>31</v>
      </c>
      <c r="J167" s="263" t="s">
        <v>31</v>
      </c>
      <c r="K167" s="263" t="s">
        <v>31</v>
      </c>
      <c r="L167" s="263" t="s">
        <v>31</v>
      </c>
      <c r="M167" s="263" t="s">
        <v>31</v>
      </c>
      <c r="N167" s="263" t="s">
        <v>31</v>
      </c>
      <c r="O167" s="263" t="s">
        <v>31</v>
      </c>
      <c r="P167" s="263" t="s">
        <v>31</v>
      </c>
      <c r="Q167" s="263" t="s">
        <v>31</v>
      </c>
      <c r="R167" s="263" t="s">
        <v>31</v>
      </c>
      <c r="S167" s="263" t="s">
        <v>31</v>
      </c>
      <c r="T167" s="263" t="s">
        <v>31</v>
      </c>
      <c r="U167" s="263" t="s">
        <v>31</v>
      </c>
      <c r="V167" s="263" t="s">
        <v>31</v>
      </c>
      <c r="W167" s="263" t="s">
        <v>31</v>
      </c>
      <c r="X167" s="263" t="s">
        <v>31</v>
      </c>
      <c r="Y167" s="263" t="s">
        <v>31</v>
      </c>
      <c r="Z167" s="263" t="s">
        <v>31</v>
      </c>
      <c r="AA167" s="263" t="s">
        <v>31</v>
      </c>
      <c r="AB167" s="263" t="s">
        <v>31</v>
      </c>
      <c r="AC167" s="263" t="s">
        <v>31</v>
      </c>
      <c r="AD167" s="263" t="s">
        <v>31</v>
      </c>
      <c r="AE167" s="263" t="s">
        <v>31</v>
      </c>
      <c r="AF167" s="263" t="s">
        <v>31</v>
      </c>
      <c r="AG167" s="263" t="s">
        <v>31</v>
      </c>
      <c r="AH167" s="263" t="s">
        <v>31</v>
      </c>
      <c r="AI167" s="263" t="s">
        <v>31</v>
      </c>
      <c r="AJ167" s="263" t="s">
        <v>31</v>
      </c>
      <c r="AK167" s="263" t="s">
        <v>31</v>
      </c>
      <c r="AL167" s="263" t="s">
        <v>31</v>
      </c>
      <c r="AM167" s="263" t="s">
        <v>31</v>
      </c>
      <c r="AN167" s="263" t="s">
        <v>31</v>
      </c>
      <c r="AO167" s="263" t="s">
        <v>31</v>
      </c>
      <c r="AP167" s="263">
        <v>0.35899999999999999</v>
      </c>
      <c r="AQ167" s="263">
        <v>0.25</v>
      </c>
      <c r="AR167" s="263">
        <v>2.7E-2</v>
      </c>
      <c r="AS167" s="263">
        <v>0.35899999999999999</v>
      </c>
      <c r="AT167" s="263">
        <v>0.245</v>
      </c>
      <c r="AU167" s="263">
        <v>2.5999999999999999E-2</v>
      </c>
      <c r="AV167" s="263">
        <v>0.35899999999999999</v>
      </c>
      <c r="AW167" s="263">
        <v>0.24199999999999999</v>
      </c>
      <c r="AX167" s="263">
        <v>2.5000000000000001E-2</v>
      </c>
      <c r="AY167" s="265">
        <v>0.35899999999999999</v>
      </c>
      <c r="AZ167" s="265">
        <v>0.245</v>
      </c>
      <c r="BA167" s="265">
        <v>2.5999999999999999E-2</v>
      </c>
      <c r="BB167" s="265"/>
      <c r="BC167" s="265"/>
      <c r="BD167" s="265"/>
    </row>
    <row r="168" spans="2:56" ht="16.5" customHeight="1" x14ac:dyDescent="0.25">
      <c r="B168" s="224"/>
      <c r="C168" s="260" t="s">
        <v>16</v>
      </c>
      <c r="D168" s="261" t="s">
        <v>1118</v>
      </c>
      <c r="E168" s="262" t="str">
        <f t="shared" si="0"/>
        <v>E85 (l)Furgonetes i furgons (N1)</v>
      </c>
      <c r="F168" s="263" t="s">
        <v>31</v>
      </c>
      <c r="G168" s="263" t="s">
        <v>31</v>
      </c>
      <c r="H168" s="263" t="s">
        <v>31</v>
      </c>
      <c r="I168" s="263" t="s">
        <v>31</v>
      </c>
      <c r="J168" s="263" t="s">
        <v>31</v>
      </c>
      <c r="K168" s="263" t="s">
        <v>31</v>
      </c>
      <c r="L168" s="263" t="s">
        <v>31</v>
      </c>
      <c r="M168" s="263" t="s">
        <v>31</v>
      </c>
      <c r="N168" s="263" t="s">
        <v>31</v>
      </c>
      <c r="O168" s="263" t="s">
        <v>31</v>
      </c>
      <c r="P168" s="263" t="s">
        <v>31</v>
      </c>
      <c r="Q168" s="263" t="s">
        <v>31</v>
      </c>
      <c r="R168" s="263" t="s">
        <v>31</v>
      </c>
      <c r="S168" s="263" t="s">
        <v>31</v>
      </c>
      <c r="T168" s="263" t="s">
        <v>31</v>
      </c>
      <c r="U168" s="263" t="s">
        <v>31</v>
      </c>
      <c r="V168" s="263" t="s">
        <v>31</v>
      </c>
      <c r="W168" s="263" t="s">
        <v>31</v>
      </c>
      <c r="X168" s="263" t="s">
        <v>31</v>
      </c>
      <c r="Y168" s="263" t="s">
        <v>31</v>
      </c>
      <c r="Z168" s="263" t="s">
        <v>31</v>
      </c>
      <c r="AA168" s="263" t="s">
        <v>31</v>
      </c>
      <c r="AB168" s="263" t="s">
        <v>31</v>
      </c>
      <c r="AC168" s="263" t="s">
        <v>31</v>
      </c>
      <c r="AD168" s="263" t="s">
        <v>31</v>
      </c>
      <c r="AE168" s="263" t="s">
        <v>31</v>
      </c>
      <c r="AF168" s="263" t="s">
        <v>31</v>
      </c>
      <c r="AG168" s="263" t="s">
        <v>31</v>
      </c>
      <c r="AH168" s="263" t="s">
        <v>31</v>
      </c>
      <c r="AI168" s="263" t="s">
        <v>31</v>
      </c>
      <c r="AJ168" s="263" t="s">
        <v>31</v>
      </c>
      <c r="AK168" s="263" t="s">
        <v>31</v>
      </c>
      <c r="AL168" s="263" t="s">
        <v>31</v>
      </c>
      <c r="AM168" s="263" t="s">
        <v>31</v>
      </c>
      <c r="AN168" s="263" t="s">
        <v>31</v>
      </c>
      <c r="AO168" s="263" t="s">
        <v>31</v>
      </c>
      <c r="AP168" s="263">
        <v>0.35699999999999998</v>
      </c>
      <c r="AQ168" s="263">
        <v>0.65700000000000003</v>
      </c>
      <c r="AR168" s="263">
        <v>6.2E-2</v>
      </c>
      <c r="AS168" s="263">
        <v>0.35699999999999998</v>
      </c>
      <c r="AT168" s="263">
        <v>0.61399999999999999</v>
      </c>
      <c r="AU168" s="263">
        <v>5.7000000000000002E-2</v>
      </c>
      <c r="AV168" s="263">
        <v>0.35699999999999998</v>
      </c>
      <c r="AW168" s="263">
        <v>0.59199999999999997</v>
      </c>
      <c r="AX168" s="263">
        <v>5.5E-2</v>
      </c>
      <c r="AY168" s="265">
        <v>0.35699999999999998</v>
      </c>
      <c r="AZ168" s="265">
        <v>0.59799999999999998</v>
      </c>
      <c r="BA168" s="265">
        <v>5.5E-2</v>
      </c>
      <c r="BB168" s="265"/>
      <c r="BC168" s="265"/>
      <c r="BD168" s="265"/>
    </row>
    <row r="169" spans="2:56" ht="16.5" customHeight="1" x14ac:dyDescent="0.25">
      <c r="B169" s="224"/>
      <c r="C169" s="260" t="s">
        <v>16</v>
      </c>
      <c r="D169" s="261" t="s">
        <v>1133</v>
      </c>
      <c r="E169" s="262" t="str">
        <f t="shared" si="0"/>
        <v>E85 (l)Camions i autobusos (N2, N3, M2, M3)</v>
      </c>
      <c r="F169" s="263" t="s">
        <v>31</v>
      </c>
      <c r="G169" s="263" t="s">
        <v>31</v>
      </c>
      <c r="H169" s="263" t="s">
        <v>31</v>
      </c>
      <c r="I169" s="263" t="s">
        <v>31</v>
      </c>
      <c r="J169" s="263" t="s">
        <v>31</v>
      </c>
      <c r="K169" s="263" t="s">
        <v>31</v>
      </c>
      <c r="L169" s="263" t="s">
        <v>31</v>
      </c>
      <c r="M169" s="263" t="s">
        <v>31</v>
      </c>
      <c r="N169" s="263" t="s">
        <v>31</v>
      </c>
      <c r="O169" s="263" t="s">
        <v>31</v>
      </c>
      <c r="P169" s="263" t="s">
        <v>31</v>
      </c>
      <c r="Q169" s="263" t="s">
        <v>31</v>
      </c>
      <c r="R169" s="263" t="s">
        <v>31</v>
      </c>
      <c r="S169" s="263" t="s">
        <v>31</v>
      </c>
      <c r="T169" s="263" t="s">
        <v>31</v>
      </c>
      <c r="U169" s="263" t="s">
        <v>31</v>
      </c>
      <c r="V169" s="263" t="s">
        <v>31</v>
      </c>
      <c r="W169" s="263" t="s">
        <v>31</v>
      </c>
      <c r="X169" s="263" t="s">
        <v>31</v>
      </c>
      <c r="Y169" s="263" t="s">
        <v>31</v>
      </c>
      <c r="Z169" s="263" t="s">
        <v>31</v>
      </c>
      <c r="AA169" s="263" t="s">
        <v>31</v>
      </c>
      <c r="AB169" s="263" t="s">
        <v>31</v>
      </c>
      <c r="AC169" s="263" t="s">
        <v>31</v>
      </c>
      <c r="AD169" s="263" t="s">
        <v>31</v>
      </c>
      <c r="AE169" s="263" t="s">
        <v>31</v>
      </c>
      <c r="AF169" s="263" t="s">
        <v>31</v>
      </c>
      <c r="AG169" s="263" t="s">
        <v>31</v>
      </c>
      <c r="AH169" s="263" t="s">
        <v>31</v>
      </c>
      <c r="AI169" s="263" t="s">
        <v>31</v>
      </c>
      <c r="AJ169" s="263" t="s">
        <v>31</v>
      </c>
      <c r="AK169" s="263" t="s">
        <v>31</v>
      </c>
      <c r="AL169" s="263" t="s">
        <v>31</v>
      </c>
      <c r="AM169" s="263" t="s">
        <v>31</v>
      </c>
      <c r="AN169" s="263" t="s">
        <v>31</v>
      </c>
      <c r="AO169" s="263" t="s">
        <v>31</v>
      </c>
      <c r="AP169" s="263">
        <v>0.35699999999999998</v>
      </c>
      <c r="AQ169" s="263">
        <v>0.49199999999999999</v>
      </c>
      <c r="AR169" s="263">
        <v>2.1000000000000001E-2</v>
      </c>
      <c r="AS169" s="263">
        <v>0.35699999999999998</v>
      </c>
      <c r="AT169" s="263">
        <v>0.48899999999999999</v>
      </c>
      <c r="AU169" s="263">
        <v>2.1000000000000001E-2</v>
      </c>
      <c r="AV169" s="263">
        <v>0.35699999999999998</v>
      </c>
      <c r="AW169" s="263">
        <v>0.48699999999999999</v>
      </c>
      <c r="AX169" s="263">
        <v>2.1000000000000001E-2</v>
      </c>
      <c r="AY169" s="265">
        <v>0.35699999999999998</v>
      </c>
      <c r="AZ169" s="265">
        <v>0.48799999999999999</v>
      </c>
      <c r="BA169" s="265">
        <v>2.1000000000000001E-2</v>
      </c>
      <c r="BB169" s="265"/>
      <c r="BC169" s="265"/>
      <c r="BD169" s="265"/>
    </row>
    <row r="170" spans="2:56" ht="16.5" customHeight="1" x14ac:dyDescent="0.25">
      <c r="B170" s="224"/>
      <c r="C170" s="260" t="s">
        <v>16</v>
      </c>
      <c r="D170" s="261" t="s">
        <v>1119</v>
      </c>
      <c r="E170" s="262" t="str">
        <f t="shared" si="0"/>
        <v>E85 (l)Ciclomotors i motocicletes (L)</v>
      </c>
      <c r="F170" s="263" t="s">
        <v>31</v>
      </c>
      <c r="G170" s="263" t="s">
        <v>31</v>
      </c>
      <c r="H170" s="263" t="s">
        <v>31</v>
      </c>
      <c r="I170" s="263" t="s">
        <v>31</v>
      </c>
      <c r="J170" s="263" t="s">
        <v>31</v>
      </c>
      <c r="K170" s="263" t="s">
        <v>31</v>
      </c>
      <c r="L170" s="263" t="s">
        <v>31</v>
      </c>
      <c r="M170" s="263" t="s">
        <v>31</v>
      </c>
      <c r="N170" s="263" t="s">
        <v>31</v>
      </c>
      <c r="O170" s="263" t="s">
        <v>31</v>
      </c>
      <c r="P170" s="263" t="s">
        <v>31</v>
      </c>
      <c r="Q170" s="263" t="s">
        <v>31</v>
      </c>
      <c r="R170" s="263" t="s">
        <v>31</v>
      </c>
      <c r="S170" s="263" t="s">
        <v>31</v>
      </c>
      <c r="T170" s="263" t="s">
        <v>31</v>
      </c>
      <c r="U170" s="263" t="s">
        <v>31</v>
      </c>
      <c r="V170" s="263" t="s">
        <v>31</v>
      </c>
      <c r="W170" s="263" t="s">
        <v>31</v>
      </c>
      <c r="X170" s="263" t="s">
        <v>31</v>
      </c>
      <c r="Y170" s="263" t="s">
        <v>31</v>
      </c>
      <c r="Z170" s="263" t="s">
        <v>31</v>
      </c>
      <c r="AA170" s="263" t="s">
        <v>31</v>
      </c>
      <c r="AB170" s="263" t="s">
        <v>31</v>
      </c>
      <c r="AC170" s="263" t="s">
        <v>31</v>
      </c>
      <c r="AD170" s="263" t="s">
        <v>31</v>
      </c>
      <c r="AE170" s="263" t="s">
        <v>31</v>
      </c>
      <c r="AF170" s="263" t="s">
        <v>31</v>
      </c>
      <c r="AG170" s="263" t="s">
        <v>31</v>
      </c>
      <c r="AH170" s="263" t="s">
        <v>31</v>
      </c>
      <c r="AI170" s="263" t="s">
        <v>31</v>
      </c>
      <c r="AJ170" s="263" t="s">
        <v>31</v>
      </c>
      <c r="AK170" s="263" t="s">
        <v>31</v>
      </c>
      <c r="AL170" s="263" t="s">
        <v>31</v>
      </c>
      <c r="AM170" s="263" t="s">
        <v>31</v>
      </c>
      <c r="AN170" s="263" t="s">
        <v>31</v>
      </c>
      <c r="AO170" s="263" t="s">
        <v>31</v>
      </c>
      <c r="AP170" s="263">
        <v>0.39200000000000002</v>
      </c>
      <c r="AQ170" s="263">
        <v>2.2730000000000001</v>
      </c>
      <c r="AR170" s="263">
        <v>4.5999999999999999E-2</v>
      </c>
      <c r="AS170" s="263">
        <v>0.39200000000000002</v>
      </c>
      <c r="AT170" s="263">
        <v>2.222</v>
      </c>
      <c r="AU170" s="263">
        <v>4.4999999999999998E-2</v>
      </c>
      <c r="AV170" s="263">
        <v>0.39200000000000002</v>
      </c>
      <c r="AW170" s="263">
        <v>2.1859999999999999</v>
      </c>
      <c r="AX170" s="263">
        <v>4.4999999999999998E-2</v>
      </c>
      <c r="AY170" s="265">
        <v>0.39200000000000002</v>
      </c>
      <c r="AZ170" s="265">
        <v>2.1629999999999998</v>
      </c>
      <c r="BA170" s="265">
        <v>4.4999999999999998E-2</v>
      </c>
      <c r="BB170" s="265"/>
      <c r="BC170" s="265"/>
      <c r="BD170" s="265"/>
    </row>
    <row r="171" spans="2:56" ht="16.5" customHeight="1" x14ac:dyDescent="0.25">
      <c r="B171" s="224"/>
      <c r="C171" s="260" t="s">
        <v>976</v>
      </c>
      <c r="D171" s="261" t="s">
        <v>1117</v>
      </c>
      <c r="E171" s="262" t="str">
        <f t="shared" si="0"/>
        <v>E100 (l)Turismes (M1)</v>
      </c>
      <c r="F171" s="263" t="s">
        <v>31</v>
      </c>
      <c r="G171" s="263" t="s">
        <v>31</v>
      </c>
      <c r="H171" s="263" t="s">
        <v>31</v>
      </c>
      <c r="I171" s="263" t="s">
        <v>31</v>
      </c>
      <c r="J171" s="263" t="s">
        <v>31</v>
      </c>
      <c r="K171" s="263" t="s">
        <v>31</v>
      </c>
      <c r="L171" s="263" t="s">
        <v>31</v>
      </c>
      <c r="M171" s="263" t="s">
        <v>31</v>
      </c>
      <c r="N171" s="263" t="s">
        <v>31</v>
      </c>
      <c r="O171" s="263" t="s">
        <v>31</v>
      </c>
      <c r="P171" s="263" t="s">
        <v>31</v>
      </c>
      <c r="Q171" s="263" t="s">
        <v>31</v>
      </c>
      <c r="R171" s="263" t="s">
        <v>31</v>
      </c>
      <c r="S171" s="263" t="s">
        <v>31</v>
      </c>
      <c r="T171" s="263" t="s">
        <v>31</v>
      </c>
      <c r="U171" s="263" t="s">
        <v>31</v>
      </c>
      <c r="V171" s="263" t="s">
        <v>31</v>
      </c>
      <c r="W171" s="263" t="s">
        <v>31</v>
      </c>
      <c r="X171" s="263" t="s">
        <v>31</v>
      </c>
      <c r="Y171" s="263" t="s">
        <v>31</v>
      </c>
      <c r="Z171" s="263" t="s">
        <v>31</v>
      </c>
      <c r="AA171" s="263" t="s">
        <v>31</v>
      </c>
      <c r="AB171" s="263" t="s">
        <v>31</v>
      </c>
      <c r="AC171" s="263" t="s">
        <v>31</v>
      </c>
      <c r="AD171" s="263" t="s">
        <v>31</v>
      </c>
      <c r="AE171" s="263" t="s">
        <v>31</v>
      </c>
      <c r="AF171" s="263" t="s">
        <v>31</v>
      </c>
      <c r="AG171" s="263" t="s">
        <v>31</v>
      </c>
      <c r="AH171" s="263" t="s">
        <v>31</v>
      </c>
      <c r="AI171" s="263" t="s">
        <v>31</v>
      </c>
      <c r="AJ171" s="263" t="s">
        <v>31</v>
      </c>
      <c r="AK171" s="263" t="s">
        <v>31</v>
      </c>
      <c r="AL171" s="263" t="s">
        <v>31</v>
      </c>
      <c r="AM171" s="263" t="s">
        <v>31</v>
      </c>
      <c r="AN171" s="263" t="s">
        <v>31</v>
      </c>
      <c r="AO171" s="263" t="s">
        <v>31</v>
      </c>
      <c r="AP171" s="263">
        <v>7.0000000000000001E-3</v>
      </c>
      <c r="AQ171" s="263">
        <v>0.25</v>
      </c>
      <c r="AR171" s="263">
        <v>2.7E-2</v>
      </c>
      <c r="AS171" s="263">
        <v>7.0000000000000001E-3</v>
      </c>
      <c r="AT171" s="263">
        <v>0.245</v>
      </c>
      <c r="AU171" s="263">
        <v>2.5999999999999999E-2</v>
      </c>
      <c r="AV171" s="263">
        <v>7.0000000000000001E-3</v>
      </c>
      <c r="AW171" s="263">
        <v>0.24199999999999999</v>
      </c>
      <c r="AX171" s="263">
        <v>2.5000000000000001E-2</v>
      </c>
      <c r="AY171" s="265">
        <v>7.0000000000000001E-3</v>
      </c>
      <c r="AZ171" s="265">
        <v>0.245</v>
      </c>
      <c r="BA171" s="265">
        <v>2.5999999999999999E-2</v>
      </c>
      <c r="BB171" s="265"/>
      <c r="BC171" s="265"/>
      <c r="BD171" s="265"/>
    </row>
    <row r="172" spans="2:56" ht="16.5" customHeight="1" x14ac:dyDescent="0.25">
      <c r="B172" s="224"/>
      <c r="C172" s="260" t="s">
        <v>20</v>
      </c>
      <c r="D172" s="261" t="s">
        <v>1118</v>
      </c>
      <c r="E172" s="262" t="str">
        <f t="shared" si="0"/>
        <v>E100 (l)Furgonetes i furgons (N1)</v>
      </c>
      <c r="F172" s="263" t="s">
        <v>31</v>
      </c>
      <c r="G172" s="263" t="s">
        <v>31</v>
      </c>
      <c r="H172" s="263" t="s">
        <v>31</v>
      </c>
      <c r="I172" s="263" t="s">
        <v>31</v>
      </c>
      <c r="J172" s="263" t="s">
        <v>31</v>
      </c>
      <c r="K172" s="263" t="s">
        <v>31</v>
      </c>
      <c r="L172" s="263" t="s">
        <v>31</v>
      </c>
      <c r="M172" s="263" t="s">
        <v>31</v>
      </c>
      <c r="N172" s="263" t="s">
        <v>31</v>
      </c>
      <c r="O172" s="263" t="s">
        <v>31</v>
      </c>
      <c r="P172" s="263" t="s">
        <v>31</v>
      </c>
      <c r="Q172" s="263" t="s">
        <v>31</v>
      </c>
      <c r="R172" s="263" t="s">
        <v>31</v>
      </c>
      <c r="S172" s="263" t="s">
        <v>31</v>
      </c>
      <c r="T172" s="263" t="s">
        <v>31</v>
      </c>
      <c r="U172" s="263" t="s">
        <v>31</v>
      </c>
      <c r="V172" s="263" t="s">
        <v>31</v>
      </c>
      <c r="W172" s="263" t="s">
        <v>31</v>
      </c>
      <c r="X172" s="263" t="s">
        <v>31</v>
      </c>
      <c r="Y172" s="263" t="s">
        <v>31</v>
      </c>
      <c r="Z172" s="263" t="s">
        <v>31</v>
      </c>
      <c r="AA172" s="263" t="s">
        <v>31</v>
      </c>
      <c r="AB172" s="263" t="s">
        <v>31</v>
      </c>
      <c r="AC172" s="263" t="s">
        <v>31</v>
      </c>
      <c r="AD172" s="263" t="s">
        <v>31</v>
      </c>
      <c r="AE172" s="263" t="s">
        <v>31</v>
      </c>
      <c r="AF172" s="263" t="s">
        <v>31</v>
      </c>
      <c r="AG172" s="263" t="s">
        <v>31</v>
      </c>
      <c r="AH172" s="263" t="s">
        <v>31</v>
      </c>
      <c r="AI172" s="263" t="s">
        <v>31</v>
      </c>
      <c r="AJ172" s="263" t="s">
        <v>31</v>
      </c>
      <c r="AK172" s="263" t="s">
        <v>31</v>
      </c>
      <c r="AL172" s="263" t="s">
        <v>31</v>
      </c>
      <c r="AM172" s="263" t="s">
        <v>31</v>
      </c>
      <c r="AN172" s="263" t="s">
        <v>31</v>
      </c>
      <c r="AO172" s="263" t="s">
        <v>31</v>
      </c>
      <c r="AP172" s="263">
        <v>5.0000000000000001E-3</v>
      </c>
      <c r="AQ172" s="263">
        <v>0.65700000000000003</v>
      </c>
      <c r="AR172" s="263">
        <v>6.2E-2</v>
      </c>
      <c r="AS172" s="263">
        <v>5.0000000000000001E-3</v>
      </c>
      <c r="AT172" s="263">
        <v>0.61399999999999999</v>
      </c>
      <c r="AU172" s="263">
        <v>5.7000000000000002E-2</v>
      </c>
      <c r="AV172" s="263">
        <v>5.0000000000000001E-3</v>
      </c>
      <c r="AW172" s="263">
        <v>0.59199999999999997</v>
      </c>
      <c r="AX172" s="263">
        <v>5.5E-2</v>
      </c>
      <c r="AY172" s="265">
        <v>5.0000000000000001E-3</v>
      </c>
      <c r="AZ172" s="265">
        <v>0.59799999999999998</v>
      </c>
      <c r="BA172" s="265">
        <v>5.5E-2</v>
      </c>
      <c r="BB172" s="265"/>
      <c r="BC172" s="265"/>
      <c r="BD172" s="265"/>
    </row>
    <row r="173" spans="2:56" ht="16.5" customHeight="1" x14ac:dyDescent="0.25">
      <c r="B173" s="224"/>
      <c r="C173" s="260" t="s">
        <v>20</v>
      </c>
      <c r="D173" s="261" t="s">
        <v>1133</v>
      </c>
      <c r="E173" s="262" t="str">
        <f t="shared" si="0"/>
        <v>E100 (l)Camions i autobusos (N2, N3, M2, M3)</v>
      </c>
      <c r="F173" s="263" t="s">
        <v>31</v>
      </c>
      <c r="G173" s="263" t="s">
        <v>31</v>
      </c>
      <c r="H173" s="263" t="s">
        <v>31</v>
      </c>
      <c r="I173" s="263" t="s">
        <v>31</v>
      </c>
      <c r="J173" s="263" t="s">
        <v>31</v>
      </c>
      <c r="K173" s="263" t="s">
        <v>31</v>
      </c>
      <c r="L173" s="263" t="s">
        <v>31</v>
      </c>
      <c r="M173" s="263" t="s">
        <v>31</v>
      </c>
      <c r="N173" s="263" t="s">
        <v>31</v>
      </c>
      <c r="O173" s="263" t="s">
        <v>31</v>
      </c>
      <c r="P173" s="263" t="s">
        <v>31</v>
      </c>
      <c r="Q173" s="263" t="s">
        <v>31</v>
      </c>
      <c r="R173" s="263" t="s">
        <v>31</v>
      </c>
      <c r="S173" s="263" t="s">
        <v>31</v>
      </c>
      <c r="T173" s="263" t="s">
        <v>31</v>
      </c>
      <c r="U173" s="263" t="s">
        <v>31</v>
      </c>
      <c r="V173" s="263" t="s">
        <v>31</v>
      </c>
      <c r="W173" s="263" t="s">
        <v>31</v>
      </c>
      <c r="X173" s="263" t="s">
        <v>31</v>
      </c>
      <c r="Y173" s="263" t="s">
        <v>31</v>
      </c>
      <c r="Z173" s="263" t="s">
        <v>31</v>
      </c>
      <c r="AA173" s="263" t="s">
        <v>31</v>
      </c>
      <c r="AB173" s="263" t="s">
        <v>31</v>
      </c>
      <c r="AC173" s="263" t="s">
        <v>31</v>
      </c>
      <c r="AD173" s="263" t="s">
        <v>31</v>
      </c>
      <c r="AE173" s="263" t="s">
        <v>31</v>
      </c>
      <c r="AF173" s="263" t="s">
        <v>31</v>
      </c>
      <c r="AG173" s="263" t="s">
        <v>31</v>
      </c>
      <c r="AH173" s="263" t="s">
        <v>31</v>
      </c>
      <c r="AI173" s="263" t="s">
        <v>31</v>
      </c>
      <c r="AJ173" s="263" t="s">
        <v>31</v>
      </c>
      <c r="AK173" s="263" t="s">
        <v>31</v>
      </c>
      <c r="AL173" s="263" t="s">
        <v>31</v>
      </c>
      <c r="AM173" s="263" t="s">
        <v>31</v>
      </c>
      <c r="AN173" s="263" t="s">
        <v>31</v>
      </c>
      <c r="AO173" s="263" t="s">
        <v>31</v>
      </c>
      <c r="AP173" s="263">
        <v>5.0000000000000001E-3</v>
      </c>
      <c r="AQ173" s="263">
        <v>0.49199999999999999</v>
      </c>
      <c r="AR173" s="263">
        <v>2.1000000000000001E-2</v>
      </c>
      <c r="AS173" s="263">
        <v>5.0000000000000001E-3</v>
      </c>
      <c r="AT173" s="263">
        <v>0.48899999999999999</v>
      </c>
      <c r="AU173" s="263">
        <v>2.1000000000000001E-2</v>
      </c>
      <c r="AV173" s="263">
        <v>5.0000000000000001E-3</v>
      </c>
      <c r="AW173" s="263">
        <v>0.48699999999999999</v>
      </c>
      <c r="AX173" s="263">
        <v>2.1000000000000001E-2</v>
      </c>
      <c r="AY173" s="265">
        <v>5.0000000000000001E-3</v>
      </c>
      <c r="AZ173" s="265">
        <v>0.48799999999999999</v>
      </c>
      <c r="BA173" s="265">
        <v>2.1000000000000001E-2</v>
      </c>
      <c r="BB173" s="265"/>
      <c r="BC173" s="265"/>
      <c r="BD173" s="265"/>
    </row>
    <row r="174" spans="2:56" ht="16.5" customHeight="1" x14ac:dyDescent="0.25">
      <c r="B174" s="224"/>
      <c r="C174" s="260" t="s">
        <v>20</v>
      </c>
      <c r="D174" s="261" t="s">
        <v>1119</v>
      </c>
      <c r="E174" s="262" t="str">
        <f t="shared" si="0"/>
        <v>E100 (l)Ciclomotors i motocicletes (L)</v>
      </c>
      <c r="F174" s="263" t="s">
        <v>31</v>
      </c>
      <c r="G174" s="263" t="s">
        <v>31</v>
      </c>
      <c r="H174" s="263" t="s">
        <v>31</v>
      </c>
      <c r="I174" s="263" t="s">
        <v>31</v>
      </c>
      <c r="J174" s="263" t="s">
        <v>31</v>
      </c>
      <c r="K174" s="263" t="s">
        <v>31</v>
      </c>
      <c r="L174" s="263" t="s">
        <v>31</v>
      </c>
      <c r="M174" s="263" t="s">
        <v>31</v>
      </c>
      <c r="N174" s="263" t="s">
        <v>31</v>
      </c>
      <c r="O174" s="263" t="s">
        <v>31</v>
      </c>
      <c r="P174" s="263" t="s">
        <v>31</v>
      </c>
      <c r="Q174" s="263" t="s">
        <v>31</v>
      </c>
      <c r="R174" s="263" t="s">
        <v>31</v>
      </c>
      <c r="S174" s="263" t="s">
        <v>31</v>
      </c>
      <c r="T174" s="263" t="s">
        <v>31</v>
      </c>
      <c r="U174" s="263" t="s">
        <v>31</v>
      </c>
      <c r="V174" s="263" t="s">
        <v>31</v>
      </c>
      <c r="W174" s="263" t="s">
        <v>31</v>
      </c>
      <c r="X174" s="263" t="s">
        <v>31</v>
      </c>
      <c r="Y174" s="263" t="s">
        <v>31</v>
      </c>
      <c r="Z174" s="263" t="s">
        <v>31</v>
      </c>
      <c r="AA174" s="263" t="s">
        <v>31</v>
      </c>
      <c r="AB174" s="263" t="s">
        <v>31</v>
      </c>
      <c r="AC174" s="263" t="s">
        <v>31</v>
      </c>
      <c r="AD174" s="263" t="s">
        <v>31</v>
      </c>
      <c r="AE174" s="263" t="s">
        <v>31</v>
      </c>
      <c r="AF174" s="263" t="s">
        <v>31</v>
      </c>
      <c r="AG174" s="263" t="s">
        <v>31</v>
      </c>
      <c r="AH174" s="263" t="s">
        <v>31</v>
      </c>
      <c r="AI174" s="263" t="s">
        <v>31</v>
      </c>
      <c r="AJ174" s="263" t="s">
        <v>31</v>
      </c>
      <c r="AK174" s="263" t="s">
        <v>31</v>
      </c>
      <c r="AL174" s="263" t="s">
        <v>31</v>
      </c>
      <c r="AM174" s="263" t="s">
        <v>31</v>
      </c>
      <c r="AN174" s="263" t="s">
        <v>31</v>
      </c>
      <c r="AO174" s="263" t="s">
        <v>31</v>
      </c>
      <c r="AP174" s="263">
        <v>0.04</v>
      </c>
      <c r="AQ174" s="263">
        <v>2.2730000000000001</v>
      </c>
      <c r="AR174" s="263">
        <v>4.5999999999999999E-2</v>
      </c>
      <c r="AS174" s="263">
        <v>0.04</v>
      </c>
      <c r="AT174" s="263">
        <v>2.222</v>
      </c>
      <c r="AU174" s="263">
        <v>4.4999999999999998E-2</v>
      </c>
      <c r="AV174" s="263">
        <v>0.04</v>
      </c>
      <c r="AW174" s="263">
        <v>2.1859999999999999</v>
      </c>
      <c r="AX174" s="263">
        <v>4.4999999999999998E-2</v>
      </c>
      <c r="AY174" s="265">
        <v>0.04</v>
      </c>
      <c r="AZ174" s="265">
        <v>2.1629999999999998</v>
      </c>
      <c r="BA174" s="265">
        <v>4.4999999999999998E-2</v>
      </c>
      <c r="BB174" s="265"/>
      <c r="BC174" s="265"/>
      <c r="BD174" s="265"/>
    </row>
    <row r="175" spans="2:56" ht="16.5" customHeight="1" x14ac:dyDescent="0.25">
      <c r="B175" s="224"/>
      <c r="C175" s="260" t="s">
        <v>1120</v>
      </c>
      <c r="D175" s="261" t="s">
        <v>1117</v>
      </c>
      <c r="E175" s="262" t="str">
        <f t="shared" si="0"/>
        <v>Gasoil (l)Turismes (M1)</v>
      </c>
      <c r="F175" s="263">
        <v>2.6640000000000001</v>
      </c>
      <c r="G175" s="263">
        <v>2.1000000000000001E-2</v>
      </c>
      <c r="H175" s="263">
        <v>0.111</v>
      </c>
      <c r="I175" s="263">
        <v>2.6640000000000001</v>
      </c>
      <c r="J175" s="263">
        <v>1.9E-2</v>
      </c>
      <c r="K175" s="263">
        <v>0.113</v>
      </c>
      <c r="L175" s="263">
        <v>2.6640000000000001</v>
      </c>
      <c r="M175" s="263">
        <v>1.7999999999999999E-2</v>
      </c>
      <c r="N175" s="263">
        <v>0.114</v>
      </c>
      <c r="O175" s="263">
        <v>2.6640000000000001</v>
      </c>
      <c r="P175" s="263">
        <v>1.4999999999999999E-2</v>
      </c>
      <c r="Q175" s="263">
        <v>0.11700000000000001</v>
      </c>
      <c r="R175" s="263">
        <v>2.5129999999999999</v>
      </c>
      <c r="S175" s="263">
        <v>1.4E-2</v>
      </c>
      <c r="T175" s="263">
        <v>0.11899999999999999</v>
      </c>
      <c r="U175" s="263">
        <v>2.488</v>
      </c>
      <c r="V175" s="263">
        <v>1.4E-2</v>
      </c>
      <c r="W175" s="263">
        <v>0.121</v>
      </c>
      <c r="X175" s="263">
        <v>2.5609999999999999</v>
      </c>
      <c r="Y175" s="263">
        <v>1.4E-2</v>
      </c>
      <c r="Z175" s="263">
        <v>0.125</v>
      </c>
      <c r="AA175" s="263">
        <v>2.5609999999999999</v>
      </c>
      <c r="AB175" s="263">
        <v>1.2E-2</v>
      </c>
      <c r="AC175" s="263">
        <v>0.11799999999999999</v>
      </c>
      <c r="AD175" s="263">
        <v>2.5609999999999999</v>
      </c>
      <c r="AE175" s="263">
        <v>0.01</v>
      </c>
      <c r="AF175" s="263">
        <v>0.11899999999999999</v>
      </c>
      <c r="AG175" s="263">
        <v>2.556</v>
      </c>
      <c r="AH175" s="263">
        <v>8.9999999999999993E-3</v>
      </c>
      <c r="AI175" s="263">
        <v>0.11700000000000001</v>
      </c>
      <c r="AJ175" s="263">
        <v>2.5379999999999998</v>
      </c>
      <c r="AK175" s="263">
        <v>8.0000000000000002E-3</v>
      </c>
      <c r="AL175" s="263">
        <v>0.11700000000000001</v>
      </c>
      <c r="AM175" s="263">
        <v>2.5129999999999999</v>
      </c>
      <c r="AN175" s="263">
        <v>8.0000000000000002E-3</v>
      </c>
      <c r="AO175" s="263">
        <v>0.11799999999999999</v>
      </c>
      <c r="AP175" s="263" t="s">
        <v>31</v>
      </c>
      <c r="AQ175" s="263" t="s">
        <v>31</v>
      </c>
      <c r="AR175" s="263" t="s">
        <v>31</v>
      </c>
      <c r="AS175" s="263" t="s">
        <v>31</v>
      </c>
      <c r="AT175" s="263" t="s">
        <v>31</v>
      </c>
      <c r="AU175" s="263" t="s">
        <v>31</v>
      </c>
      <c r="AV175" s="263" t="s">
        <v>31</v>
      </c>
      <c r="AW175" s="263" t="s">
        <v>31</v>
      </c>
      <c r="AX175" s="263" t="s">
        <v>31</v>
      </c>
      <c r="AY175" s="264" t="s">
        <v>31</v>
      </c>
      <c r="AZ175" s="264" t="s">
        <v>31</v>
      </c>
      <c r="BA175" s="264" t="s">
        <v>31</v>
      </c>
      <c r="BB175" s="264"/>
      <c r="BC175" s="264"/>
      <c r="BD175" s="264"/>
    </row>
    <row r="176" spans="2:56" ht="16.5" customHeight="1" x14ac:dyDescent="0.25">
      <c r="B176" s="224"/>
      <c r="C176" s="260" t="s">
        <v>1112</v>
      </c>
      <c r="D176" s="261" t="s">
        <v>1118</v>
      </c>
      <c r="E176" s="262" t="str">
        <f t="shared" si="0"/>
        <v>Gasoil (l)Furgonetes i furgons (N1)</v>
      </c>
      <c r="F176" s="263">
        <v>2.6619999999999999</v>
      </c>
      <c r="G176" s="263">
        <v>2.3E-2</v>
      </c>
      <c r="H176" s="263">
        <v>6.3E-2</v>
      </c>
      <c r="I176" s="263">
        <v>2.6619999999999999</v>
      </c>
      <c r="J176" s="263">
        <v>1.9E-2</v>
      </c>
      <c r="K176" s="263">
        <v>6.3E-2</v>
      </c>
      <c r="L176" s="263">
        <v>2.6619999999999999</v>
      </c>
      <c r="M176" s="263">
        <v>1.7000000000000001E-2</v>
      </c>
      <c r="N176" s="263">
        <v>6.3E-2</v>
      </c>
      <c r="O176" s="263">
        <v>2.6619999999999999</v>
      </c>
      <c r="P176" s="263">
        <v>1.2999999999999999E-2</v>
      </c>
      <c r="Q176" s="263">
        <v>6.9000000000000006E-2</v>
      </c>
      <c r="R176" s="263">
        <v>2.5110000000000001</v>
      </c>
      <c r="S176" s="263">
        <v>1.2999999999999999E-2</v>
      </c>
      <c r="T176" s="263">
        <v>7.0999999999999994E-2</v>
      </c>
      <c r="U176" s="263">
        <v>2.4860000000000002</v>
      </c>
      <c r="V176" s="263">
        <v>1.4E-2</v>
      </c>
      <c r="W176" s="263">
        <v>7.2999999999999995E-2</v>
      </c>
      <c r="X176" s="263">
        <v>2.5590000000000002</v>
      </c>
      <c r="Y176" s="263">
        <v>1.4E-2</v>
      </c>
      <c r="Z176" s="263">
        <v>7.5999999999999998E-2</v>
      </c>
      <c r="AA176" s="263">
        <v>2.5590000000000002</v>
      </c>
      <c r="AB176" s="263">
        <v>1.2999999999999999E-2</v>
      </c>
      <c r="AC176" s="263">
        <v>7.2999999999999995E-2</v>
      </c>
      <c r="AD176" s="263">
        <v>2.5590000000000002</v>
      </c>
      <c r="AE176" s="263">
        <v>0.01</v>
      </c>
      <c r="AF176" s="263">
        <v>7.4999999999999997E-2</v>
      </c>
      <c r="AG176" s="263">
        <v>2.5539999999999998</v>
      </c>
      <c r="AH176" s="263">
        <v>0.01</v>
      </c>
      <c r="AI176" s="263">
        <v>7.3999999999999996E-2</v>
      </c>
      <c r="AJ176" s="263">
        <v>2.536</v>
      </c>
      <c r="AK176" s="263">
        <v>0.01</v>
      </c>
      <c r="AL176" s="263">
        <v>7.4999999999999997E-2</v>
      </c>
      <c r="AM176" s="263">
        <v>2.5110000000000001</v>
      </c>
      <c r="AN176" s="263">
        <v>8.9999999999999993E-3</v>
      </c>
      <c r="AO176" s="263">
        <v>7.2999999999999995E-2</v>
      </c>
      <c r="AP176" s="263" t="s">
        <v>31</v>
      </c>
      <c r="AQ176" s="263" t="s">
        <v>31</v>
      </c>
      <c r="AR176" s="263" t="s">
        <v>31</v>
      </c>
      <c r="AS176" s="263" t="s">
        <v>31</v>
      </c>
      <c r="AT176" s="263" t="s">
        <v>31</v>
      </c>
      <c r="AU176" s="263" t="s">
        <v>31</v>
      </c>
      <c r="AV176" s="263" t="s">
        <v>31</v>
      </c>
      <c r="AW176" s="263" t="s">
        <v>31</v>
      </c>
      <c r="AX176" s="263" t="s">
        <v>31</v>
      </c>
      <c r="AY176" s="264" t="s">
        <v>31</v>
      </c>
      <c r="AZ176" s="264" t="s">
        <v>31</v>
      </c>
      <c r="BA176" s="264" t="s">
        <v>31</v>
      </c>
      <c r="BB176" s="264"/>
      <c r="BC176" s="264"/>
      <c r="BD176" s="264"/>
    </row>
    <row r="177" spans="2:56" ht="16.5" customHeight="1" x14ac:dyDescent="0.25">
      <c r="B177" s="224"/>
      <c r="C177" s="260" t="s">
        <v>1112</v>
      </c>
      <c r="D177" s="261" t="s">
        <v>1133</v>
      </c>
      <c r="E177" s="262" t="str">
        <f t="shared" si="0"/>
        <v>Gasoil (l)Camions i autobusos (N2, N3, M2, M3)</v>
      </c>
      <c r="F177" s="263">
        <v>2.6589999999999998</v>
      </c>
      <c r="G177" s="263">
        <v>0.21299999999999999</v>
      </c>
      <c r="H177" s="263">
        <v>3.9E-2</v>
      </c>
      <c r="I177" s="263">
        <v>2.6589999999999998</v>
      </c>
      <c r="J177" s="263">
        <v>0.188</v>
      </c>
      <c r="K177" s="263">
        <v>4.1000000000000002E-2</v>
      </c>
      <c r="L177" s="263">
        <v>2.6589999999999998</v>
      </c>
      <c r="M177" s="263">
        <v>0.16300000000000001</v>
      </c>
      <c r="N177" s="263">
        <v>4.8000000000000001E-2</v>
      </c>
      <c r="O177" s="263">
        <v>2.6589999999999998</v>
      </c>
      <c r="P177" s="263">
        <v>0.14499999999999999</v>
      </c>
      <c r="Q177" s="263">
        <v>5.8000000000000003E-2</v>
      </c>
      <c r="R177" s="263">
        <v>2.508</v>
      </c>
      <c r="S177" s="263">
        <v>0.13600000000000001</v>
      </c>
      <c r="T177" s="263">
        <v>6.3E-2</v>
      </c>
      <c r="U177" s="263">
        <v>2.4830000000000001</v>
      </c>
      <c r="V177" s="263">
        <v>0.129</v>
      </c>
      <c r="W177" s="263">
        <v>7.0999999999999994E-2</v>
      </c>
      <c r="X177" s="263">
        <v>2.556</v>
      </c>
      <c r="Y177" s="263">
        <v>0.126</v>
      </c>
      <c r="Z177" s="263">
        <v>7.9000000000000001E-2</v>
      </c>
      <c r="AA177" s="263">
        <v>2.556</v>
      </c>
      <c r="AB177" s="263">
        <v>0.112</v>
      </c>
      <c r="AC177" s="263">
        <v>7.6999999999999999E-2</v>
      </c>
      <c r="AD177" s="263">
        <v>2.556</v>
      </c>
      <c r="AE177" s="263">
        <v>9.9000000000000005E-2</v>
      </c>
      <c r="AF177" s="263">
        <v>8.1000000000000003E-2</v>
      </c>
      <c r="AG177" s="263">
        <v>2.5510000000000002</v>
      </c>
      <c r="AH177" s="263">
        <v>9.1999999999999998E-2</v>
      </c>
      <c r="AI177" s="263">
        <v>8.6999999999999994E-2</v>
      </c>
      <c r="AJ177" s="263">
        <v>2.5329999999999999</v>
      </c>
      <c r="AK177" s="263">
        <v>8.3000000000000004E-2</v>
      </c>
      <c r="AL177" s="263">
        <v>9.4E-2</v>
      </c>
      <c r="AM177" s="263">
        <v>2.508</v>
      </c>
      <c r="AN177" s="263">
        <v>7.6999999999999999E-2</v>
      </c>
      <c r="AO177" s="263">
        <v>0.104</v>
      </c>
      <c r="AP177" s="263" t="s">
        <v>31</v>
      </c>
      <c r="AQ177" s="263" t="s">
        <v>31</v>
      </c>
      <c r="AR177" s="263" t="s">
        <v>31</v>
      </c>
      <c r="AS177" s="263" t="s">
        <v>31</v>
      </c>
      <c r="AT177" s="263" t="s">
        <v>31</v>
      </c>
      <c r="AU177" s="263" t="s">
        <v>31</v>
      </c>
      <c r="AV177" s="263" t="s">
        <v>31</v>
      </c>
      <c r="AW177" s="263" t="s">
        <v>31</v>
      </c>
      <c r="AX177" s="263" t="s">
        <v>31</v>
      </c>
      <c r="AY177" s="264" t="s">
        <v>31</v>
      </c>
      <c r="AZ177" s="264" t="s">
        <v>31</v>
      </c>
      <c r="BA177" s="264" t="s">
        <v>31</v>
      </c>
      <c r="BB177" s="264"/>
      <c r="BC177" s="264"/>
      <c r="BD177" s="264"/>
    </row>
    <row r="178" spans="2:56" ht="16.5" customHeight="1" x14ac:dyDescent="0.25">
      <c r="B178" s="224"/>
      <c r="C178" s="260" t="s">
        <v>977</v>
      </c>
      <c r="D178" s="261" t="s">
        <v>1117</v>
      </c>
      <c r="E178" s="262" t="str">
        <f t="shared" si="0"/>
        <v>B7 (l)Turismes (M1)</v>
      </c>
      <c r="F178" s="263" t="s">
        <v>31</v>
      </c>
      <c r="G178" s="263" t="s">
        <v>31</v>
      </c>
      <c r="H178" s="263" t="s">
        <v>31</v>
      </c>
      <c r="I178" s="263" t="s">
        <v>31</v>
      </c>
      <c r="J178" s="263" t="s">
        <v>31</v>
      </c>
      <c r="K178" s="263" t="s">
        <v>31</v>
      </c>
      <c r="L178" s="263" t="s">
        <v>31</v>
      </c>
      <c r="M178" s="263" t="s">
        <v>31</v>
      </c>
      <c r="N178" s="263" t="s">
        <v>31</v>
      </c>
      <c r="O178" s="263" t="s">
        <v>31</v>
      </c>
      <c r="P178" s="263" t="s">
        <v>31</v>
      </c>
      <c r="Q178" s="263" t="s">
        <v>31</v>
      </c>
      <c r="R178" s="263" t="s">
        <v>31</v>
      </c>
      <c r="S178" s="263" t="s">
        <v>31</v>
      </c>
      <c r="T178" s="263" t="s">
        <v>31</v>
      </c>
      <c r="U178" s="263" t="s">
        <v>31</v>
      </c>
      <c r="V178" s="263" t="s">
        <v>31</v>
      </c>
      <c r="W178" s="263" t="s">
        <v>31</v>
      </c>
      <c r="X178" s="263" t="s">
        <v>31</v>
      </c>
      <c r="Y178" s="263" t="s">
        <v>31</v>
      </c>
      <c r="Z178" s="263" t="s">
        <v>31</v>
      </c>
      <c r="AA178" s="263" t="s">
        <v>31</v>
      </c>
      <c r="AB178" s="263" t="s">
        <v>31</v>
      </c>
      <c r="AC178" s="263" t="s">
        <v>31</v>
      </c>
      <c r="AD178" s="263" t="s">
        <v>31</v>
      </c>
      <c r="AE178" s="263" t="s">
        <v>31</v>
      </c>
      <c r="AF178" s="263" t="s">
        <v>31</v>
      </c>
      <c r="AG178" s="263" t="s">
        <v>31</v>
      </c>
      <c r="AH178" s="263" t="s">
        <v>31</v>
      </c>
      <c r="AI178" s="263" t="s">
        <v>31</v>
      </c>
      <c r="AJ178" s="263" t="s">
        <v>31</v>
      </c>
      <c r="AK178" s="263" t="s">
        <v>31</v>
      </c>
      <c r="AL178" s="263" t="s">
        <v>31</v>
      </c>
      <c r="AM178" s="263" t="s">
        <v>31</v>
      </c>
      <c r="AN178" s="263" t="s">
        <v>31</v>
      </c>
      <c r="AO178" s="263" t="s">
        <v>31</v>
      </c>
      <c r="AP178" s="263">
        <v>2.488</v>
      </c>
      <c r="AQ178" s="263">
        <v>7.0000000000000001E-3</v>
      </c>
      <c r="AR178" s="263">
        <v>0.11899999999999999</v>
      </c>
      <c r="AS178" s="263">
        <v>2.488</v>
      </c>
      <c r="AT178" s="263">
        <v>7.0000000000000001E-3</v>
      </c>
      <c r="AU178" s="263">
        <v>0.11899999999999999</v>
      </c>
      <c r="AV178" s="263">
        <v>2.488</v>
      </c>
      <c r="AW178" s="263">
        <v>7.0000000000000001E-3</v>
      </c>
      <c r="AX178" s="263">
        <v>0.11899999999999999</v>
      </c>
      <c r="AY178" s="265">
        <v>2.488</v>
      </c>
      <c r="AZ178" s="265">
        <v>6.0000000000000001E-3</v>
      </c>
      <c r="BA178" s="265">
        <v>0.11799999999999999</v>
      </c>
      <c r="BB178" s="265"/>
      <c r="BC178" s="265"/>
      <c r="BD178" s="265"/>
    </row>
    <row r="179" spans="2:56" ht="16.5" customHeight="1" x14ac:dyDescent="0.25">
      <c r="B179" s="224"/>
      <c r="C179" s="260" t="s">
        <v>22</v>
      </c>
      <c r="D179" s="261" t="s">
        <v>1118</v>
      </c>
      <c r="E179" s="262" t="str">
        <f t="shared" si="0"/>
        <v>B7 (l)Furgonetes i furgons (N1)</v>
      </c>
      <c r="F179" s="263" t="s">
        <v>31</v>
      </c>
      <c r="G179" s="263" t="s">
        <v>31</v>
      </c>
      <c r="H179" s="263" t="s">
        <v>31</v>
      </c>
      <c r="I179" s="263" t="s">
        <v>31</v>
      </c>
      <c r="J179" s="263" t="s">
        <v>31</v>
      </c>
      <c r="K179" s="263" t="s">
        <v>31</v>
      </c>
      <c r="L179" s="263" t="s">
        <v>31</v>
      </c>
      <c r="M179" s="263" t="s">
        <v>31</v>
      </c>
      <c r="N179" s="263" t="s">
        <v>31</v>
      </c>
      <c r="O179" s="263" t="s">
        <v>31</v>
      </c>
      <c r="P179" s="263" t="s">
        <v>31</v>
      </c>
      <c r="Q179" s="263" t="s">
        <v>31</v>
      </c>
      <c r="R179" s="263" t="s">
        <v>31</v>
      </c>
      <c r="S179" s="263" t="s">
        <v>31</v>
      </c>
      <c r="T179" s="263" t="s">
        <v>31</v>
      </c>
      <c r="U179" s="263" t="s">
        <v>31</v>
      </c>
      <c r="V179" s="263" t="s">
        <v>31</v>
      </c>
      <c r="W179" s="263" t="s">
        <v>31</v>
      </c>
      <c r="X179" s="263" t="s">
        <v>31</v>
      </c>
      <c r="Y179" s="263" t="s">
        <v>31</v>
      </c>
      <c r="Z179" s="263" t="s">
        <v>31</v>
      </c>
      <c r="AA179" s="263" t="s">
        <v>31</v>
      </c>
      <c r="AB179" s="263" t="s">
        <v>31</v>
      </c>
      <c r="AC179" s="263" t="s">
        <v>31</v>
      </c>
      <c r="AD179" s="263" t="s">
        <v>31</v>
      </c>
      <c r="AE179" s="263" t="s">
        <v>31</v>
      </c>
      <c r="AF179" s="263" t="s">
        <v>31</v>
      </c>
      <c r="AG179" s="263" t="s">
        <v>31</v>
      </c>
      <c r="AH179" s="263" t="s">
        <v>31</v>
      </c>
      <c r="AI179" s="263" t="s">
        <v>31</v>
      </c>
      <c r="AJ179" s="263" t="s">
        <v>31</v>
      </c>
      <c r="AK179" s="263" t="s">
        <v>31</v>
      </c>
      <c r="AL179" s="263" t="s">
        <v>31</v>
      </c>
      <c r="AM179" s="263" t="s">
        <v>31</v>
      </c>
      <c r="AN179" s="263" t="s">
        <v>31</v>
      </c>
      <c r="AO179" s="263" t="s">
        <v>31</v>
      </c>
      <c r="AP179" s="263">
        <v>2.4860000000000002</v>
      </c>
      <c r="AQ179" s="263">
        <v>8.9999999999999993E-3</v>
      </c>
      <c r="AR179" s="263">
        <v>7.3999999999999996E-2</v>
      </c>
      <c r="AS179" s="263">
        <v>2.4860000000000002</v>
      </c>
      <c r="AT179" s="263">
        <v>8.0000000000000002E-3</v>
      </c>
      <c r="AU179" s="263">
        <v>7.3999999999999996E-2</v>
      </c>
      <c r="AV179" s="263">
        <v>2.4860000000000002</v>
      </c>
      <c r="AW179" s="263">
        <v>8.9999999999999993E-3</v>
      </c>
      <c r="AX179" s="263">
        <v>7.5999999999999998E-2</v>
      </c>
      <c r="AY179" s="265">
        <v>2.4860000000000002</v>
      </c>
      <c r="AZ179" s="265">
        <v>8.0000000000000002E-3</v>
      </c>
      <c r="BA179" s="265">
        <v>7.1999999999999995E-2</v>
      </c>
      <c r="BB179" s="265"/>
      <c r="BC179" s="265"/>
      <c r="BD179" s="265"/>
    </row>
    <row r="180" spans="2:56" ht="16.5" customHeight="1" x14ac:dyDescent="0.25">
      <c r="B180" s="224"/>
      <c r="C180" s="260" t="s">
        <v>22</v>
      </c>
      <c r="D180" s="261" t="s">
        <v>1133</v>
      </c>
      <c r="E180" s="262" t="str">
        <f t="shared" si="0"/>
        <v>B7 (l)Camions i autobusos (N2, N3, M2, M3)</v>
      </c>
      <c r="F180" s="263" t="s">
        <v>31</v>
      </c>
      <c r="G180" s="263" t="s">
        <v>31</v>
      </c>
      <c r="H180" s="263" t="s">
        <v>31</v>
      </c>
      <c r="I180" s="263" t="s">
        <v>31</v>
      </c>
      <c r="J180" s="263" t="s">
        <v>31</v>
      </c>
      <c r="K180" s="263" t="s">
        <v>31</v>
      </c>
      <c r="L180" s="263" t="s">
        <v>31</v>
      </c>
      <c r="M180" s="263" t="s">
        <v>31</v>
      </c>
      <c r="N180" s="263" t="s">
        <v>31</v>
      </c>
      <c r="O180" s="263" t="s">
        <v>31</v>
      </c>
      <c r="P180" s="263" t="s">
        <v>31</v>
      </c>
      <c r="Q180" s="263" t="s">
        <v>31</v>
      </c>
      <c r="R180" s="263" t="s">
        <v>31</v>
      </c>
      <c r="S180" s="263" t="s">
        <v>31</v>
      </c>
      <c r="T180" s="263" t="s">
        <v>31</v>
      </c>
      <c r="U180" s="263" t="s">
        <v>31</v>
      </c>
      <c r="V180" s="263" t="s">
        <v>31</v>
      </c>
      <c r="W180" s="263" t="s">
        <v>31</v>
      </c>
      <c r="X180" s="263" t="s">
        <v>31</v>
      </c>
      <c r="Y180" s="263" t="s">
        <v>31</v>
      </c>
      <c r="Z180" s="263" t="s">
        <v>31</v>
      </c>
      <c r="AA180" s="263" t="s">
        <v>31</v>
      </c>
      <c r="AB180" s="263" t="s">
        <v>31</v>
      </c>
      <c r="AC180" s="263" t="s">
        <v>31</v>
      </c>
      <c r="AD180" s="263" t="s">
        <v>31</v>
      </c>
      <c r="AE180" s="263" t="s">
        <v>31</v>
      </c>
      <c r="AF180" s="263" t="s">
        <v>31</v>
      </c>
      <c r="AG180" s="263" t="s">
        <v>31</v>
      </c>
      <c r="AH180" s="263" t="s">
        <v>31</v>
      </c>
      <c r="AI180" s="263" t="s">
        <v>31</v>
      </c>
      <c r="AJ180" s="263" t="s">
        <v>31</v>
      </c>
      <c r="AK180" s="263" t="s">
        <v>31</v>
      </c>
      <c r="AL180" s="263" t="s">
        <v>31</v>
      </c>
      <c r="AM180" s="263" t="s">
        <v>31</v>
      </c>
      <c r="AN180" s="263" t="s">
        <v>31</v>
      </c>
      <c r="AO180" s="263" t="s">
        <v>31</v>
      </c>
      <c r="AP180" s="263">
        <v>2.4830000000000001</v>
      </c>
      <c r="AQ180" s="263">
        <v>7.1999999999999995E-2</v>
      </c>
      <c r="AR180" s="263">
        <v>0.113</v>
      </c>
      <c r="AS180" s="263">
        <v>2.4830000000000001</v>
      </c>
      <c r="AT180" s="263">
        <v>6.4000000000000001E-2</v>
      </c>
      <c r="AU180" s="263">
        <v>0.12</v>
      </c>
      <c r="AV180" s="263">
        <v>2.4830000000000001</v>
      </c>
      <c r="AW180" s="263">
        <v>5.7000000000000002E-2</v>
      </c>
      <c r="AX180" s="263">
        <v>0.125</v>
      </c>
      <c r="AY180" s="265">
        <v>2.4830000000000001</v>
      </c>
      <c r="AZ180" s="265">
        <v>5.2999999999999999E-2</v>
      </c>
      <c r="BA180" s="265">
        <v>0.13</v>
      </c>
      <c r="BB180" s="265"/>
      <c r="BC180" s="265"/>
      <c r="BD180" s="265"/>
    </row>
    <row r="181" spans="2:56" ht="16.5" customHeight="1" x14ac:dyDescent="0.25">
      <c r="B181" s="224"/>
      <c r="C181" s="260" t="s">
        <v>978</v>
      </c>
      <c r="D181" s="261" t="s">
        <v>1117</v>
      </c>
      <c r="E181" s="262" t="str">
        <f t="shared" si="0"/>
        <v>B10 (l)Turismes (M1)</v>
      </c>
      <c r="F181" s="263" t="s">
        <v>31</v>
      </c>
      <c r="G181" s="263" t="s">
        <v>31</v>
      </c>
      <c r="H181" s="263" t="s">
        <v>31</v>
      </c>
      <c r="I181" s="263" t="s">
        <v>31</v>
      </c>
      <c r="J181" s="263" t="s">
        <v>31</v>
      </c>
      <c r="K181" s="263" t="s">
        <v>31</v>
      </c>
      <c r="L181" s="263" t="s">
        <v>31</v>
      </c>
      <c r="M181" s="263" t="s">
        <v>31</v>
      </c>
      <c r="N181" s="263" t="s">
        <v>31</v>
      </c>
      <c r="O181" s="263" t="s">
        <v>31</v>
      </c>
      <c r="P181" s="263" t="s">
        <v>31</v>
      </c>
      <c r="Q181" s="263" t="s">
        <v>31</v>
      </c>
      <c r="R181" s="263" t="s">
        <v>31</v>
      </c>
      <c r="S181" s="263" t="s">
        <v>31</v>
      </c>
      <c r="T181" s="263" t="s">
        <v>31</v>
      </c>
      <c r="U181" s="263" t="s">
        <v>31</v>
      </c>
      <c r="V181" s="263" t="s">
        <v>31</v>
      </c>
      <c r="W181" s="263" t="s">
        <v>31</v>
      </c>
      <c r="X181" s="263" t="s">
        <v>31</v>
      </c>
      <c r="Y181" s="263" t="s">
        <v>31</v>
      </c>
      <c r="Z181" s="263" t="s">
        <v>31</v>
      </c>
      <c r="AA181" s="263" t="s">
        <v>31</v>
      </c>
      <c r="AB181" s="263" t="s">
        <v>31</v>
      </c>
      <c r="AC181" s="263" t="s">
        <v>31</v>
      </c>
      <c r="AD181" s="263" t="s">
        <v>31</v>
      </c>
      <c r="AE181" s="263" t="s">
        <v>31</v>
      </c>
      <c r="AF181" s="263" t="s">
        <v>31</v>
      </c>
      <c r="AG181" s="263" t="s">
        <v>31</v>
      </c>
      <c r="AH181" s="263" t="s">
        <v>31</v>
      </c>
      <c r="AI181" s="263" t="s">
        <v>31</v>
      </c>
      <c r="AJ181" s="263" t="s">
        <v>31</v>
      </c>
      <c r="AK181" s="263" t="s">
        <v>31</v>
      </c>
      <c r="AL181" s="263" t="s">
        <v>31</v>
      </c>
      <c r="AM181" s="263" t="s">
        <v>31</v>
      </c>
      <c r="AN181" s="263" t="s">
        <v>31</v>
      </c>
      <c r="AO181" s="263" t="s">
        <v>31</v>
      </c>
      <c r="AP181" s="263">
        <v>2.4119999999999999</v>
      </c>
      <c r="AQ181" s="263">
        <v>7.0000000000000001E-3</v>
      </c>
      <c r="AR181" s="263">
        <v>0.11899999999999999</v>
      </c>
      <c r="AS181" s="263">
        <v>2.4119999999999999</v>
      </c>
      <c r="AT181" s="263">
        <v>7.0000000000000001E-3</v>
      </c>
      <c r="AU181" s="263">
        <v>0.11899999999999999</v>
      </c>
      <c r="AV181" s="263">
        <v>2.4119999999999999</v>
      </c>
      <c r="AW181" s="263">
        <v>7.0000000000000001E-3</v>
      </c>
      <c r="AX181" s="263">
        <v>0.11899999999999999</v>
      </c>
      <c r="AY181" s="265">
        <v>2.4119999999999999</v>
      </c>
      <c r="AZ181" s="265">
        <v>6.0000000000000001E-3</v>
      </c>
      <c r="BA181" s="265">
        <v>0.11799999999999999</v>
      </c>
      <c r="BB181" s="265"/>
      <c r="BC181" s="265"/>
      <c r="BD181" s="265"/>
    </row>
    <row r="182" spans="2:56" ht="16.5" customHeight="1" x14ac:dyDescent="0.25">
      <c r="B182" s="224"/>
      <c r="C182" s="260" t="s">
        <v>24</v>
      </c>
      <c r="D182" s="261" t="s">
        <v>1118</v>
      </c>
      <c r="E182" s="262" t="str">
        <f t="shared" si="0"/>
        <v>B10 (l)Furgonetes i furgons (N1)</v>
      </c>
      <c r="F182" s="263" t="s">
        <v>31</v>
      </c>
      <c r="G182" s="263" t="s">
        <v>31</v>
      </c>
      <c r="H182" s="263" t="s">
        <v>31</v>
      </c>
      <c r="I182" s="263" t="s">
        <v>31</v>
      </c>
      <c r="J182" s="263" t="s">
        <v>31</v>
      </c>
      <c r="K182" s="263" t="s">
        <v>31</v>
      </c>
      <c r="L182" s="263" t="s">
        <v>31</v>
      </c>
      <c r="M182" s="263" t="s">
        <v>31</v>
      </c>
      <c r="N182" s="263" t="s">
        <v>31</v>
      </c>
      <c r="O182" s="263" t="s">
        <v>31</v>
      </c>
      <c r="P182" s="263" t="s">
        <v>31</v>
      </c>
      <c r="Q182" s="263" t="s">
        <v>31</v>
      </c>
      <c r="R182" s="263" t="s">
        <v>31</v>
      </c>
      <c r="S182" s="263" t="s">
        <v>31</v>
      </c>
      <c r="T182" s="263" t="s">
        <v>31</v>
      </c>
      <c r="U182" s="263" t="s">
        <v>31</v>
      </c>
      <c r="V182" s="263" t="s">
        <v>31</v>
      </c>
      <c r="W182" s="263" t="s">
        <v>31</v>
      </c>
      <c r="X182" s="263" t="s">
        <v>31</v>
      </c>
      <c r="Y182" s="263" t="s">
        <v>31</v>
      </c>
      <c r="Z182" s="263" t="s">
        <v>31</v>
      </c>
      <c r="AA182" s="263" t="s">
        <v>31</v>
      </c>
      <c r="AB182" s="263" t="s">
        <v>31</v>
      </c>
      <c r="AC182" s="263" t="s">
        <v>31</v>
      </c>
      <c r="AD182" s="263" t="s">
        <v>31</v>
      </c>
      <c r="AE182" s="263" t="s">
        <v>31</v>
      </c>
      <c r="AF182" s="263" t="s">
        <v>31</v>
      </c>
      <c r="AG182" s="263" t="s">
        <v>31</v>
      </c>
      <c r="AH182" s="263" t="s">
        <v>31</v>
      </c>
      <c r="AI182" s="263" t="s">
        <v>31</v>
      </c>
      <c r="AJ182" s="263" t="s">
        <v>31</v>
      </c>
      <c r="AK182" s="263" t="s">
        <v>31</v>
      </c>
      <c r="AL182" s="263" t="s">
        <v>31</v>
      </c>
      <c r="AM182" s="263" t="s">
        <v>31</v>
      </c>
      <c r="AN182" s="263" t="s">
        <v>31</v>
      </c>
      <c r="AO182" s="263" t="s">
        <v>31</v>
      </c>
      <c r="AP182" s="263">
        <v>2.41</v>
      </c>
      <c r="AQ182" s="263">
        <v>8.9999999999999993E-3</v>
      </c>
      <c r="AR182" s="263">
        <v>7.3999999999999996E-2</v>
      </c>
      <c r="AS182" s="263">
        <v>2.41</v>
      </c>
      <c r="AT182" s="263">
        <v>8.0000000000000002E-3</v>
      </c>
      <c r="AU182" s="263">
        <v>7.3999999999999996E-2</v>
      </c>
      <c r="AV182" s="263">
        <v>2.41</v>
      </c>
      <c r="AW182" s="263">
        <v>8.9999999999999993E-3</v>
      </c>
      <c r="AX182" s="263">
        <v>7.5999999999999998E-2</v>
      </c>
      <c r="AY182" s="265">
        <v>2.41</v>
      </c>
      <c r="AZ182" s="265">
        <v>8.0000000000000002E-3</v>
      </c>
      <c r="BA182" s="265">
        <v>7.1999999999999995E-2</v>
      </c>
      <c r="BB182" s="265"/>
      <c r="BC182" s="265"/>
      <c r="BD182" s="265"/>
    </row>
    <row r="183" spans="2:56" ht="16.5" customHeight="1" x14ac:dyDescent="0.25">
      <c r="B183" s="224"/>
      <c r="C183" s="260" t="s">
        <v>24</v>
      </c>
      <c r="D183" s="261" t="s">
        <v>1133</v>
      </c>
      <c r="E183" s="262" t="str">
        <f t="shared" si="0"/>
        <v>B10 (l)Camions i autobusos (N2, N3, M2, M3)</v>
      </c>
      <c r="F183" s="263" t="s">
        <v>31</v>
      </c>
      <c r="G183" s="263" t="s">
        <v>31</v>
      </c>
      <c r="H183" s="263" t="s">
        <v>31</v>
      </c>
      <c r="I183" s="263" t="s">
        <v>31</v>
      </c>
      <c r="J183" s="263" t="s">
        <v>31</v>
      </c>
      <c r="K183" s="263" t="s">
        <v>31</v>
      </c>
      <c r="L183" s="263" t="s">
        <v>31</v>
      </c>
      <c r="M183" s="263" t="s">
        <v>31</v>
      </c>
      <c r="N183" s="263" t="s">
        <v>31</v>
      </c>
      <c r="O183" s="263" t="s">
        <v>31</v>
      </c>
      <c r="P183" s="263" t="s">
        <v>31</v>
      </c>
      <c r="Q183" s="263" t="s">
        <v>31</v>
      </c>
      <c r="R183" s="263" t="s">
        <v>31</v>
      </c>
      <c r="S183" s="263" t="s">
        <v>31</v>
      </c>
      <c r="T183" s="263" t="s">
        <v>31</v>
      </c>
      <c r="U183" s="263" t="s">
        <v>31</v>
      </c>
      <c r="V183" s="263" t="s">
        <v>31</v>
      </c>
      <c r="W183" s="263" t="s">
        <v>31</v>
      </c>
      <c r="X183" s="263" t="s">
        <v>31</v>
      </c>
      <c r="Y183" s="263" t="s">
        <v>31</v>
      </c>
      <c r="Z183" s="263" t="s">
        <v>31</v>
      </c>
      <c r="AA183" s="263" t="s">
        <v>31</v>
      </c>
      <c r="AB183" s="263" t="s">
        <v>31</v>
      </c>
      <c r="AC183" s="263" t="s">
        <v>31</v>
      </c>
      <c r="AD183" s="263" t="s">
        <v>31</v>
      </c>
      <c r="AE183" s="263" t="s">
        <v>31</v>
      </c>
      <c r="AF183" s="263" t="s">
        <v>31</v>
      </c>
      <c r="AG183" s="263" t="s">
        <v>31</v>
      </c>
      <c r="AH183" s="263" t="s">
        <v>31</v>
      </c>
      <c r="AI183" s="263" t="s">
        <v>31</v>
      </c>
      <c r="AJ183" s="263" t="s">
        <v>31</v>
      </c>
      <c r="AK183" s="263" t="s">
        <v>31</v>
      </c>
      <c r="AL183" s="263" t="s">
        <v>31</v>
      </c>
      <c r="AM183" s="263" t="s">
        <v>31</v>
      </c>
      <c r="AN183" s="263" t="s">
        <v>31</v>
      </c>
      <c r="AO183" s="263" t="s">
        <v>31</v>
      </c>
      <c r="AP183" s="263">
        <v>2.407</v>
      </c>
      <c r="AQ183" s="263">
        <v>7.1999999999999995E-2</v>
      </c>
      <c r="AR183" s="263">
        <v>0.113</v>
      </c>
      <c r="AS183" s="263">
        <v>2.407</v>
      </c>
      <c r="AT183" s="263">
        <v>6.4000000000000001E-2</v>
      </c>
      <c r="AU183" s="263">
        <v>0.12</v>
      </c>
      <c r="AV183" s="263">
        <v>2.407</v>
      </c>
      <c r="AW183" s="263">
        <v>5.7000000000000002E-2</v>
      </c>
      <c r="AX183" s="263">
        <v>0.125</v>
      </c>
      <c r="AY183" s="265">
        <v>2.407</v>
      </c>
      <c r="AZ183" s="265">
        <v>5.2999999999999999E-2</v>
      </c>
      <c r="BA183" s="265">
        <v>0.13</v>
      </c>
      <c r="BB183" s="265"/>
      <c r="BC183" s="265"/>
      <c r="BD183" s="265"/>
    </row>
    <row r="184" spans="2:56" ht="16.5" customHeight="1" x14ac:dyDescent="0.25">
      <c r="B184" s="224"/>
      <c r="C184" s="260" t="s">
        <v>979</v>
      </c>
      <c r="D184" s="261" t="s">
        <v>1117</v>
      </c>
      <c r="E184" s="262" t="str">
        <f t="shared" si="0"/>
        <v>B20 (l)Turismes (M1)</v>
      </c>
      <c r="F184" s="263" t="s">
        <v>31</v>
      </c>
      <c r="G184" s="263" t="s">
        <v>31</v>
      </c>
      <c r="H184" s="263" t="s">
        <v>31</v>
      </c>
      <c r="I184" s="263" t="s">
        <v>31</v>
      </c>
      <c r="J184" s="263" t="s">
        <v>31</v>
      </c>
      <c r="K184" s="263" t="s">
        <v>31</v>
      </c>
      <c r="L184" s="263" t="s">
        <v>31</v>
      </c>
      <c r="M184" s="263" t="s">
        <v>31</v>
      </c>
      <c r="N184" s="263" t="s">
        <v>31</v>
      </c>
      <c r="O184" s="263" t="s">
        <v>31</v>
      </c>
      <c r="P184" s="263" t="s">
        <v>31</v>
      </c>
      <c r="Q184" s="263" t="s">
        <v>31</v>
      </c>
      <c r="R184" s="263" t="s">
        <v>31</v>
      </c>
      <c r="S184" s="263" t="s">
        <v>31</v>
      </c>
      <c r="T184" s="263" t="s">
        <v>31</v>
      </c>
      <c r="U184" s="263" t="s">
        <v>31</v>
      </c>
      <c r="V184" s="263" t="s">
        <v>31</v>
      </c>
      <c r="W184" s="263" t="s">
        <v>31</v>
      </c>
      <c r="X184" s="263" t="s">
        <v>31</v>
      </c>
      <c r="Y184" s="263" t="s">
        <v>31</v>
      </c>
      <c r="Z184" s="263" t="s">
        <v>31</v>
      </c>
      <c r="AA184" s="263" t="s">
        <v>31</v>
      </c>
      <c r="AB184" s="263" t="s">
        <v>31</v>
      </c>
      <c r="AC184" s="263" t="s">
        <v>31</v>
      </c>
      <c r="AD184" s="263" t="s">
        <v>31</v>
      </c>
      <c r="AE184" s="263" t="s">
        <v>31</v>
      </c>
      <c r="AF184" s="263" t="s">
        <v>31</v>
      </c>
      <c r="AG184" s="263" t="s">
        <v>31</v>
      </c>
      <c r="AH184" s="263" t="s">
        <v>31</v>
      </c>
      <c r="AI184" s="263" t="s">
        <v>31</v>
      </c>
      <c r="AJ184" s="263" t="s">
        <v>31</v>
      </c>
      <c r="AK184" s="263" t="s">
        <v>31</v>
      </c>
      <c r="AL184" s="263" t="s">
        <v>31</v>
      </c>
      <c r="AM184" s="263" t="s">
        <v>31</v>
      </c>
      <c r="AN184" s="263" t="s">
        <v>31</v>
      </c>
      <c r="AO184" s="263" t="s">
        <v>31</v>
      </c>
      <c r="AP184" s="263">
        <v>2.16</v>
      </c>
      <c r="AQ184" s="263">
        <v>7.0000000000000001E-3</v>
      </c>
      <c r="AR184" s="263">
        <v>0.11899999999999999</v>
      </c>
      <c r="AS184" s="263">
        <v>2.16</v>
      </c>
      <c r="AT184" s="263">
        <v>7.0000000000000001E-3</v>
      </c>
      <c r="AU184" s="263">
        <v>0.11899999999999999</v>
      </c>
      <c r="AV184" s="263">
        <v>2.16</v>
      </c>
      <c r="AW184" s="263">
        <v>7.0000000000000001E-3</v>
      </c>
      <c r="AX184" s="263">
        <v>0.11899999999999999</v>
      </c>
      <c r="AY184" s="265">
        <v>2.16</v>
      </c>
      <c r="AZ184" s="265">
        <v>6.0000000000000001E-3</v>
      </c>
      <c r="BA184" s="265">
        <v>0.11799999999999999</v>
      </c>
      <c r="BB184" s="265"/>
      <c r="BC184" s="265"/>
      <c r="BD184" s="265"/>
    </row>
    <row r="185" spans="2:56" ht="16.5" customHeight="1" x14ac:dyDescent="0.25">
      <c r="B185" s="224"/>
      <c r="C185" s="260" t="s">
        <v>25</v>
      </c>
      <c r="D185" s="261" t="s">
        <v>1118</v>
      </c>
      <c r="E185" s="262" t="str">
        <f t="shared" si="0"/>
        <v>B20 (l)Furgonetes i furgons (N1)</v>
      </c>
      <c r="F185" s="263" t="s">
        <v>31</v>
      </c>
      <c r="G185" s="263" t="s">
        <v>31</v>
      </c>
      <c r="H185" s="263" t="s">
        <v>31</v>
      </c>
      <c r="I185" s="263" t="s">
        <v>31</v>
      </c>
      <c r="J185" s="263" t="s">
        <v>31</v>
      </c>
      <c r="K185" s="263" t="s">
        <v>31</v>
      </c>
      <c r="L185" s="263" t="s">
        <v>31</v>
      </c>
      <c r="M185" s="263" t="s">
        <v>31</v>
      </c>
      <c r="N185" s="263" t="s">
        <v>31</v>
      </c>
      <c r="O185" s="263" t="s">
        <v>31</v>
      </c>
      <c r="P185" s="263" t="s">
        <v>31</v>
      </c>
      <c r="Q185" s="263" t="s">
        <v>31</v>
      </c>
      <c r="R185" s="263" t="s">
        <v>31</v>
      </c>
      <c r="S185" s="263" t="s">
        <v>31</v>
      </c>
      <c r="T185" s="263" t="s">
        <v>31</v>
      </c>
      <c r="U185" s="263" t="s">
        <v>31</v>
      </c>
      <c r="V185" s="263" t="s">
        <v>31</v>
      </c>
      <c r="W185" s="263" t="s">
        <v>31</v>
      </c>
      <c r="X185" s="263" t="s">
        <v>31</v>
      </c>
      <c r="Y185" s="263" t="s">
        <v>31</v>
      </c>
      <c r="Z185" s="263" t="s">
        <v>31</v>
      </c>
      <c r="AA185" s="263" t="s">
        <v>31</v>
      </c>
      <c r="AB185" s="263" t="s">
        <v>31</v>
      </c>
      <c r="AC185" s="263" t="s">
        <v>31</v>
      </c>
      <c r="AD185" s="263" t="s">
        <v>31</v>
      </c>
      <c r="AE185" s="263" t="s">
        <v>31</v>
      </c>
      <c r="AF185" s="263" t="s">
        <v>31</v>
      </c>
      <c r="AG185" s="263" t="s">
        <v>31</v>
      </c>
      <c r="AH185" s="263" t="s">
        <v>31</v>
      </c>
      <c r="AI185" s="263" t="s">
        <v>31</v>
      </c>
      <c r="AJ185" s="263" t="s">
        <v>31</v>
      </c>
      <c r="AK185" s="263" t="s">
        <v>31</v>
      </c>
      <c r="AL185" s="263" t="s">
        <v>31</v>
      </c>
      <c r="AM185" s="263" t="s">
        <v>31</v>
      </c>
      <c r="AN185" s="263" t="s">
        <v>31</v>
      </c>
      <c r="AO185" s="263" t="s">
        <v>31</v>
      </c>
      <c r="AP185" s="263">
        <v>2.1579999999999999</v>
      </c>
      <c r="AQ185" s="263">
        <v>8.9999999999999993E-3</v>
      </c>
      <c r="AR185" s="263">
        <v>7.3999999999999996E-2</v>
      </c>
      <c r="AS185" s="263">
        <v>2.1579999999999999</v>
      </c>
      <c r="AT185" s="263">
        <v>8.0000000000000002E-3</v>
      </c>
      <c r="AU185" s="263">
        <v>7.3999999999999996E-2</v>
      </c>
      <c r="AV185" s="263">
        <v>2.1579999999999999</v>
      </c>
      <c r="AW185" s="263">
        <v>8.9999999999999993E-3</v>
      </c>
      <c r="AX185" s="263">
        <v>7.5999999999999998E-2</v>
      </c>
      <c r="AY185" s="265">
        <v>2.1579999999999999</v>
      </c>
      <c r="AZ185" s="265">
        <v>8.0000000000000002E-3</v>
      </c>
      <c r="BA185" s="265">
        <v>7.1999999999999995E-2</v>
      </c>
      <c r="BB185" s="265"/>
      <c r="BC185" s="265"/>
      <c r="BD185" s="265"/>
    </row>
    <row r="186" spans="2:56" ht="16.5" customHeight="1" x14ac:dyDescent="0.25">
      <c r="B186" s="224"/>
      <c r="C186" s="260" t="s">
        <v>25</v>
      </c>
      <c r="D186" s="261" t="s">
        <v>1133</v>
      </c>
      <c r="E186" s="262" t="str">
        <f t="shared" si="0"/>
        <v>B20 (l)Camions i autobusos (N2, N3, M2, M3)</v>
      </c>
      <c r="F186" s="263" t="s">
        <v>31</v>
      </c>
      <c r="G186" s="263" t="s">
        <v>31</v>
      </c>
      <c r="H186" s="263" t="s">
        <v>31</v>
      </c>
      <c r="I186" s="263" t="s">
        <v>31</v>
      </c>
      <c r="J186" s="263" t="s">
        <v>31</v>
      </c>
      <c r="K186" s="263" t="s">
        <v>31</v>
      </c>
      <c r="L186" s="263" t="s">
        <v>31</v>
      </c>
      <c r="M186" s="263" t="s">
        <v>31</v>
      </c>
      <c r="N186" s="263" t="s">
        <v>31</v>
      </c>
      <c r="O186" s="263" t="s">
        <v>31</v>
      </c>
      <c r="P186" s="263" t="s">
        <v>31</v>
      </c>
      <c r="Q186" s="263" t="s">
        <v>31</v>
      </c>
      <c r="R186" s="263" t="s">
        <v>31</v>
      </c>
      <c r="S186" s="263" t="s">
        <v>31</v>
      </c>
      <c r="T186" s="263" t="s">
        <v>31</v>
      </c>
      <c r="U186" s="263" t="s">
        <v>31</v>
      </c>
      <c r="V186" s="263" t="s">
        <v>31</v>
      </c>
      <c r="W186" s="263" t="s">
        <v>31</v>
      </c>
      <c r="X186" s="263" t="s">
        <v>31</v>
      </c>
      <c r="Y186" s="263" t="s">
        <v>31</v>
      </c>
      <c r="Z186" s="263" t="s">
        <v>31</v>
      </c>
      <c r="AA186" s="263" t="s">
        <v>31</v>
      </c>
      <c r="AB186" s="263" t="s">
        <v>31</v>
      </c>
      <c r="AC186" s="263" t="s">
        <v>31</v>
      </c>
      <c r="AD186" s="263" t="s">
        <v>31</v>
      </c>
      <c r="AE186" s="263" t="s">
        <v>31</v>
      </c>
      <c r="AF186" s="263" t="s">
        <v>31</v>
      </c>
      <c r="AG186" s="263" t="s">
        <v>31</v>
      </c>
      <c r="AH186" s="263" t="s">
        <v>31</v>
      </c>
      <c r="AI186" s="263" t="s">
        <v>31</v>
      </c>
      <c r="AJ186" s="263" t="s">
        <v>31</v>
      </c>
      <c r="AK186" s="263" t="s">
        <v>31</v>
      </c>
      <c r="AL186" s="263" t="s">
        <v>31</v>
      </c>
      <c r="AM186" s="263" t="s">
        <v>31</v>
      </c>
      <c r="AN186" s="263" t="s">
        <v>31</v>
      </c>
      <c r="AO186" s="263" t="s">
        <v>31</v>
      </c>
      <c r="AP186" s="263">
        <v>2.1549999999999998</v>
      </c>
      <c r="AQ186" s="263">
        <v>7.1999999999999995E-2</v>
      </c>
      <c r="AR186" s="263">
        <v>0.113</v>
      </c>
      <c r="AS186" s="263">
        <v>2.1549999999999998</v>
      </c>
      <c r="AT186" s="263">
        <v>6.4000000000000001E-2</v>
      </c>
      <c r="AU186" s="263">
        <v>0.12</v>
      </c>
      <c r="AV186" s="263">
        <v>2.1549999999999998</v>
      </c>
      <c r="AW186" s="263">
        <v>5.7000000000000002E-2</v>
      </c>
      <c r="AX186" s="263">
        <v>0.125</v>
      </c>
      <c r="AY186" s="265">
        <v>2.1549999999999998</v>
      </c>
      <c r="AZ186" s="265">
        <v>5.2999999999999999E-2</v>
      </c>
      <c r="BA186" s="265">
        <v>0.13</v>
      </c>
      <c r="BB186" s="265"/>
      <c r="BC186" s="265"/>
      <c r="BD186" s="265"/>
    </row>
    <row r="187" spans="2:56" ht="16.5" customHeight="1" x14ac:dyDescent="0.25">
      <c r="B187" s="224"/>
      <c r="C187" s="260" t="s">
        <v>980</v>
      </c>
      <c r="D187" s="261" t="s">
        <v>1117</v>
      </c>
      <c r="E187" s="262" t="str">
        <f t="shared" si="0"/>
        <v>B30 (l)Turismes (M1)</v>
      </c>
      <c r="F187" s="263" t="s">
        <v>31</v>
      </c>
      <c r="G187" s="263" t="s">
        <v>31</v>
      </c>
      <c r="H187" s="263" t="s">
        <v>31</v>
      </c>
      <c r="I187" s="263" t="s">
        <v>31</v>
      </c>
      <c r="J187" s="263" t="s">
        <v>31</v>
      </c>
      <c r="K187" s="263" t="s">
        <v>31</v>
      </c>
      <c r="L187" s="263" t="s">
        <v>31</v>
      </c>
      <c r="M187" s="263" t="s">
        <v>31</v>
      </c>
      <c r="N187" s="263" t="s">
        <v>31</v>
      </c>
      <c r="O187" s="263" t="s">
        <v>31</v>
      </c>
      <c r="P187" s="263" t="s">
        <v>31</v>
      </c>
      <c r="Q187" s="263" t="s">
        <v>31</v>
      </c>
      <c r="R187" s="263" t="s">
        <v>31</v>
      </c>
      <c r="S187" s="263" t="s">
        <v>31</v>
      </c>
      <c r="T187" s="263" t="s">
        <v>31</v>
      </c>
      <c r="U187" s="263" t="s">
        <v>31</v>
      </c>
      <c r="V187" s="263" t="s">
        <v>31</v>
      </c>
      <c r="W187" s="263" t="s">
        <v>31</v>
      </c>
      <c r="X187" s="263" t="s">
        <v>31</v>
      </c>
      <c r="Y187" s="263" t="s">
        <v>31</v>
      </c>
      <c r="Z187" s="263" t="s">
        <v>31</v>
      </c>
      <c r="AA187" s="263" t="s">
        <v>31</v>
      </c>
      <c r="AB187" s="263" t="s">
        <v>31</v>
      </c>
      <c r="AC187" s="263" t="s">
        <v>31</v>
      </c>
      <c r="AD187" s="263" t="s">
        <v>31</v>
      </c>
      <c r="AE187" s="263" t="s">
        <v>31</v>
      </c>
      <c r="AF187" s="263" t="s">
        <v>31</v>
      </c>
      <c r="AG187" s="263" t="s">
        <v>31</v>
      </c>
      <c r="AH187" s="263" t="s">
        <v>31</v>
      </c>
      <c r="AI187" s="263" t="s">
        <v>31</v>
      </c>
      <c r="AJ187" s="263" t="s">
        <v>31</v>
      </c>
      <c r="AK187" s="263" t="s">
        <v>31</v>
      </c>
      <c r="AL187" s="263" t="s">
        <v>31</v>
      </c>
      <c r="AM187" s="263" t="s">
        <v>31</v>
      </c>
      <c r="AN187" s="263" t="s">
        <v>31</v>
      </c>
      <c r="AO187" s="263" t="s">
        <v>31</v>
      </c>
      <c r="AP187" s="263">
        <v>1.9079999999999999</v>
      </c>
      <c r="AQ187" s="263">
        <v>7.0000000000000001E-3</v>
      </c>
      <c r="AR187" s="263">
        <v>0.11899999999999999</v>
      </c>
      <c r="AS187" s="263">
        <v>1.9079999999999999</v>
      </c>
      <c r="AT187" s="263">
        <v>7.0000000000000001E-3</v>
      </c>
      <c r="AU187" s="263">
        <v>0.11899999999999999</v>
      </c>
      <c r="AV187" s="263">
        <v>1.9079999999999999</v>
      </c>
      <c r="AW187" s="263">
        <v>7.0000000000000001E-3</v>
      </c>
      <c r="AX187" s="263">
        <v>0.11899999999999999</v>
      </c>
      <c r="AY187" s="265">
        <v>1.9079999999999999</v>
      </c>
      <c r="AZ187" s="265">
        <v>6.0000000000000001E-3</v>
      </c>
      <c r="BA187" s="265">
        <v>0.11799999999999999</v>
      </c>
      <c r="BB187" s="265"/>
      <c r="BC187" s="265"/>
      <c r="BD187" s="265"/>
    </row>
    <row r="188" spans="2:56" ht="16.5" customHeight="1" x14ac:dyDescent="0.25">
      <c r="B188" s="224"/>
      <c r="C188" s="260" t="s">
        <v>27</v>
      </c>
      <c r="D188" s="261" t="s">
        <v>1118</v>
      </c>
      <c r="E188" s="262" t="str">
        <f t="shared" si="0"/>
        <v>B30 (l)Furgonetes i furgons (N1)</v>
      </c>
      <c r="F188" s="263" t="s">
        <v>31</v>
      </c>
      <c r="G188" s="263" t="s">
        <v>31</v>
      </c>
      <c r="H188" s="263" t="s">
        <v>31</v>
      </c>
      <c r="I188" s="263" t="s">
        <v>31</v>
      </c>
      <c r="J188" s="263" t="s">
        <v>31</v>
      </c>
      <c r="K188" s="263" t="s">
        <v>31</v>
      </c>
      <c r="L188" s="263" t="s">
        <v>31</v>
      </c>
      <c r="M188" s="263" t="s">
        <v>31</v>
      </c>
      <c r="N188" s="263" t="s">
        <v>31</v>
      </c>
      <c r="O188" s="263" t="s">
        <v>31</v>
      </c>
      <c r="P188" s="263" t="s">
        <v>31</v>
      </c>
      <c r="Q188" s="263" t="s">
        <v>31</v>
      </c>
      <c r="R188" s="263" t="s">
        <v>31</v>
      </c>
      <c r="S188" s="263" t="s">
        <v>31</v>
      </c>
      <c r="T188" s="263" t="s">
        <v>31</v>
      </c>
      <c r="U188" s="263" t="s">
        <v>31</v>
      </c>
      <c r="V188" s="263" t="s">
        <v>31</v>
      </c>
      <c r="W188" s="263" t="s">
        <v>31</v>
      </c>
      <c r="X188" s="263" t="s">
        <v>31</v>
      </c>
      <c r="Y188" s="263" t="s">
        <v>31</v>
      </c>
      <c r="Z188" s="263" t="s">
        <v>31</v>
      </c>
      <c r="AA188" s="263" t="s">
        <v>31</v>
      </c>
      <c r="AB188" s="263" t="s">
        <v>31</v>
      </c>
      <c r="AC188" s="263" t="s">
        <v>31</v>
      </c>
      <c r="AD188" s="263" t="s">
        <v>31</v>
      </c>
      <c r="AE188" s="263" t="s">
        <v>31</v>
      </c>
      <c r="AF188" s="263" t="s">
        <v>31</v>
      </c>
      <c r="AG188" s="263" t="s">
        <v>31</v>
      </c>
      <c r="AH188" s="263" t="s">
        <v>31</v>
      </c>
      <c r="AI188" s="263" t="s">
        <v>31</v>
      </c>
      <c r="AJ188" s="263" t="s">
        <v>31</v>
      </c>
      <c r="AK188" s="263" t="s">
        <v>31</v>
      </c>
      <c r="AL188" s="263" t="s">
        <v>31</v>
      </c>
      <c r="AM188" s="263" t="s">
        <v>31</v>
      </c>
      <c r="AN188" s="263" t="s">
        <v>31</v>
      </c>
      <c r="AO188" s="263" t="s">
        <v>31</v>
      </c>
      <c r="AP188" s="263">
        <v>1.9059999999999999</v>
      </c>
      <c r="AQ188" s="263">
        <v>8.9999999999999993E-3</v>
      </c>
      <c r="AR188" s="263">
        <v>7.3999999999999996E-2</v>
      </c>
      <c r="AS188" s="263">
        <v>1.9059999999999999</v>
      </c>
      <c r="AT188" s="263">
        <v>8.0000000000000002E-3</v>
      </c>
      <c r="AU188" s="263">
        <v>7.3999999999999996E-2</v>
      </c>
      <c r="AV188" s="263">
        <v>1.9059999999999999</v>
      </c>
      <c r="AW188" s="263">
        <v>8.9999999999999993E-3</v>
      </c>
      <c r="AX188" s="263">
        <v>7.5999999999999998E-2</v>
      </c>
      <c r="AY188" s="265">
        <v>1.9059999999999999</v>
      </c>
      <c r="AZ188" s="265">
        <v>8.0000000000000002E-3</v>
      </c>
      <c r="BA188" s="265">
        <v>7.1999999999999995E-2</v>
      </c>
      <c r="BB188" s="265"/>
      <c r="BC188" s="265"/>
      <c r="BD188" s="265"/>
    </row>
    <row r="189" spans="2:56" ht="16.5" customHeight="1" x14ac:dyDescent="0.25">
      <c r="B189" s="224"/>
      <c r="C189" s="260" t="s">
        <v>27</v>
      </c>
      <c r="D189" s="261" t="s">
        <v>1133</v>
      </c>
      <c r="E189" s="262" t="str">
        <f t="shared" si="0"/>
        <v>B30 (l)Camions i autobusos (N2, N3, M2, M3)</v>
      </c>
      <c r="F189" s="263" t="s">
        <v>31</v>
      </c>
      <c r="G189" s="263" t="s">
        <v>31</v>
      </c>
      <c r="H189" s="263" t="s">
        <v>31</v>
      </c>
      <c r="I189" s="263" t="s">
        <v>31</v>
      </c>
      <c r="J189" s="263" t="s">
        <v>31</v>
      </c>
      <c r="K189" s="263" t="s">
        <v>31</v>
      </c>
      <c r="L189" s="263" t="s">
        <v>31</v>
      </c>
      <c r="M189" s="263" t="s">
        <v>31</v>
      </c>
      <c r="N189" s="263" t="s">
        <v>31</v>
      </c>
      <c r="O189" s="263" t="s">
        <v>31</v>
      </c>
      <c r="P189" s="263" t="s">
        <v>31</v>
      </c>
      <c r="Q189" s="263" t="s">
        <v>31</v>
      </c>
      <c r="R189" s="263" t="s">
        <v>31</v>
      </c>
      <c r="S189" s="263" t="s">
        <v>31</v>
      </c>
      <c r="T189" s="263" t="s">
        <v>31</v>
      </c>
      <c r="U189" s="263" t="s">
        <v>31</v>
      </c>
      <c r="V189" s="263" t="s">
        <v>31</v>
      </c>
      <c r="W189" s="263" t="s">
        <v>31</v>
      </c>
      <c r="X189" s="263" t="s">
        <v>31</v>
      </c>
      <c r="Y189" s="263" t="s">
        <v>31</v>
      </c>
      <c r="Z189" s="263" t="s">
        <v>31</v>
      </c>
      <c r="AA189" s="263" t="s">
        <v>31</v>
      </c>
      <c r="AB189" s="263" t="s">
        <v>31</v>
      </c>
      <c r="AC189" s="263" t="s">
        <v>31</v>
      </c>
      <c r="AD189" s="263" t="s">
        <v>31</v>
      </c>
      <c r="AE189" s="263" t="s">
        <v>31</v>
      </c>
      <c r="AF189" s="263" t="s">
        <v>31</v>
      </c>
      <c r="AG189" s="263" t="s">
        <v>31</v>
      </c>
      <c r="AH189" s="263" t="s">
        <v>31</v>
      </c>
      <c r="AI189" s="263" t="s">
        <v>31</v>
      </c>
      <c r="AJ189" s="263" t="s">
        <v>31</v>
      </c>
      <c r="AK189" s="263" t="s">
        <v>31</v>
      </c>
      <c r="AL189" s="263" t="s">
        <v>31</v>
      </c>
      <c r="AM189" s="263" t="s">
        <v>31</v>
      </c>
      <c r="AN189" s="263" t="s">
        <v>31</v>
      </c>
      <c r="AO189" s="263" t="s">
        <v>31</v>
      </c>
      <c r="AP189" s="263">
        <v>1.903</v>
      </c>
      <c r="AQ189" s="263">
        <v>7.1999999999999995E-2</v>
      </c>
      <c r="AR189" s="263">
        <v>0.113</v>
      </c>
      <c r="AS189" s="263">
        <v>1.903</v>
      </c>
      <c r="AT189" s="263">
        <v>6.4000000000000001E-2</v>
      </c>
      <c r="AU189" s="263">
        <v>0.12</v>
      </c>
      <c r="AV189" s="263">
        <v>1.903</v>
      </c>
      <c r="AW189" s="263">
        <v>5.7000000000000002E-2</v>
      </c>
      <c r="AX189" s="263">
        <v>0.125</v>
      </c>
      <c r="AY189" s="265">
        <v>1.903</v>
      </c>
      <c r="AZ189" s="265">
        <v>5.2999999999999999E-2</v>
      </c>
      <c r="BA189" s="265">
        <v>0.13</v>
      </c>
      <c r="BB189" s="265"/>
      <c r="BC189" s="265"/>
      <c r="BD189" s="265"/>
    </row>
    <row r="190" spans="2:56" ht="16.5" customHeight="1" x14ac:dyDescent="0.25">
      <c r="B190" s="224"/>
      <c r="C190" s="260" t="s">
        <v>981</v>
      </c>
      <c r="D190" s="261" t="s">
        <v>1117</v>
      </c>
      <c r="E190" s="262" t="str">
        <f t="shared" si="0"/>
        <v>B100 (l)Turismes (M1)</v>
      </c>
      <c r="F190" s="263" t="s">
        <v>31</v>
      </c>
      <c r="G190" s="263" t="s">
        <v>31</v>
      </c>
      <c r="H190" s="263" t="s">
        <v>31</v>
      </c>
      <c r="I190" s="263" t="s">
        <v>31</v>
      </c>
      <c r="J190" s="263" t="s">
        <v>31</v>
      </c>
      <c r="K190" s="263" t="s">
        <v>31</v>
      </c>
      <c r="L190" s="263" t="s">
        <v>31</v>
      </c>
      <c r="M190" s="263" t="s">
        <v>31</v>
      </c>
      <c r="N190" s="263" t="s">
        <v>31</v>
      </c>
      <c r="O190" s="263" t="s">
        <v>31</v>
      </c>
      <c r="P190" s="263" t="s">
        <v>31</v>
      </c>
      <c r="Q190" s="263" t="s">
        <v>31</v>
      </c>
      <c r="R190" s="263" t="s">
        <v>31</v>
      </c>
      <c r="S190" s="263" t="s">
        <v>31</v>
      </c>
      <c r="T190" s="263" t="s">
        <v>31</v>
      </c>
      <c r="U190" s="263" t="s">
        <v>31</v>
      </c>
      <c r="V190" s="263" t="s">
        <v>31</v>
      </c>
      <c r="W190" s="263" t="s">
        <v>31</v>
      </c>
      <c r="X190" s="263" t="s">
        <v>31</v>
      </c>
      <c r="Y190" s="263" t="s">
        <v>31</v>
      </c>
      <c r="Z190" s="263" t="s">
        <v>31</v>
      </c>
      <c r="AA190" s="263" t="s">
        <v>31</v>
      </c>
      <c r="AB190" s="263" t="s">
        <v>31</v>
      </c>
      <c r="AC190" s="263" t="s">
        <v>31</v>
      </c>
      <c r="AD190" s="263" t="s">
        <v>31</v>
      </c>
      <c r="AE190" s="263" t="s">
        <v>31</v>
      </c>
      <c r="AF190" s="263" t="s">
        <v>31</v>
      </c>
      <c r="AG190" s="263" t="s">
        <v>31</v>
      </c>
      <c r="AH190" s="263" t="s">
        <v>31</v>
      </c>
      <c r="AI190" s="263" t="s">
        <v>31</v>
      </c>
      <c r="AJ190" s="263" t="s">
        <v>31</v>
      </c>
      <c r="AK190" s="263" t="s">
        <v>31</v>
      </c>
      <c r="AL190" s="263" t="s">
        <v>31</v>
      </c>
      <c r="AM190" s="263" t="s">
        <v>31</v>
      </c>
      <c r="AN190" s="263" t="s">
        <v>31</v>
      </c>
      <c r="AO190" s="263" t="s">
        <v>31</v>
      </c>
      <c r="AP190" s="263">
        <v>0.14399999999999999</v>
      </c>
      <c r="AQ190" s="263">
        <v>7.0000000000000001E-3</v>
      </c>
      <c r="AR190" s="263">
        <v>0.11899999999999999</v>
      </c>
      <c r="AS190" s="263">
        <v>0.14399999999999999</v>
      </c>
      <c r="AT190" s="263">
        <v>7.0000000000000001E-3</v>
      </c>
      <c r="AU190" s="263">
        <v>0.11899999999999999</v>
      </c>
      <c r="AV190" s="263">
        <v>0.14399999999999999</v>
      </c>
      <c r="AW190" s="263">
        <v>7.0000000000000001E-3</v>
      </c>
      <c r="AX190" s="263">
        <v>0.11899999999999999</v>
      </c>
      <c r="AY190" s="265">
        <v>0.14399999999999999</v>
      </c>
      <c r="AZ190" s="265">
        <v>6.0000000000000001E-3</v>
      </c>
      <c r="BA190" s="265">
        <v>0.11799999999999999</v>
      </c>
      <c r="BB190" s="265"/>
      <c r="BC190" s="265"/>
      <c r="BD190" s="265"/>
    </row>
    <row r="191" spans="2:56" ht="16.5" customHeight="1" x14ac:dyDescent="0.25">
      <c r="B191" s="224"/>
      <c r="C191" s="260" t="s">
        <v>28</v>
      </c>
      <c r="D191" s="261" t="s">
        <v>1118</v>
      </c>
      <c r="E191" s="262" t="str">
        <f t="shared" si="0"/>
        <v>B100 (l)Furgonetes i furgons (N1)</v>
      </c>
      <c r="F191" s="263" t="s">
        <v>31</v>
      </c>
      <c r="G191" s="263" t="s">
        <v>31</v>
      </c>
      <c r="H191" s="263" t="s">
        <v>31</v>
      </c>
      <c r="I191" s="263" t="s">
        <v>31</v>
      </c>
      <c r="J191" s="263" t="s">
        <v>31</v>
      </c>
      <c r="K191" s="263" t="s">
        <v>31</v>
      </c>
      <c r="L191" s="263" t="s">
        <v>31</v>
      </c>
      <c r="M191" s="263" t="s">
        <v>31</v>
      </c>
      <c r="N191" s="263" t="s">
        <v>31</v>
      </c>
      <c r="O191" s="263" t="s">
        <v>31</v>
      </c>
      <c r="P191" s="263" t="s">
        <v>31</v>
      </c>
      <c r="Q191" s="263" t="s">
        <v>31</v>
      </c>
      <c r="R191" s="263" t="s">
        <v>31</v>
      </c>
      <c r="S191" s="263" t="s">
        <v>31</v>
      </c>
      <c r="T191" s="263" t="s">
        <v>31</v>
      </c>
      <c r="U191" s="263" t="s">
        <v>31</v>
      </c>
      <c r="V191" s="263" t="s">
        <v>31</v>
      </c>
      <c r="W191" s="263" t="s">
        <v>31</v>
      </c>
      <c r="X191" s="263" t="s">
        <v>31</v>
      </c>
      <c r="Y191" s="263" t="s">
        <v>31</v>
      </c>
      <c r="Z191" s="263" t="s">
        <v>31</v>
      </c>
      <c r="AA191" s="263" t="s">
        <v>31</v>
      </c>
      <c r="AB191" s="263" t="s">
        <v>31</v>
      </c>
      <c r="AC191" s="263" t="s">
        <v>31</v>
      </c>
      <c r="AD191" s="263" t="s">
        <v>31</v>
      </c>
      <c r="AE191" s="263" t="s">
        <v>31</v>
      </c>
      <c r="AF191" s="263" t="s">
        <v>31</v>
      </c>
      <c r="AG191" s="263" t="s">
        <v>31</v>
      </c>
      <c r="AH191" s="263" t="s">
        <v>31</v>
      </c>
      <c r="AI191" s="263" t="s">
        <v>31</v>
      </c>
      <c r="AJ191" s="263" t="s">
        <v>31</v>
      </c>
      <c r="AK191" s="263" t="s">
        <v>31</v>
      </c>
      <c r="AL191" s="263" t="s">
        <v>31</v>
      </c>
      <c r="AM191" s="263" t="s">
        <v>31</v>
      </c>
      <c r="AN191" s="263" t="s">
        <v>31</v>
      </c>
      <c r="AO191" s="263" t="s">
        <v>31</v>
      </c>
      <c r="AP191" s="263">
        <v>0.14199999999999999</v>
      </c>
      <c r="AQ191" s="263">
        <v>8.9999999999999993E-3</v>
      </c>
      <c r="AR191" s="263">
        <v>7.3999999999999996E-2</v>
      </c>
      <c r="AS191" s="263">
        <v>0.14199999999999999</v>
      </c>
      <c r="AT191" s="263">
        <v>8.0000000000000002E-3</v>
      </c>
      <c r="AU191" s="263">
        <v>7.3999999999999996E-2</v>
      </c>
      <c r="AV191" s="263">
        <v>0.14199999999999999</v>
      </c>
      <c r="AW191" s="263">
        <v>8.9999999999999993E-3</v>
      </c>
      <c r="AX191" s="263">
        <v>7.5999999999999998E-2</v>
      </c>
      <c r="AY191" s="265">
        <v>0.14199999999999999</v>
      </c>
      <c r="AZ191" s="265">
        <v>8.0000000000000002E-3</v>
      </c>
      <c r="BA191" s="265">
        <v>7.1999999999999995E-2</v>
      </c>
      <c r="BB191" s="265"/>
      <c r="BC191" s="265"/>
      <c r="BD191" s="265"/>
    </row>
    <row r="192" spans="2:56" ht="16.5" customHeight="1" x14ac:dyDescent="0.25">
      <c r="B192" s="224"/>
      <c r="C192" s="260" t="s">
        <v>28</v>
      </c>
      <c r="D192" s="261" t="s">
        <v>1133</v>
      </c>
      <c r="E192" s="262" t="str">
        <f t="shared" si="0"/>
        <v>B100 (l)Camions i autobusos (N2, N3, M2, M3)</v>
      </c>
      <c r="F192" s="263" t="s">
        <v>31</v>
      </c>
      <c r="G192" s="263" t="s">
        <v>31</v>
      </c>
      <c r="H192" s="263" t="s">
        <v>31</v>
      </c>
      <c r="I192" s="263" t="s">
        <v>31</v>
      </c>
      <c r="J192" s="263" t="s">
        <v>31</v>
      </c>
      <c r="K192" s="263" t="s">
        <v>31</v>
      </c>
      <c r="L192" s="263" t="s">
        <v>31</v>
      </c>
      <c r="M192" s="263" t="s">
        <v>31</v>
      </c>
      <c r="N192" s="263" t="s">
        <v>31</v>
      </c>
      <c r="O192" s="263" t="s">
        <v>31</v>
      </c>
      <c r="P192" s="263" t="s">
        <v>31</v>
      </c>
      <c r="Q192" s="263" t="s">
        <v>31</v>
      </c>
      <c r="R192" s="263" t="s">
        <v>31</v>
      </c>
      <c r="S192" s="263" t="s">
        <v>31</v>
      </c>
      <c r="T192" s="263" t="s">
        <v>31</v>
      </c>
      <c r="U192" s="263" t="s">
        <v>31</v>
      </c>
      <c r="V192" s="263" t="s">
        <v>31</v>
      </c>
      <c r="W192" s="263" t="s">
        <v>31</v>
      </c>
      <c r="X192" s="263" t="s">
        <v>31</v>
      </c>
      <c r="Y192" s="263" t="s">
        <v>31</v>
      </c>
      <c r="Z192" s="263" t="s">
        <v>31</v>
      </c>
      <c r="AA192" s="263" t="s">
        <v>31</v>
      </c>
      <c r="AB192" s="263" t="s">
        <v>31</v>
      </c>
      <c r="AC192" s="263" t="s">
        <v>31</v>
      </c>
      <c r="AD192" s="263" t="s">
        <v>31</v>
      </c>
      <c r="AE192" s="263" t="s">
        <v>31</v>
      </c>
      <c r="AF192" s="263" t="s">
        <v>31</v>
      </c>
      <c r="AG192" s="263" t="s">
        <v>31</v>
      </c>
      <c r="AH192" s="263" t="s">
        <v>31</v>
      </c>
      <c r="AI192" s="263" t="s">
        <v>31</v>
      </c>
      <c r="AJ192" s="263" t="s">
        <v>31</v>
      </c>
      <c r="AK192" s="263" t="s">
        <v>31</v>
      </c>
      <c r="AL192" s="263" t="s">
        <v>31</v>
      </c>
      <c r="AM192" s="263" t="s">
        <v>31</v>
      </c>
      <c r="AN192" s="263" t="s">
        <v>31</v>
      </c>
      <c r="AO192" s="263" t="s">
        <v>31</v>
      </c>
      <c r="AP192" s="263">
        <v>0.13900000000000001</v>
      </c>
      <c r="AQ192" s="263">
        <v>7.1999999999999995E-2</v>
      </c>
      <c r="AR192" s="263">
        <v>0.113</v>
      </c>
      <c r="AS192" s="263">
        <v>0.13900000000000001</v>
      </c>
      <c r="AT192" s="263">
        <v>6.4000000000000001E-2</v>
      </c>
      <c r="AU192" s="263">
        <v>0.12</v>
      </c>
      <c r="AV192" s="263">
        <v>0.13900000000000001</v>
      </c>
      <c r="AW192" s="263">
        <v>5.7000000000000002E-2</v>
      </c>
      <c r="AX192" s="263">
        <v>0.125</v>
      </c>
      <c r="AY192" s="265">
        <v>0.13900000000000001</v>
      </c>
      <c r="AZ192" s="265">
        <v>5.2999999999999999E-2</v>
      </c>
      <c r="BA192" s="265">
        <v>0.13</v>
      </c>
      <c r="BB192" s="265"/>
      <c r="BC192" s="265"/>
      <c r="BD192" s="265"/>
    </row>
    <row r="193" spans="2:56" ht="16.5" customHeight="1" x14ac:dyDescent="0.25">
      <c r="B193" s="224"/>
      <c r="C193" s="260" t="s">
        <v>23</v>
      </c>
      <c r="D193" s="261" t="s">
        <v>1117</v>
      </c>
      <c r="E193" s="262" t="str">
        <f t="shared" si="0"/>
        <v>LPG (l)Turismes (M1)</v>
      </c>
      <c r="F193" s="263">
        <v>1.6519999999999999</v>
      </c>
      <c r="G193" s="263">
        <v>0.25700000000000001</v>
      </c>
      <c r="H193" s="263">
        <v>7.9000000000000001E-2</v>
      </c>
      <c r="I193" s="263">
        <v>1.6519999999999999</v>
      </c>
      <c r="J193" s="263">
        <v>0.25700000000000001</v>
      </c>
      <c r="K193" s="263">
        <v>7.9000000000000001E-2</v>
      </c>
      <c r="L193" s="263">
        <v>1.6519999999999999</v>
      </c>
      <c r="M193" s="263">
        <v>0.25700000000000001</v>
      </c>
      <c r="N193" s="263">
        <v>7.8E-2</v>
      </c>
      <c r="O193" s="263">
        <v>1.6519999999999999</v>
      </c>
      <c r="P193" s="263">
        <v>0.255</v>
      </c>
      <c r="Q193" s="263">
        <v>7.9000000000000001E-2</v>
      </c>
      <c r="R193" s="263">
        <v>1.6519999999999999</v>
      </c>
      <c r="S193" s="263">
        <v>0.25800000000000001</v>
      </c>
      <c r="T193" s="263">
        <v>7.9000000000000001E-2</v>
      </c>
      <c r="U193" s="263">
        <v>1.6519999999999999</v>
      </c>
      <c r="V193" s="263">
        <v>0.253</v>
      </c>
      <c r="W193" s="263">
        <v>7.6999999999999999E-2</v>
      </c>
      <c r="X193" s="263">
        <v>1.6519999999999999</v>
      </c>
      <c r="Y193" s="263">
        <v>0.252</v>
      </c>
      <c r="Z193" s="263">
        <v>7.4999999999999997E-2</v>
      </c>
      <c r="AA193" s="263">
        <v>1.6519999999999999</v>
      </c>
      <c r="AB193" s="263">
        <v>0.251</v>
      </c>
      <c r="AC193" s="263">
        <v>7.1999999999999995E-2</v>
      </c>
      <c r="AD193" s="263">
        <v>1.6519999999999999</v>
      </c>
      <c r="AE193" s="263">
        <v>0.20699999999999999</v>
      </c>
      <c r="AF193" s="263">
        <v>2.5999999999999999E-2</v>
      </c>
      <c r="AG193" s="263">
        <v>1.6519999999999999</v>
      </c>
      <c r="AH193" s="263">
        <v>0.20599999999999999</v>
      </c>
      <c r="AI193" s="263">
        <v>2.5000000000000001E-2</v>
      </c>
      <c r="AJ193" s="263">
        <v>1.6519999999999999</v>
      </c>
      <c r="AK193" s="263">
        <v>0.20699999999999999</v>
      </c>
      <c r="AL193" s="263">
        <v>2.4E-2</v>
      </c>
      <c r="AM193" s="263">
        <v>1.6519999999999999</v>
      </c>
      <c r="AN193" s="263">
        <v>0.20499999999999999</v>
      </c>
      <c r="AO193" s="263">
        <v>2.1999999999999999E-2</v>
      </c>
      <c r="AP193" s="263">
        <v>1.6519999999999999</v>
      </c>
      <c r="AQ193" s="263">
        <v>0.20599999999999999</v>
      </c>
      <c r="AR193" s="263">
        <v>1.7999999999999999E-2</v>
      </c>
      <c r="AS193" s="263">
        <v>1.6519999999999999</v>
      </c>
      <c r="AT193" s="263">
        <v>0.20399999999999999</v>
      </c>
      <c r="AU193" s="263">
        <v>1.7000000000000001E-2</v>
      </c>
      <c r="AV193" s="263">
        <v>1.6519999999999999</v>
      </c>
      <c r="AW193" s="263">
        <v>0.20399999999999999</v>
      </c>
      <c r="AX193" s="263">
        <v>1.6E-2</v>
      </c>
      <c r="AY193" s="266">
        <v>1.6519999999999999</v>
      </c>
      <c r="AZ193" s="266">
        <v>0.20499999999999999</v>
      </c>
      <c r="BA193" s="266">
        <v>1.6E-2</v>
      </c>
      <c r="BB193" s="266"/>
      <c r="BC193" s="266"/>
      <c r="BD193" s="266"/>
    </row>
    <row r="194" spans="2:56" ht="16.5" customHeight="1" x14ac:dyDescent="0.25">
      <c r="B194" s="224"/>
      <c r="C194" s="260" t="s">
        <v>29</v>
      </c>
      <c r="D194" s="261" t="s">
        <v>1117</v>
      </c>
      <c r="E194" s="262" t="str">
        <f t="shared" si="0"/>
        <v>CNG (kg)Turismes (M1)</v>
      </c>
      <c r="F194" s="263">
        <v>2.754</v>
      </c>
      <c r="G194" s="263">
        <v>1.0980000000000001</v>
      </c>
      <c r="H194" s="263">
        <v>3.4000000000000002E-2</v>
      </c>
      <c r="I194" s="263">
        <v>2.7440000000000002</v>
      </c>
      <c r="J194" s="263">
        <v>1.0940000000000001</v>
      </c>
      <c r="K194" s="263">
        <v>3.4000000000000002E-2</v>
      </c>
      <c r="L194" s="263">
        <v>2.7160000000000002</v>
      </c>
      <c r="M194" s="263">
        <v>1.083</v>
      </c>
      <c r="N194" s="263">
        <v>3.3000000000000002E-2</v>
      </c>
      <c r="O194" s="263">
        <v>2.75</v>
      </c>
      <c r="P194" s="263">
        <v>1.097</v>
      </c>
      <c r="Q194" s="263">
        <v>3.4000000000000002E-2</v>
      </c>
      <c r="R194" s="263">
        <v>2.7490000000000001</v>
      </c>
      <c r="S194" s="263">
        <v>1.0960000000000001</v>
      </c>
      <c r="T194" s="263">
        <v>3.4000000000000002E-2</v>
      </c>
      <c r="U194" s="263">
        <v>2.73</v>
      </c>
      <c r="V194" s="263">
        <v>1.089</v>
      </c>
      <c r="W194" s="263">
        <v>3.4000000000000002E-2</v>
      </c>
      <c r="X194" s="263">
        <v>2.7320000000000002</v>
      </c>
      <c r="Y194" s="263">
        <v>1.0900000000000001</v>
      </c>
      <c r="Z194" s="263">
        <v>3.4000000000000002E-2</v>
      </c>
      <c r="AA194" s="263">
        <v>2.7160000000000002</v>
      </c>
      <c r="AB194" s="263">
        <v>1.083</v>
      </c>
      <c r="AC194" s="263">
        <v>3.3000000000000002E-2</v>
      </c>
      <c r="AD194" s="263">
        <v>2.7</v>
      </c>
      <c r="AE194" s="263">
        <v>1.056</v>
      </c>
      <c r="AF194" s="263">
        <v>3.3000000000000002E-2</v>
      </c>
      <c r="AG194" s="263">
        <v>2.7080000000000002</v>
      </c>
      <c r="AH194" s="263">
        <v>1.0649999999999999</v>
      </c>
      <c r="AI194" s="263">
        <v>3.3000000000000002E-2</v>
      </c>
      <c r="AJ194" s="263">
        <v>2.7080000000000002</v>
      </c>
      <c r="AK194" s="263">
        <v>1.0669999999999999</v>
      </c>
      <c r="AL194" s="263">
        <v>3.3000000000000002E-2</v>
      </c>
      <c r="AM194" s="263">
        <v>2.714</v>
      </c>
      <c r="AN194" s="263">
        <v>1.0629999999999999</v>
      </c>
      <c r="AO194" s="263">
        <v>3.4000000000000002E-2</v>
      </c>
      <c r="AP194" s="263">
        <v>2.7</v>
      </c>
      <c r="AQ194" s="263">
        <v>1.08</v>
      </c>
      <c r="AR194" s="263">
        <v>3.3000000000000002E-2</v>
      </c>
      <c r="AS194" s="263">
        <v>2.7250000000000001</v>
      </c>
      <c r="AT194" s="263">
        <v>1.08</v>
      </c>
      <c r="AU194" s="263">
        <v>3.4000000000000002E-2</v>
      </c>
      <c r="AV194" s="263">
        <v>2.726</v>
      </c>
      <c r="AW194" s="263">
        <v>1.0740000000000001</v>
      </c>
      <c r="AX194" s="263">
        <v>3.4000000000000002E-2</v>
      </c>
      <c r="AY194" s="266">
        <v>2.7160000000000002</v>
      </c>
      <c r="AZ194" s="266">
        <v>1.079</v>
      </c>
      <c r="BA194" s="266">
        <v>3.3000000000000002E-2</v>
      </c>
      <c r="BB194" s="266"/>
      <c r="BC194" s="266"/>
      <c r="BD194" s="266"/>
    </row>
    <row r="195" spans="2:56" ht="16.5" customHeight="1" x14ac:dyDescent="0.25">
      <c r="B195" s="224"/>
      <c r="C195" s="267" t="s">
        <v>29</v>
      </c>
      <c r="D195" s="261" t="s">
        <v>1133</v>
      </c>
      <c r="E195" s="262" t="str">
        <f t="shared" si="0"/>
        <v>CNG (kg)Camions i autobusos (N2, N3, M2, M3)</v>
      </c>
      <c r="F195" s="263">
        <v>2.7389999999999999</v>
      </c>
      <c r="G195" s="263">
        <v>3.875</v>
      </c>
      <c r="H195" s="263">
        <v>0</v>
      </c>
      <c r="I195" s="263">
        <v>2.742</v>
      </c>
      <c r="J195" s="263">
        <v>3.1589999999999998</v>
      </c>
      <c r="K195" s="263">
        <v>0</v>
      </c>
      <c r="L195" s="263">
        <v>2.7170000000000001</v>
      </c>
      <c r="M195" s="263">
        <v>3.0840000000000001</v>
      </c>
      <c r="N195" s="263">
        <v>0</v>
      </c>
      <c r="O195" s="263">
        <v>2.7410000000000001</v>
      </c>
      <c r="P195" s="263">
        <v>2.46</v>
      </c>
      <c r="Q195" s="263">
        <v>0</v>
      </c>
      <c r="R195" s="263">
        <v>2.746</v>
      </c>
      <c r="S195" s="263">
        <v>2.4510000000000001</v>
      </c>
      <c r="T195" s="263">
        <v>0</v>
      </c>
      <c r="U195" s="263">
        <v>2.726</v>
      </c>
      <c r="V195" s="263">
        <v>2.419</v>
      </c>
      <c r="W195" s="263">
        <v>0</v>
      </c>
      <c r="X195" s="263">
        <v>2.7160000000000002</v>
      </c>
      <c r="Y195" s="263">
        <v>2.4119999999999999</v>
      </c>
      <c r="Z195" s="263">
        <v>0</v>
      </c>
      <c r="AA195" s="263">
        <v>2.7160000000000002</v>
      </c>
      <c r="AB195" s="263">
        <v>2.395</v>
      </c>
      <c r="AC195" s="263">
        <v>0</v>
      </c>
      <c r="AD195" s="263">
        <v>2.7</v>
      </c>
      <c r="AE195" s="263">
        <v>2.3540000000000001</v>
      </c>
      <c r="AF195" s="263">
        <v>0</v>
      </c>
      <c r="AG195" s="263">
        <v>2.7080000000000002</v>
      </c>
      <c r="AH195" s="263">
        <v>2.375</v>
      </c>
      <c r="AI195" s="263">
        <v>0</v>
      </c>
      <c r="AJ195" s="263">
        <v>2.7080000000000002</v>
      </c>
      <c r="AK195" s="263">
        <v>2.37</v>
      </c>
      <c r="AL195" s="263">
        <v>0</v>
      </c>
      <c r="AM195" s="263">
        <v>2.714</v>
      </c>
      <c r="AN195" s="263">
        <v>2.38</v>
      </c>
      <c r="AO195" s="263">
        <v>0</v>
      </c>
      <c r="AP195" s="263">
        <v>2.7</v>
      </c>
      <c r="AQ195" s="263">
        <v>2.3980000000000001</v>
      </c>
      <c r="AR195" s="263">
        <v>0</v>
      </c>
      <c r="AS195" s="263">
        <v>2.7250000000000001</v>
      </c>
      <c r="AT195" s="263">
        <v>2.4089999999999998</v>
      </c>
      <c r="AU195" s="263">
        <v>0</v>
      </c>
      <c r="AV195" s="263">
        <v>2.726</v>
      </c>
      <c r="AW195" s="263">
        <v>2.4119999999999999</v>
      </c>
      <c r="AX195" s="263">
        <v>0</v>
      </c>
      <c r="AY195" s="266">
        <v>2.7160000000000002</v>
      </c>
      <c r="AZ195" s="266">
        <v>2.395</v>
      </c>
      <c r="BA195" s="266">
        <v>0</v>
      </c>
      <c r="BB195" s="266"/>
      <c r="BC195" s="266"/>
      <c r="BD195" s="266"/>
    </row>
    <row r="196" spans="2:56" x14ac:dyDescent="0.25">
      <c r="G196" s="245"/>
      <c r="R196" s="123"/>
      <c r="S196" s="123"/>
      <c r="AH196" s="162"/>
      <c r="AI196" s="162"/>
      <c r="AJ196" s="162"/>
      <c r="AK196" s="162"/>
      <c r="AL196" s="162"/>
      <c r="AM196" s="162"/>
      <c r="AO196" s="123"/>
      <c r="AP196" s="123"/>
      <c r="AQ196" s="123"/>
    </row>
    <row r="197" spans="2:56" x14ac:dyDescent="0.25">
      <c r="B197" s="217" t="s">
        <v>982</v>
      </c>
    </row>
    <row r="198" spans="2:56" x14ac:dyDescent="0.25">
      <c r="B198" s="217"/>
    </row>
    <row r="199" spans="2:56" x14ac:dyDescent="0.25">
      <c r="B199" s="219"/>
      <c r="C199" s="231" t="s">
        <v>983</v>
      </c>
      <c r="E199" s="268" t="s">
        <v>988</v>
      </c>
    </row>
    <row r="200" spans="2:56" x14ac:dyDescent="0.25">
      <c r="B200" s="219"/>
      <c r="C200" s="269"/>
      <c r="D200" s="270"/>
      <c r="E200" s="202"/>
      <c r="G200" t="s">
        <v>984</v>
      </c>
    </row>
    <row r="201" spans="2:56" x14ac:dyDescent="0.25">
      <c r="B201" s="219"/>
      <c r="C201" s="271" t="s">
        <v>1117</v>
      </c>
      <c r="D201" s="272">
        <v>1</v>
      </c>
      <c r="E201" s="202" t="s">
        <v>11</v>
      </c>
      <c r="G201" t="s">
        <v>985</v>
      </c>
    </row>
    <row r="202" spans="2:56" x14ac:dyDescent="0.25">
      <c r="B202" s="219"/>
      <c r="C202" s="271" t="s">
        <v>1118</v>
      </c>
      <c r="D202" s="272">
        <v>2</v>
      </c>
      <c r="E202" s="202" t="s">
        <v>10</v>
      </c>
      <c r="G202" t="s">
        <v>986</v>
      </c>
    </row>
    <row r="203" spans="2:56" x14ac:dyDescent="0.25">
      <c r="B203" s="219"/>
      <c r="C203" s="271" t="s">
        <v>1133</v>
      </c>
      <c r="D203" s="272">
        <v>3</v>
      </c>
      <c r="E203" s="202" t="s">
        <v>30</v>
      </c>
      <c r="G203" t="s">
        <v>987</v>
      </c>
    </row>
    <row r="204" spans="2:56" x14ac:dyDescent="0.25">
      <c r="B204" s="219"/>
      <c r="C204" s="273" t="s">
        <v>1119</v>
      </c>
      <c r="D204" s="274">
        <v>4</v>
      </c>
      <c r="E204" s="202" t="s">
        <v>16</v>
      </c>
    </row>
    <row r="205" spans="2:56" x14ac:dyDescent="0.25">
      <c r="B205" s="219"/>
      <c r="E205" s="202" t="s">
        <v>20</v>
      </c>
    </row>
    <row r="206" spans="2:56" x14ac:dyDescent="0.25">
      <c r="B206" s="219"/>
      <c r="E206" s="202" t="s">
        <v>1112</v>
      </c>
    </row>
    <row r="207" spans="2:56" x14ac:dyDescent="0.25">
      <c r="B207" s="219"/>
      <c r="E207" s="202" t="s">
        <v>22</v>
      </c>
    </row>
    <row r="208" spans="2:56" x14ac:dyDescent="0.25">
      <c r="B208" s="219"/>
      <c r="E208" s="202" t="s">
        <v>24</v>
      </c>
    </row>
    <row r="209" spans="2:46" x14ac:dyDescent="0.25">
      <c r="B209" s="219"/>
      <c r="E209" s="202" t="s">
        <v>25</v>
      </c>
    </row>
    <row r="210" spans="2:46" x14ac:dyDescent="0.25">
      <c r="B210" s="219"/>
      <c r="E210" s="202" t="s">
        <v>27</v>
      </c>
    </row>
    <row r="211" spans="2:46" x14ac:dyDescent="0.25">
      <c r="B211" s="219"/>
      <c r="E211" s="202" t="s">
        <v>28</v>
      </c>
    </row>
    <row r="212" spans="2:46" x14ac:dyDescent="0.25">
      <c r="B212" s="219"/>
      <c r="E212" s="202" t="s">
        <v>23</v>
      </c>
    </row>
    <row r="213" spans="2:46" x14ac:dyDescent="0.25">
      <c r="B213" s="219"/>
      <c r="E213" s="202" t="s">
        <v>29</v>
      </c>
    </row>
    <row r="214" spans="2:46" x14ac:dyDescent="0.25">
      <c r="B214" s="219"/>
      <c r="E214" s="202" t="s">
        <v>580</v>
      </c>
    </row>
    <row r="215" spans="2:46" x14ac:dyDescent="0.25">
      <c r="B215" s="219"/>
    </row>
    <row r="216" spans="2:46" x14ac:dyDescent="0.25">
      <c r="C216" s="275">
        <v>2012</v>
      </c>
      <c r="D216" s="275">
        <v>2012</v>
      </c>
      <c r="E216" s="275">
        <v>2012</v>
      </c>
      <c r="F216" s="275">
        <v>2012</v>
      </c>
      <c r="G216" s="275">
        <v>2013</v>
      </c>
      <c r="H216" s="275">
        <v>2013</v>
      </c>
      <c r="I216" s="275">
        <v>2013</v>
      </c>
      <c r="J216" s="275">
        <v>2013</v>
      </c>
      <c r="K216" s="275">
        <v>2014</v>
      </c>
      <c r="L216" s="275">
        <v>2014</v>
      </c>
      <c r="M216" s="275">
        <v>2014</v>
      </c>
      <c r="N216" s="275">
        <v>2014</v>
      </c>
      <c r="O216" s="275">
        <v>2015</v>
      </c>
      <c r="P216" s="275">
        <v>2015</v>
      </c>
      <c r="Q216" s="275">
        <v>2015</v>
      </c>
      <c r="R216" s="275">
        <v>2015</v>
      </c>
      <c r="S216" s="275">
        <v>2016</v>
      </c>
      <c r="T216" s="275">
        <v>2016</v>
      </c>
      <c r="U216" s="275">
        <v>2016</v>
      </c>
      <c r="V216" s="275">
        <v>2016</v>
      </c>
      <c r="W216" s="275">
        <v>2017</v>
      </c>
      <c r="X216" s="275">
        <v>2017</v>
      </c>
      <c r="Y216" s="275">
        <v>2017</v>
      </c>
      <c r="Z216" s="275">
        <v>2017</v>
      </c>
      <c r="AA216" s="275">
        <v>2018</v>
      </c>
      <c r="AB216" s="275">
        <v>2018</v>
      </c>
      <c r="AC216" s="275">
        <v>2018</v>
      </c>
      <c r="AD216" s="275">
        <v>2018</v>
      </c>
      <c r="AE216" s="276">
        <v>2019</v>
      </c>
      <c r="AF216" s="276">
        <v>2019</v>
      </c>
      <c r="AG216" s="276">
        <v>2019</v>
      </c>
      <c r="AH216" s="276">
        <v>2019</v>
      </c>
      <c r="AI216" s="276">
        <v>2020</v>
      </c>
      <c r="AJ216" s="276">
        <v>2020</v>
      </c>
      <c r="AK216" s="276">
        <v>2020</v>
      </c>
      <c r="AL216" s="276">
        <v>2020</v>
      </c>
      <c r="AM216" s="276">
        <v>2021</v>
      </c>
      <c r="AN216" s="276">
        <v>2021</v>
      </c>
      <c r="AO216" s="276">
        <v>2021</v>
      </c>
      <c r="AP216" s="276">
        <v>2021</v>
      </c>
      <c r="AQ216" s="276">
        <v>2022</v>
      </c>
      <c r="AR216" s="276">
        <v>2022</v>
      </c>
      <c r="AS216" s="276">
        <v>2022</v>
      </c>
      <c r="AT216" s="276">
        <v>2022</v>
      </c>
    </row>
    <row r="217" spans="2:46" x14ac:dyDescent="0.25">
      <c r="C217" s="426" t="s">
        <v>969</v>
      </c>
      <c r="D217" s="277" t="s">
        <v>970</v>
      </c>
      <c r="E217" s="277" t="s">
        <v>971</v>
      </c>
      <c r="F217" s="277" t="s">
        <v>972</v>
      </c>
      <c r="G217" s="277" t="s">
        <v>969</v>
      </c>
      <c r="H217" s="277" t="s">
        <v>970</v>
      </c>
      <c r="I217" s="277" t="s">
        <v>971</v>
      </c>
      <c r="J217" s="277" t="s">
        <v>972</v>
      </c>
      <c r="K217" s="277" t="s">
        <v>969</v>
      </c>
      <c r="L217" s="277" t="s">
        <v>970</v>
      </c>
      <c r="M217" s="277" t="s">
        <v>971</v>
      </c>
      <c r="N217" s="277" t="s">
        <v>972</v>
      </c>
      <c r="O217" s="277" t="s">
        <v>969</v>
      </c>
      <c r="P217" s="277" t="s">
        <v>970</v>
      </c>
      <c r="Q217" s="277" t="s">
        <v>971</v>
      </c>
      <c r="R217" s="277" t="s">
        <v>972</v>
      </c>
      <c r="S217" s="277" t="s">
        <v>969</v>
      </c>
      <c r="T217" s="277" t="s">
        <v>970</v>
      </c>
      <c r="U217" s="277" t="s">
        <v>971</v>
      </c>
      <c r="V217" s="277" t="s">
        <v>972</v>
      </c>
      <c r="W217" s="277" t="s">
        <v>969</v>
      </c>
      <c r="X217" s="277" t="s">
        <v>970</v>
      </c>
      <c r="Y217" s="277" t="s">
        <v>971</v>
      </c>
      <c r="Z217" s="277" t="s">
        <v>972</v>
      </c>
      <c r="AA217" s="277" t="s">
        <v>969</v>
      </c>
      <c r="AB217" s="277" t="s">
        <v>970</v>
      </c>
      <c r="AC217" s="277" t="s">
        <v>971</v>
      </c>
      <c r="AD217" s="277" t="s">
        <v>972</v>
      </c>
      <c r="AE217" s="277" t="s">
        <v>969</v>
      </c>
      <c r="AF217" s="277" t="s">
        <v>970</v>
      </c>
      <c r="AG217" s="277" t="s">
        <v>971</v>
      </c>
      <c r="AH217" s="277" t="s">
        <v>972</v>
      </c>
      <c r="AI217" s="277" t="s">
        <v>969</v>
      </c>
      <c r="AJ217" s="277" t="s">
        <v>970</v>
      </c>
      <c r="AK217" s="277" t="s">
        <v>971</v>
      </c>
      <c r="AL217" s="277" t="s">
        <v>972</v>
      </c>
      <c r="AM217" s="277" t="s">
        <v>969</v>
      </c>
      <c r="AN217" s="277" t="s">
        <v>970</v>
      </c>
      <c r="AO217" s="277" t="s">
        <v>971</v>
      </c>
      <c r="AP217" s="277" t="s">
        <v>972</v>
      </c>
      <c r="AQ217" s="277" t="s">
        <v>969</v>
      </c>
      <c r="AR217" s="277" t="s">
        <v>970</v>
      </c>
      <c r="AS217" s="277" t="s">
        <v>971</v>
      </c>
      <c r="AT217" s="277" t="s">
        <v>972</v>
      </c>
    </row>
    <row r="218" spans="2:46" x14ac:dyDescent="0.25">
      <c r="C218" s="427">
        <v>1</v>
      </c>
      <c r="D218" s="278">
        <v>2</v>
      </c>
      <c r="E218" s="278">
        <v>3</v>
      </c>
      <c r="F218" s="278">
        <v>4</v>
      </c>
      <c r="G218" s="278">
        <v>1</v>
      </c>
      <c r="H218" s="278">
        <v>2</v>
      </c>
      <c r="I218" s="278">
        <v>3</v>
      </c>
      <c r="J218" s="278">
        <v>4</v>
      </c>
      <c r="K218" s="278">
        <v>1</v>
      </c>
      <c r="L218" s="278">
        <v>2</v>
      </c>
      <c r="M218" s="278">
        <v>3</v>
      </c>
      <c r="N218" s="278">
        <v>4</v>
      </c>
      <c r="O218" s="278">
        <v>1</v>
      </c>
      <c r="P218" s="278">
        <v>2</v>
      </c>
      <c r="Q218" s="278">
        <v>3</v>
      </c>
      <c r="R218" s="278">
        <v>4</v>
      </c>
      <c r="S218" s="278">
        <v>1</v>
      </c>
      <c r="T218" s="278">
        <v>2</v>
      </c>
      <c r="U218" s="278">
        <v>3</v>
      </c>
      <c r="V218" s="278">
        <v>4</v>
      </c>
      <c r="W218" s="278">
        <v>1</v>
      </c>
      <c r="X218" s="278">
        <v>2</v>
      </c>
      <c r="Y218" s="278">
        <v>3</v>
      </c>
      <c r="Z218" s="278">
        <v>4</v>
      </c>
      <c r="AA218" s="278">
        <v>1</v>
      </c>
      <c r="AB218" s="278">
        <v>2</v>
      </c>
      <c r="AC218" s="278">
        <v>3</v>
      </c>
      <c r="AD218" s="278">
        <v>4</v>
      </c>
      <c r="AE218" s="278">
        <v>1</v>
      </c>
      <c r="AF218" s="278">
        <v>2</v>
      </c>
      <c r="AG218" s="278">
        <v>3</v>
      </c>
      <c r="AH218" s="278">
        <v>4</v>
      </c>
      <c r="AI218" s="278">
        <v>1</v>
      </c>
      <c r="AJ218" s="278">
        <v>2</v>
      </c>
      <c r="AK218" s="278">
        <v>3</v>
      </c>
      <c r="AL218" s="278">
        <v>4</v>
      </c>
      <c r="AM218" s="278">
        <v>1</v>
      </c>
      <c r="AN218" s="278">
        <v>2</v>
      </c>
      <c r="AO218" s="278">
        <v>3</v>
      </c>
      <c r="AP218" s="278">
        <v>4</v>
      </c>
      <c r="AQ218" s="278">
        <v>1</v>
      </c>
      <c r="AR218" s="278">
        <v>2</v>
      </c>
      <c r="AS218" s="278">
        <v>3</v>
      </c>
      <c r="AT218" s="278">
        <v>4</v>
      </c>
    </row>
    <row r="219" spans="2:46" x14ac:dyDescent="0.25">
      <c r="C219" s="428" t="str">
        <f t="shared" ref="C219:AP219" si="1">C216&amp;C217</f>
        <v>2012Turismos (M1)</v>
      </c>
      <c r="D219" s="279" t="str">
        <f t="shared" si="1"/>
        <v>2012Furgonetas y furgones (N1)</v>
      </c>
      <c r="E219" s="279" t="str">
        <f t="shared" si="1"/>
        <v>2012Camiones y autobuses (N2, N3, M2, M3)</v>
      </c>
      <c r="F219" s="279" t="str">
        <f t="shared" si="1"/>
        <v>2012Ciclomotores y motocicletas (L)</v>
      </c>
      <c r="G219" s="279" t="str">
        <f t="shared" si="1"/>
        <v>2013Turismos (M1)</v>
      </c>
      <c r="H219" s="279" t="str">
        <f t="shared" si="1"/>
        <v>2013Furgonetas y furgones (N1)</v>
      </c>
      <c r="I219" s="279" t="str">
        <f t="shared" si="1"/>
        <v>2013Camiones y autobuses (N2, N3, M2, M3)</v>
      </c>
      <c r="J219" s="279" t="str">
        <f t="shared" si="1"/>
        <v>2013Ciclomotores y motocicletas (L)</v>
      </c>
      <c r="K219" s="279" t="str">
        <f t="shared" si="1"/>
        <v>2014Turismos (M1)</v>
      </c>
      <c r="L219" s="279" t="str">
        <f t="shared" si="1"/>
        <v>2014Furgonetas y furgones (N1)</v>
      </c>
      <c r="M219" s="279" t="str">
        <f t="shared" si="1"/>
        <v>2014Camiones y autobuses (N2, N3, M2, M3)</v>
      </c>
      <c r="N219" s="279" t="str">
        <f t="shared" si="1"/>
        <v>2014Ciclomotores y motocicletas (L)</v>
      </c>
      <c r="O219" s="279" t="str">
        <f t="shared" si="1"/>
        <v>2015Turismos (M1)</v>
      </c>
      <c r="P219" s="279" t="str">
        <f t="shared" si="1"/>
        <v>2015Furgonetas y furgones (N1)</v>
      </c>
      <c r="Q219" s="279" t="str">
        <f t="shared" si="1"/>
        <v>2015Camiones y autobuses (N2, N3, M2, M3)</v>
      </c>
      <c r="R219" s="279" t="str">
        <f t="shared" si="1"/>
        <v>2015Ciclomotores y motocicletas (L)</v>
      </c>
      <c r="S219" s="279" t="str">
        <f t="shared" si="1"/>
        <v>2016Turismos (M1)</v>
      </c>
      <c r="T219" s="279" t="str">
        <f t="shared" si="1"/>
        <v>2016Furgonetas y furgones (N1)</v>
      </c>
      <c r="U219" s="279" t="str">
        <f t="shared" si="1"/>
        <v>2016Camiones y autobuses (N2, N3, M2, M3)</v>
      </c>
      <c r="V219" s="279" t="str">
        <f t="shared" si="1"/>
        <v>2016Ciclomotores y motocicletas (L)</v>
      </c>
      <c r="W219" s="279" t="str">
        <f t="shared" si="1"/>
        <v>2017Turismos (M1)</v>
      </c>
      <c r="X219" s="279" t="str">
        <f t="shared" si="1"/>
        <v>2017Furgonetas y furgones (N1)</v>
      </c>
      <c r="Y219" s="279" t="str">
        <f t="shared" si="1"/>
        <v>2017Camiones y autobuses (N2, N3, M2, M3)</v>
      </c>
      <c r="Z219" s="279" t="str">
        <f t="shared" si="1"/>
        <v>2017Ciclomotores y motocicletas (L)</v>
      </c>
      <c r="AA219" s="279" t="str">
        <f t="shared" si="1"/>
        <v>2018Turismos (M1)</v>
      </c>
      <c r="AB219" s="279" t="str">
        <f t="shared" si="1"/>
        <v>2018Furgonetas y furgones (N1)</v>
      </c>
      <c r="AC219" s="279" t="str">
        <f t="shared" si="1"/>
        <v>2018Camiones y autobuses (N2, N3, M2, M3)</v>
      </c>
      <c r="AD219" s="279" t="str">
        <f t="shared" si="1"/>
        <v>2018Ciclomotores y motocicletas (L)</v>
      </c>
      <c r="AE219" s="279" t="str">
        <f t="shared" si="1"/>
        <v>2019Turismos (M1)</v>
      </c>
      <c r="AF219" s="279" t="str">
        <f t="shared" si="1"/>
        <v>2019Furgonetas y furgones (N1)</v>
      </c>
      <c r="AG219" s="279" t="str">
        <f t="shared" si="1"/>
        <v>2019Camiones y autobuses (N2, N3, M2, M3)</v>
      </c>
      <c r="AH219" s="279" t="str">
        <f t="shared" si="1"/>
        <v>2019Ciclomotores y motocicletas (L)</v>
      </c>
      <c r="AI219" s="279" t="str">
        <f t="shared" si="1"/>
        <v>2020Turismos (M1)</v>
      </c>
      <c r="AJ219" s="279" t="str">
        <f t="shared" si="1"/>
        <v>2020Furgonetas y furgones (N1)</v>
      </c>
      <c r="AK219" s="279" t="str">
        <f t="shared" si="1"/>
        <v>2020Camiones y autobuses (N2, N3, M2, M3)</v>
      </c>
      <c r="AL219" s="279" t="str">
        <f t="shared" si="1"/>
        <v>2020Ciclomotores y motocicletas (L)</v>
      </c>
      <c r="AM219" s="279" t="str">
        <f t="shared" si="1"/>
        <v>2021Turismos (M1)</v>
      </c>
      <c r="AN219" s="279" t="str">
        <f t="shared" si="1"/>
        <v>2021Furgonetas y furgones (N1)</v>
      </c>
      <c r="AO219" s="279" t="str">
        <f t="shared" si="1"/>
        <v>2021Camiones y autobuses (N2, N3, M2, M3)</v>
      </c>
      <c r="AP219" s="279" t="str">
        <f t="shared" si="1"/>
        <v>2021Ciclomotores y motocicletas (L)</v>
      </c>
      <c r="AQ219" s="279" t="str">
        <f t="shared" ref="AQ219:AT219" si="2">AQ216&amp;AQ217</f>
        <v>2022Turismos (M1)</v>
      </c>
      <c r="AR219" s="279" t="str">
        <f t="shared" si="2"/>
        <v>2022Furgonetas y furgones (N1)</v>
      </c>
      <c r="AS219" s="279" t="str">
        <f t="shared" si="2"/>
        <v>2022Camiones y autobuses (N2, N3, M2, M3)</v>
      </c>
      <c r="AT219" s="279" t="str">
        <f t="shared" si="2"/>
        <v>2022Ciclomotores y motocicletas (L)</v>
      </c>
    </row>
    <row r="221" spans="2:46" x14ac:dyDescent="0.25">
      <c r="C221" s="429" t="s">
        <v>11</v>
      </c>
      <c r="D221" s="281" t="s">
        <v>11</v>
      </c>
      <c r="E221" s="281" t="s">
        <v>11</v>
      </c>
      <c r="F221" s="281" t="s">
        <v>11</v>
      </c>
      <c r="G221" s="280" t="s">
        <v>11</v>
      </c>
      <c r="H221" s="281" t="s">
        <v>11</v>
      </c>
      <c r="I221" s="281" t="s">
        <v>11</v>
      </c>
      <c r="J221" s="281" t="s">
        <v>11</v>
      </c>
      <c r="K221" s="280" t="s">
        <v>11</v>
      </c>
      <c r="L221" s="281" t="s">
        <v>11</v>
      </c>
      <c r="M221" s="281" t="s">
        <v>11</v>
      </c>
      <c r="N221" s="281" t="s">
        <v>11</v>
      </c>
      <c r="O221" s="280" t="s">
        <v>11</v>
      </c>
      <c r="P221" s="281" t="s">
        <v>11</v>
      </c>
      <c r="Q221" s="281" t="s">
        <v>11</v>
      </c>
      <c r="R221" s="281" t="s">
        <v>11</v>
      </c>
      <c r="S221" s="280" t="s">
        <v>11</v>
      </c>
      <c r="T221" s="281" t="s">
        <v>11</v>
      </c>
      <c r="U221" s="281" t="s">
        <v>11</v>
      </c>
      <c r="V221" s="281" t="s">
        <v>11</v>
      </c>
      <c r="W221" s="280" t="s">
        <v>11</v>
      </c>
      <c r="X221" s="281" t="s">
        <v>11</v>
      </c>
      <c r="Y221" s="281" t="s">
        <v>11</v>
      </c>
      <c r="Z221" s="281" t="s">
        <v>11</v>
      </c>
      <c r="AA221" s="280" t="s">
        <v>11</v>
      </c>
      <c r="AB221" s="281" t="s">
        <v>11</v>
      </c>
      <c r="AC221" s="281" t="s">
        <v>11</v>
      </c>
      <c r="AD221" s="280" t="s">
        <v>11</v>
      </c>
      <c r="AE221" s="281" t="s">
        <v>10</v>
      </c>
      <c r="AF221" s="281" t="s">
        <v>10</v>
      </c>
      <c r="AG221" s="281" t="s">
        <v>10</v>
      </c>
      <c r="AH221" s="281" t="s">
        <v>10</v>
      </c>
      <c r="AI221" s="281" t="s">
        <v>10</v>
      </c>
      <c r="AJ221" s="281" t="s">
        <v>10</v>
      </c>
      <c r="AK221" s="281" t="s">
        <v>10</v>
      </c>
      <c r="AL221" s="281" t="s">
        <v>10</v>
      </c>
      <c r="AM221" s="281" t="s">
        <v>10</v>
      </c>
      <c r="AN221" s="281" t="s">
        <v>10</v>
      </c>
      <c r="AO221" s="281" t="s">
        <v>10</v>
      </c>
      <c r="AP221" s="281" t="s">
        <v>10</v>
      </c>
      <c r="AQ221" s="281" t="s">
        <v>10</v>
      </c>
      <c r="AR221" s="281" t="s">
        <v>10</v>
      </c>
      <c r="AS221" s="281" t="s">
        <v>10</v>
      </c>
      <c r="AT221" s="281" t="s">
        <v>10</v>
      </c>
    </row>
    <row r="222" spans="2:46" x14ac:dyDescent="0.25">
      <c r="C222" s="430" t="s">
        <v>1112</v>
      </c>
      <c r="D222" s="283" t="s">
        <v>1112</v>
      </c>
      <c r="E222" s="283" t="s">
        <v>1112</v>
      </c>
      <c r="F222" s="284" t="s">
        <v>580</v>
      </c>
      <c r="G222" s="282" t="s">
        <v>1112</v>
      </c>
      <c r="H222" s="283" t="s">
        <v>1112</v>
      </c>
      <c r="I222" s="283" t="s">
        <v>1112</v>
      </c>
      <c r="J222" s="284" t="s">
        <v>580</v>
      </c>
      <c r="K222" s="282" t="s">
        <v>1112</v>
      </c>
      <c r="L222" s="283" t="s">
        <v>1112</v>
      </c>
      <c r="M222" s="283" t="s">
        <v>1112</v>
      </c>
      <c r="N222" s="284" t="s">
        <v>580</v>
      </c>
      <c r="O222" s="282" t="s">
        <v>1112</v>
      </c>
      <c r="P222" s="283" t="s">
        <v>1112</v>
      </c>
      <c r="Q222" s="283" t="s">
        <v>1112</v>
      </c>
      <c r="R222" s="284" t="s">
        <v>580</v>
      </c>
      <c r="S222" s="282" t="s">
        <v>1112</v>
      </c>
      <c r="T222" s="283" t="s">
        <v>1112</v>
      </c>
      <c r="U222" s="283" t="s">
        <v>1112</v>
      </c>
      <c r="V222" s="284" t="s">
        <v>580</v>
      </c>
      <c r="W222" s="282" t="s">
        <v>1112</v>
      </c>
      <c r="X222" s="283" t="s">
        <v>1112</v>
      </c>
      <c r="Y222" s="283" t="s">
        <v>1112</v>
      </c>
      <c r="Z222" s="284" t="s">
        <v>580</v>
      </c>
      <c r="AA222" s="282" t="s">
        <v>1112</v>
      </c>
      <c r="AB222" s="283" t="s">
        <v>1112</v>
      </c>
      <c r="AC222" s="283" t="s">
        <v>1112</v>
      </c>
      <c r="AD222" s="285" t="s">
        <v>580</v>
      </c>
      <c r="AE222" s="283" t="s">
        <v>30</v>
      </c>
      <c r="AF222" s="283" t="s">
        <v>30</v>
      </c>
      <c r="AG222" s="283" t="s">
        <v>30</v>
      </c>
      <c r="AH222" s="283" t="s">
        <v>30</v>
      </c>
      <c r="AI222" s="283" t="s">
        <v>30</v>
      </c>
      <c r="AJ222" s="283" t="s">
        <v>30</v>
      </c>
      <c r="AK222" s="283" t="s">
        <v>30</v>
      </c>
      <c r="AL222" s="283" t="s">
        <v>30</v>
      </c>
      <c r="AM222" s="283" t="s">
        <v>30</v>
      </c>
      <c r="AN222" s="283" t="s">
        <v>30</v>
      </c>
      <c r="AO222" s="283" t="s">
        <v>30</v>
      </c>
      <c r="AP222" s="283" t="s">
        <v>30</v>
      </c>
      <c r="AQ222" s="283" t="s">
        <v>30</v>
      </c>
      <c r="AR222" s="283" t="s">
        <v>30</v>
      </c>
      <c r="AS222" s="283" t="s">
        <v>30</v>
      </c>
      <c r="AT222" s="283" t="s">
        <v>30</v>
      </c>
    </row>
    <row r="223" spans="2:46" x14ac:dyDescent="0.25">
      <c r="C223" s="193" t="s">
        <v>23</v>
      </c>
      <c r="D223" s="287" t="s">
        <v>580</v>
      </c>
      <c r="E223" s="288" t="s">
        <v>29</v>
      </c>
      <c r="G223" s="286" t="s">
        <v>23</v>
      </c>
      <c r="H223" s="287" t="s">
        <v>580</v>
      </c>
      <c r="I223" s="288" t="s">
        <v>29</v>
      </c>
      <c r="K223" s="286" t="s">
        <v>23</v>
      </c>
      <c r="L223" s="287" t="s">
        <v>580</v>
      </c>
      <c r="M223" s="288" t="s">
        <v>29</v>
      </c>
      <c r="O223" s="286" t="s">
        <v>23</v>
      </c>
      <c r="P223" s="287" t="s">
        <v>580</v>
      </c>
      <c r="Q223" s="288" t="s">
        <v>29</v>
      </c>
      <c r="S223" s="286" t="s">
        <v>23</v>
      </c>
      <c r="T223" s="287" t="s">
        <v>580</v>
      </c>
      <c r="U223" s="288" t="s">
        <v>29</v>
      </c>
      <c r="W223" s="286" t="s">
        <v>23</v>
      </c>
      <c r="X223" s="287" t="s">
        <v>580</v>
      </c>
      <c r="Y223" s="288" t="s">
        <v>29</v>
      </c>
      <c r="AA223" s="286" t="s">
        <v>23</v>
      </c>
      <c r="AB223" s="287" t="s">
        <v>580</v>
      </c>
      <c r="AC223" s="288" t="s">
        <v>29</v>
      </c>
      <c r="AE223" s="288" t="s">
        <v>16</v>
      </c>
      <c r="AF223" s="288" t="s">
        <v>16</v>
      </c>
      <c r="AG223" s="288" t="s">
        <v>16</v>
      </c>
      <c r="AH223" s="288" t="s">
        <v>16</v>
      </c>
      <c r="AI223" s="288" t="s">
        <v>16</v>
      </c>
      <c r="AJ223" s="288" t="s">
        <v>16</v>
      </c>
      <c r="AK223" s="288" t="s">
        <v>16</v>
      </c>
      <c r="AL223" s="288" t="s">
        <v>16</v>
      </c>
      <c r="AM223" s="288" t="s">
        <v>16</v>
      </c>
      <c r="AN223" s="288" t="s">
        <v>16</v>
      </c>
      <c r="AO223" s="288" t="s">
        <v>16</v>
      </c>
      <c r="AP223" s="288" t="s">
        <v>16</v>
      </c>
      <c r="AQ223" s="288" t="s">
        <v>16</v>
      </c>
      <c r="AR223" s="288" t="s">
        <v>16</v>
      </c>
      <c r="AS223" s="288" t="s">
        <v>16</v>
      </c>
      <c r="AT223" s="288" t="s">
        <v>16</v>
      </c>
    </row>
    <row r="224" spans="2:46" x14ac:dyDescent="0.25">
      <c r="C224" s="288" t="s">
        <v>29</v>
      </c>
      <c r="E224" s="287" t="s">
        <v>580</v>
      </c>
      <c r="G224" s="288" t="s">
        <v>29</v>
      </c>
      <c r="I224" s="287" t="s">
        <v>580</v>
      </c>
      <c r="K224" s="288" t="s">
        <v>29</v>
      </c>
      <c r="M224" s="287" t="s">
        <v>580</v>
      </c>
      <c r="O224" s="288" t="s">
        <v>29</v>
      </c>
      <c r="Q224" s="287" t="s">
        <v>580</v>
      </c>
      <c r="S224" s="288" t="s">
        <v>29</v>
      </c>
      <c r="U224" s="287" t="s">
        <v>580</v>
      </c>
      <c r="W224" s="288" t="s">
        <v>29</v>
      </c>
      <c r="Y224" s="287" t="s">
        <v>580</v>
      </c>
      <c r="AA224" s="288" t="s">
        <v>29</v>
      </c>
      <c r="AC224" s="287" t="s">
        <v>580</v>
      </c>
      <c r="AE224" s="288" t="s">
        <v>20</v>
      </c>
      <c r="AF224" s="288" t="s">
        <v>20</v>
      </c>
      <c r="AG224" s="288" t="s">
        <v>20</v>
      </c>
      <c r="AH224" s="288" t="s">
        <v>20</v>
      </c>
      <c r="AI224" s="288" t="s">
        <v>20</v>
      </c>
      <c r="AJ224" s="288" t="s">
        <v>20</v>
      </c>
      <c r="AK224" s="288" t="s">
        <v>20</v>
      </c>
      <c r="AL224" s="288" t="s">
        <v>20</v>
      </c>
      <c r="AM224" s="288" t="s">
        <v>20</v>
      </c>
      <c r="AN224" s="288" t="s">
        <v>20</v>
      </c>
      <c r="AO224" s="288" t="s">
        <v>20</v>
      </c>
      <c r="AP224" s="288" t="s">
        <v>20</v>
      </c>
      <c r="AQ224" s="288" t="s">
        <v>20</v>
      </c>
      <c r="AR224" s="288" t="s">
        <v>20</v>
      </c>
      <c r="AS224" s="288" t="s">
        <v>20</v>
      </c>
      <c r="AT224" s="288" t="s">
        <v>20</v>
      </c>
    </row>
    <row r="225" spans="2:58" x14ac:dyDescent="0.25">
      <c r="B225" s="289"/>
      <c r="C225" s="274" t="s">
        <v>580</v>
      </c>
      <c r="D225" s="219"/>
      <c r="E225" s="219"/>
      <c r="F225" s="219"/>
      <c r="G225" s="287" t="s">
        <v>580</v>
      </c>
      <c r="H225" s="219"/>
      <c r="I225" s="219"/>
      <c r="J225" s="219"/>
      <c r="K225" s="287" t="s">
        <v>580</v>
      </c>
      <c r="L225" s="219"/>
      <c r="M225" s="219"/>
      <c r="N225" s="219"/>
      <c r="O225" s="287" t="s">
        <v>580</v>
      </c>
      <c r="P225" s="219"/>
      <c r="Q225" s="219"/>
      <c r="R225" s="219"/>
      <c r="S225" s="287" t="s">
        <v>580</v>
      </c>
      <c r="T225" s="219"/>
      <c r="U225" s="219"/>
      <c r="V225" s="219"/>
      <c r="W225" s="287" t="s">
        <v>580</v>
      </c>
      <c r="X225" s="219"/>
      <c r="Y225" s="219"/>
      <c r="Z225" s="219"/>
      <c r="AA225" s="287" t="s">
        <v>580</v>
      </c>
      <c r="AB225" s="219"/>
      <c r="AC225" s="219"/>
      <c r="AD225" s="219"/>
      <c r="AE225" s="290" t="s">
        <v>22</v>
      </c>
      <c r="AF225" s="290" t="s">
        <v>22</v>
      </c>
      <c r="AG225" s="290" t="s">
        <v>22</v>
      </c>
      <c r="AH225" s="287" t="s">
        <v>580</v>
      </c>
      <c r="AI225" s="290" t="s">
        <v>22</v>
      </c>
      <c r="AJ225" s="290" t="s">
        <v>22</v>
      </c>
      <c r="AK225" s="290" t="s">
        <v>22</v>
      </c>
      <c r="AL225" s="287" t="s">
        <v>580</v>
      </c>
      <c r="AM225" s="290" t="s">
        <v>22</v>
      </c>
      <c r="AN225" s="290" t="s">
        <v>22</v>
      </c>
      <c r="AO225" s="290" t="s">
        <v>22</v>
      </c>
      <c r="AP225" s="287" t="s">
        <v>580</v>
      </c>
      <c r="AQ225" s="290" t="s">
        <v>22</v>
      </c>
      <c r="AR225" s="290" t="s">
        <v>22</v>
      </c>
      <c r="AS225" s="290" t="s">
        <v>22</v>
      </c>
      <c r="AT225" s="287" t="s">
        <v>580</v>
      </c>
    </row>
    <row r="226" spans="2:58" x14ac:dyDescent="0.25">
      <c r="B226" s="289"/>
      <c r="C226" s="219"/>
      <c r="D226" s="219"/>
      <c r="E226" s="219"/>
      <c r="F226" s="219"/>
      <c r="G226" s="219"/>
      <c r="H226" s="219"/>
      <c r="I226" s="219"/>
      <c r="J226" s="219"/>
      <c r="K226" s="219"/>
      <c r="L226" s="219"/>
      <c r="M226" s="219"/>
      <c r="N226" s="219"/>
      <c r="O226" s="219"/>
      <c r="P226" s="219"/>
      <c r="Q226" s="219"/>
      <c r="R226" s="219"/>
      <c r="S226" s="219"/>
      <c r="T226" s="219"/>
      <c r="U226" s="219"/>
      <c r="V226" s="219"/>
      <c r="W226" s="219"/>
      <c r="X226" s="219"/>
      <c r="Y226" s="219"/>
      <c r="Z226" s="219"/>
      <c r="AA226" s="219"/>
      <c r="AB226" s="219"/>
      <c r="AC226" s="219"/>
      <c r="AD226" s="219"/>
      <c r="AE226" s="290" t="s">
        <v>24</v>
      </c>
      <c r="AF226" s="290" t="s">
        <v>24</v>
      </c>
      <c r="AG226" s="290" t="s">
        <v>24</v>
      </c>
      <c r="AI226" s="290" t="s">
        <v>24</v>
      </c>
      <c r="AJ226" s="290" t="s">
        <v>24</v>
      </c>
      <c r="AK226" s="290" t="s">
        <v>24</v>
      </c>
      <c r="AM226" s="290" t="s">
        <v>24</v>
      </c>
      <c r="AN226" s="290" t="s">
        <v>24</v>
      </c>
      <c r="AO226" s="290" t="s">
        <v>24</v>
      </c>
      <c r="AQ226" s="290" t="s">
        <v>24</v>
      </c>
      <c r="AR226" s="290" t="s">
        <v>24</v>
      </c>
      <c r="AS226" s="290" t="s">
        <v>24</v>
      </c>
    </row>
    <row r="227" spans="2:58" x14ac:dyDescent="0.25">
      <c r="B227" s="289"/>
      <c r="C227" s="219"/>
      <c r="D227" s="219"/>
      <c r="E227" s="219"/>
      <c r="F227" s="219"/>
      <c r="G227" s="219"/>
      <c r="H227" s="219"/>
      <c r="I227" s="219"/>
      <c r="J227" s="219"/>
      <c r="K227" s="219"/>
      <c r="L227" s="219"/>
      <c r="M227" s="219"/>
      <c r="N227" s="219"/>
      <c r="O227" s="219"/>
      <c r="P227" s="219"/>
      <c r="Q227" s="219"/>
      <c r="R227" s="219"/>
      <c r="S227" s="219"/>
      <c r="T227" s="219"/>
      <c r="U227" s="219"/>
      <c r="V227" s="219"/>
      <c r="W227" s="219"/>
      <c r="X227" s="219"/>
      <c r="Y227" s="219"/>
      <c r="Z227" s="219"/>
      <c r="AA227" s="219"/>
      <c r="AB227" s="219"/>
      <c r="AC227" s="219"/>
      <c r="AD227" s="219"/>
      <c r="AE227" s="290" t="s">
        <v>25</v>
      </c>
      <c r="AF227" s="290" t="s">
        <v>25</v>
      </c>
      <c r="AG227" s="290" t="s">
        <v>25</v>
      </c>
      <c r="AI227" s="290" t="s">
        <v>25</v>
      </c>
      <c r="AJ227" s="290" t="s">
        <v>25</v>
      </c>
      <c r="AK227" s="290" t="s">
        <v>25</v>
      </c>
      <c r="AM227" s="290" t="s">
        <v>25</v>
      </c>
      <c r="AN227" s="290" t="s">
        <v>25</v>
      </c>
      <c r="AO227" s="290" t="s">
        <v>25</v>
      </c>
      <c r="AQ227" s="290" t="s">
        <v>25</v>
      </c>
      <c r="AR227" s="290" t="s">
        <v>25</v>
      </c>
      <c r="AS227" s="290" t="s">
        <v>25</v>
      </c>
    </row>
    <row r="228" spans="2:58" x14ac:dyDescent="0.25">
      <c r="B228" s="289"/>
      <c r="C228" s="219"/>
      <c r="D228" s="219"/>
      <c r="E228" s="219"/>
      <c r="F228" s="219"/>
      <c r="G228" s="219"/>
      <c r="H228" s="219"/>
      <c r="I228" s="219"/>
      <c r="J228" s="219"/>
      <c r="K228" s="219"/>
      <c r="L228" s="219"/>
      <c r="M228" s="219"/>
      <c r="N228" s="219"/>
      <c r="O228" s="219"/>
      <c r="P228" s="219"/>
      <c r="Q228" s="219"/>
      <c r="R228" s="219"/>
      <c r="S228" s="219"/>
      <c r="T228" s="219"/>
      <c r="U228" s="219"/>
      <c r="V228" s="219"/>
      <c r="W228" s="219"/>
      <c r="X228" s="219"/>
      <c r="Y228" s="219"/>
      <c r="Z228" s="219"/>
      <c r="AA228" s="219"/>
      <c r="AB228" s="219"/>
      <c r="AC228" s="219"/>
      <c r="AD228" s="219"/>
      <c r="AE228" s="290" t="s">
        <v>27</v>
      </c>
      <c r="AF228" t="s">
        <v>27</v>
      </c>
      <c r="AG228" s="290" t="s">
        <v>27</v>
      </c>
      <c r="AH228" s="290"/>
      <c r="AI228" s="290" t="s">
        <v>27</v>
      </c>
      <c r="AJ228" t="s">
        <v>27</v>
      </c>
      <c r="AK228" s="290" t="s">
        <v>27</v>
      </c>
      <c r="AL228" s="290"/>
      <c r="AM228" s="290" t="s">
        <v>27</v>
      </c>
      <c r="AN228" t="s">
        <v>27</v>
      </c>
      <c r="AO228" s="290" t="s">
        <v>27</v>
      </c>
      <c r="AQ228" s="290" t="s">
        <v>27</v>
      </c>
      <c r="AR228" t="s">
        <v>27</v>
      </c>
      <c r="AS228" s="290" t="s">
        <v>27</v>
      </c>
    </row>
    <row r="229" spans="2:58" x14ac:dyDescent="0.25">
      <c r="B229" s="289"/>
      <c r="C229" s="219"/>
      <c r="D229" s="219"/>
      <c r="E229" s="219"/>
      <c r="F229" s="219"/>
      <c r="G229" s="219"/>
      <c r="H229" s="219"/>
      <c r="I229" s="219"/>
      <c r="J229" s="219"/>
      <c r="K229" s="219"/>
      <c r="L229" s="219"/>
      <c r="M229" s="219"/>
      <c r="N229" s="219"/>
      <c r="O229" s="219"/>
      <c r="P229" s="219"/>
      <c r="Q229" s="219"/>
      <c r="R229" s="219"/>
      <c r="S229" s="219"/>
      <c r="T229" s="219"/>
      <c r="U229" s="219"/>
      <c r="V229" s="219"/>
      <c r="W229" s="219"/>
      <c r="X229" s="219"/>
      <c r="Y229" s="219"/>
      <c r="Z229" s="219"/>
      <c r="AA229" s="219"/>
      <c r="AB229" s="219"/>
      <c r="AC229" s="219"/>
      <c r="AD229" s="219"/>
      <c r="AE229" s="290" t="s">
        <v>28</v>
      </c>
      <c r="AF229" t="s">
        <v>28</v>
      </c>
      <c r="AG229" s="290" t="s">
        <v>28</v>
      </c>
      <c r="AH229" s="290"/>
      <c r="AI229" s="290" t="s">
        <v>28</v>
      </c>
      <c r="AJ229" t="s">
        <v>28</v>
      </c>
      <c r="AK229" s="290" t="s">
        <v>28</v>
      </c>
      <c r="AL229" s="290"/>
      <c r="AM229" s="290" t="s">
        <v>28</v>
      </c>
      <c r="AN229" t="s">
        <v>28</v>
      </c>
      <c r="AO229" s="290" t="s">
        <v>28</v>
      </c>
      <c r="AQ229" s="290" t="s">
        <v>28</v>
      </c>
      <c r="AR229" t="s">
        <v>28</v>
      </c>
      <c r="AS229" s="290" t="s">
        <v>28</v>
      </c>
    </row>
    <row r="230" spans="2:58" x14ac:dyDescent="0.25">
      <c r="B230" s="289"/>
      <c r="C230" s="219"/>
      <c r="D230" s="219"/>
      <c r="E230" s="219"/>
      <c r="F230" s="219"/>
      <c r="G230" s="219"/>
      <c r="H230" s="219"/>
      <c r="I230" s="219"/>
      <c r="J230" s="219"/>
      <c r="K230" s="219"/>
      <c r="L230" s="219"/>
      <c r="M230" s="219"/>
      <c r="N230" s="219"/>
      <c r="O230" s="219"/>
      <c r="P230" s="219"/>
      <c r="Q230" s="219"/>
      <c r="R230" s="219"/>
      <c r="S230" s="219"/>
      <c r="T230" s="219"/>
      <c r="U230" s="219"/>
      <c r="V230" s="219"/>
      <c r="W230" s="219"/>
      <c r="X230" s="219"/>
      <c r="Y230" s="219"/>
      <c r="Z230" s="219"/>
      <c r="AA230" s="219"/>
      <c r="AB230" s="219"/>
      <c r="AC230" s="219"/>
      <c r="AD230" s="219"/>
      <c r="AE230" s="288" t="s">
        <v>23</v>
      </c>
      <c r="AF230" s="287" t="s">
        <v>580</v>
      </c>
      <c r="AG230" s="290" t="s">
        <v>29</v>
      </c>
      <c r="AH230" s="290"/>
      <c r="AI230" s="288" t="s">
        <v>23</v>
      </c>
      <c r="AJ230" s="287" t="s">
        <v>580</v>
      </c>
      <c r="AK230" s="290" t="s">
        <v>29</v>
      </c>
      <c r="AL230" s="290"/>
      <c r="AM230" s="288" t="s">
        <v>23</v>
      </c>
      <c r="AN230" s="287" t="s">
        <v>580</v>
      </c>
      <c r="AO230" s="290" t="s">
        <v>29</v>
      </c>
      <c r="AQ230" s="288" t="s">
        <v>23</v>
      </c>
      <c r="AR230" s="287" t="s">
        <v>580</v>
      </c>
      <c r="AS230" s="290" t="s">
        <v>29</v>
      </c>
    </row>
    <row r="231" spans="2:58" x14ac:dyDescent="0.25">
      <c r="B231" s="289"/>
      <c r="AC231" s="219"/>
      <c r="AD231" s="219"/>
      <c r="AE231" s="288" t="s">
        <v>29</v>
      </c>
      <c r="AG231" s="287" t="s">
        <v>580</v>
      </c>
      <c r="AH231" s="290"/>
      <c r="AI231" s="288" t="s">
        <v>29</v>
      </c>
      <c r="AK231" s="287" t="s">
        <v>580</v>
      </c>
      <c r="AL231" s="290"/>
      <c r="AM231" s="288" t="s">
        <v>29</v>
      </c>
      <c r="AO231" s="287" t="s">
        <v>580</v>
      </c>
      <c r="AQ231" s="288" t="s">
        <v>29</v>
      </c>
      <c r="AS231" s="287" t="s">
        <v>580</v>
      </c>
    </row>
    <row r="232" spans="2:58" x14ac:dyDescent="0.25">
      <c r="B232" s="289"/>
      <c r="AE232" s="287" t="s">
        <v>580</v>
      </c>
      <c r="AI232" s="287" t="s">
        <v>580</v>
      </c>
      <c r="AM232" s="287" t="s">
        <v>580</v>
      </c>
      <c r="AQ232" s="287" t="s">
        <v>580</v>
      </c>
      <c r="AW232" s="219"/>
      <c r="AX232" s="219"/>
      <c r="BF232" s="219"/>
    </row>
    <row r="233" spans="2:58" x14ac:dyDescent="0.25">
      <c r="G233" s="245"/>
      <c r="R233" s="123"/>
      <c r="S233" s="123"/>
      <c r="AH233" s="162"/>
      <c r="AI233" s="162"/>
      <c r="AJ233" s="162"/>
      <c r="AK233" s="162"/>
      <c r="AL233" s="162"/>
      <c r="AM233" s="162"/>
      <c r="AO233" s="123"/>
      <c r="AP233" s="123"/>
      <c r="AQ233" s="123"/>
    </row>
    <row r="234" spans="2:58" x14ac:dyDescent="0.25">
      <c r="C234" s="216" t="s">
        <v>1512</v>
      </c>
      <c r="G234" s="245"/>
      <c r="R234" s="123"/>
      <c r="S234" s="123"/>
      <c r="AH234" s="162"/>
      <c r="AI234" s="162"/>
      <c r="AJ234" s="162"/>
      <c r="AK234" s="162"/>
      <c r="AL234" s="162"/>
      <c r="AM234" s="162"/>
      <c r="AO234" s="123"/>
      <c r="AP234" s="123"/>
      <c r="AQ234" s="123"/>
    </row>
    <row r="235" spans="2:58" x14ac:dyDescent="0.25">
      <c r="G235" s="245"/>
      <c r="R235" s="123"/>
      <c r="S235" s="123"/>
      <c r="AH235" s="162"/>
      <c r="AI235" s="162"/>
      <c r="AJ235" s="162"/>
      <c r="AK235" s="162"/>
      <c r="AL235" s="162"/>
      <c r="AM235" s="162"/>
      <c r="AO235" s="123"/>
      <c r="AP235" s="123"/>
      <c r="AQ235" s="123"/>
    </row>
    <row r="236" spans="2:58" x14ac:dyDescent="0.25">
      <c r="B236" s="217" t="s">
        <v>849</v>
      </c>
      <c r="G236" s="245"/>
      <c r="R236" s="123"/>
      <c r="S236" s="123"/>
      <c r="AH236" s="162"/>
      <c r="AI236" s="162"/>
      <c r="AJ236" s="162"/>
      <c r="AK236" s="162"/>
      <c r="AL236" s="162"/>
      <c r="AM236" s="162"/>
      <c r="AO236" s="123"/>
      <c r="AP236" s="123"/>
      <c r="AQ236" s="123"/>
    </row>
    <row r="237" spans="2:58" x14ac:dyDescent="0.25">
      <c r="E237" s="537"/>
      <c r="F237" s="222">
        <v>2007</v>
      </c>
      <c r="G237" s="222">
        <v>2007</v>
      </c>
      <c r="H237" s="222">
        <v>2007</v>
      </c>
      <c r="I237" s="222">
        <v>2008</v>
      </c>
      <c r="J237" s="222">
        <v>2008</v>
      </c>
      <c r="K237" s="222">
        <v>2008</v>
      </c>
      <c r="L237" s="222">
        <v>2009</v>
      </c>
      <c r="M237" s="222">
        <v>2009</v>
      </c>
      <c r="N237" s="222">
        <v>2009</v>
      </c>
      <c r="O237" s="222">
        <v>2010</v>
      </c>
      <c r="P237" s="222">
        <v>2010</v>
      </c>
      <c r="Q237" s="222">
        <v>2010</v>
      </c>
      <c r="R237" s="222">
        <v>2011</v>
      </c>
      <c r="S237" s="222">
        <v>2011</v>
      </c>
      <c r="T237" s="222">
        <v>2011</v>
      </c>
      <c r="U237" s="222">
        <v>2012</v>
      </c>
      <c r="V237" s="222">
        <v>2012</v>
      </c>
      <c r="W237" s="222">
        <v>2012</v>
      </c>
      <c r="X237" s="222">
        <v>2013</v>
      </c>
      <c r="Y237" s="222">
        <v>2013</v>
      </c>
      <c r="Z237" s="222">
        <v>2013</v>
      </c>
      <c r="AA237" s="222">
        <v>2014</v>
      </c>
      <c r="AB237" s="222">
        <v>2014</v>
      </c>
      <c r="AC237" s="222">
        <v>2014</v>
      </c>
      <c r="AD237" s="222">
        <v>2015</v>
      </c>
      <c r="AE237" s="222">
        <v>2015</v>
      </c>
      <c r="AF237" s="222">
        <v>2015</v>
      </c>
      <c r="AG237" s="222">
        <v>2016</v>
      </c>
      <c r="AH237" s="222">
        <v>2016</v>
      </c>
      <c r="AI237" s="222">
        <v>2016</v>
      </c>
      <c r="AJ237" s="222">
        <v>2017</v>
      </c>
      <c r="AK237" s="222">
        <v>2017</v>
      </c>
      <c r="AL237" s="222">
        <v>2017</v>
      </c>
      <c r="AM237" s="222">
        <v>2018</v>
      </c>
      <c r="AN237" s="222">
        <v>2018</v>
      </c>
      <c r="AO237" s="222">
        <v>2018</v>
      </c>
      <c r="AP237" s="222">
        <v>2019</v>
      </c>
      <c r="AQ237" s="222">
        <v>2019</v>
      </c>
      <c r="AR237" s="222">
        <v>2019</v>
      </c>
      <c r="AS237" s="222">
        <v>2020</v>
      </c>
      <c r="AT237" s="222">
        <v>2020</v>
      </c>
      <c r="AU237" s="222">
        <v>2020</v>
      </c>
      <c r="AV237" s="222">
        <v>2021</v>
      </c>
      <c r="AW237" s="222">
        <v>2021</v>
      </c>
      <c r="AX237" s="222">
        <v>2021</v>
      </c>
      <c r="AY237" s="222">
        <v>2022</v>
      </c>
      <c r="AZ237" s="222">
        <v>2022</v>
      </c>
      <c r="BA237" s="222">
        <v>2022</v>
      </c>
    </row>
    <row r="238" spans="2:58" x14ac:dyDescent="0.25">
      <c r="E238" s="537"/>
      <c r="F238" s="222" t="s">
        <v>1508</v>
      </c>
      <c r="G238" s="222" t="s">
        <v>1509</v>
      </c>
      <c r="H238" s="222" t="s">
        <v>1510</v>
      </c>
      <c r="I238" s="222" t="s">
        <v>1508</v>
      </c>
      <c r="J238" s="222" t="s">
        <v>1509</v>
      </c>
      <c r="K238" s="222" t="s">
        <v>1510</v>
      </c>
      <c r="L238" s="222" t="s">
        <v>1508</v>
      </c>
      <c r="M238" s="222" t="s">
        <v>1509</v>
      </c>
      <c r="N238" s="222" t="s">
        <v>1510</v>
      </c>
      <c r="O238" s="222" t="s">
        <v>1508</v>
      </c>
      <c r="P238" s="222" t="s">
        <v>1509</v>
      </c>
      <c r="Q238" s="222" t="s">
        <v>1510</v>
      </c>
      <c r="R238" s="222" t="s">
        <v>1508</v>
      </c>
      <c r="S238" s="222" t="s">
        <v>1509</v>
      </c>
      <c r="T238" s="222" t="s">
        <v>1510</v>
      </c>
      <c r="U238" s="222" t="s">
        <v>1508</v>
      </c>
      <c r="V238" s="222" t="s">
        <v>1509</v>
      </c>
      <c r="W238" s="222" t="s">
        <v>1510</v>
      </c>
      <c r="X238" s="222" t="s">
        <v>1508</v>
      </c>
      <c r="Y238" s="222" t="s">
        <v>1509</v>
      </c>
      <c r="Z238" s="222" t="s">
        <v>1510</v>
      </c>
      <c r="AA238" s="222" t="s">
        <v>1508</v>
      </c>
      <c r="AB238" s="222" t="s">
        <v>1509</v>
      </c>
      <c r="AC238" s="222" t="s">
        <v>1510</v>
      </c>
      <c r="AD238" s="222" t="s">
        <v>1508</v>
      </c>
      <c r="AE238" s="222" t="s">
        <v>1509</v>
      </c>
      <c r="AF238" s="222" t="s">
        <v>1510</v>
      </c>
      <c r="AG238" s="222" t="s">
        <v>1508</v>
      </c>
      <c r="AH238" s="222" t="s">
        <v>1509</v>
      </c>
      <c r="AI238" s="222" t="s">
        <v>1510</v>
      </c>
      <c r="AJ238" s="222" t="s">
        <v>1508</v>
      </c>
      <c r="AK238" s="222" t="s">
        <v>1509</v>
      </c>
      <c r="AL238" s="222" t="s">
        <v>1510</v>
      </c>
      <c r="AM238" s="222" t="s">
        <v>1508</v>
      </c>
      <c r="AN238" s="222" t="s">
        <v>1509</v>
      </c>
      <c r="AO238" s="222" t="s">
        <v>1510</v>
      </c>
      <c r="AP238" s="222" t="s">
        <v>1508</v>
      </c>
      <c r="AQ238" s="222" t="s">
        <v>1509</v>
      </c>
      <c r="AR238" s="222" t="s">
        <v>1510</v>
      </c>
      <c r="AS238" s="222" t="s">
        <v>1508</v>
      </c>
      <c r="AT238" s="222" t="s">
        <v>1509</v>
      </c>
      <c r="AU238" s="222" t="s">
        <v>1510</v>
      </c>
      <c r="AV238" s="222" t="s">
        <v>1508</v>
      </c>
      <c r="AW238" s="222" t="s">
        <v>1509</v>
      </c>
      <c r="AX238" s="222" t="s">
        <v>1510</v>
      </c>
      <c r="AY238" s="222" t="s">
        <v>1508</v>
      </c>
      <c r="AZ238" s="222" t="s">
        <v>1509</v>
      </c>
      <c r="BA238" s="222" t="s">
        <v>1510</v>
      </c>
    </row>
    <row r="239" spans="2:58" x14ac:dyDescent="0.25">
      <c r="E239" s="537"/>
      <c r="F239" s="223" t="str">
        <f>F237&amp;F238</f>
        <v>2007CO2 (kg/km)</v>
      </c>
      <c r="G239" s="223" t="str">
        <f t="shared" ref="G239:BA239" si="3">G237&amp;G238</f>
        <v>2007CH4 (g/km)</v>
      </c>
      <c r="H239" s="223" t="str">
        <f t="shared" si="3"/>
        <v>2007N2O (g/km)</v>
      </c>
      <c r="I239" s="223" t="str">
        <f t="shared" si="3"/>
        <v>2008CO2 (kg/km)</v>
      </c>
      <c r="J239" s="223" t="str">
        <f t="shared" si="3"/>
        <v>2008CH4 (g/km)</v>
      </c>
      <c r="K239" s="223" t="str">
        <f t="shared" si="3"/>
        <v>2008N2O (g/km)</v>
      </c>
      <c r="L239" s="223" t="str">
        <f t="shared" si="3"/>
        <v>2009CO2 (kg/km)</v>
      </c>
      <c r="M239" s="223" t="str">
        <f t="shared" si="3"/>
        <v>2009CH4 (g/km)</v>
      </c>
      <c r="N239" s="223" t="str">
        <f t="shared" si="3"/>
        <v>2009N2O (g/km)</v>
      </c>
      <c r="O239" s="223" t="str">
        <f t="shared" si="3"/>
        <v>2010CO2 (kg/km)</v>
      </c>
      <c r="P239" s="223" t="str">
        <f t="shared" si="3"/>
        <v>2010CH4 (g/km)</v>
      </c>
      <c r="Q239" s="223" t="str">
        <f t="shared" si="3"/>
        <v>2010N2O (g/km)</v>
      </c>
      <c r="R239" s="223" t="str">
        <f t="shared" si="3"/>
        <v>2011CO2 (kg/km)</v>
      </c>
      <c r="S239" s="223" t="str">
        <f t="shared" si="3"/>
        <v>2011CH4 (g/km)</v>
      </c>
      <c r="T239" s="223" t="str">
        <f t="shared" si="3"/>
        <v>2011N2O (g/km)</v>
      </c>
      <c r="U239" s="223" t="str">
        <f t="shared" si="3"/>
        <v>2012CO2 (kg/km)</v>
      </c>
      <c r="V239" s="223" t="str">
        <f t="shared" si="3"/>
        <v>2012CH4 (g/km)</v>
      </c>
      <c r="W239" s="223" t="str">
        <f t="shared" si="3"/>
        <v>2012N2O (g/km)</v>
      </c>
      <c r="X239" s="223" t="str">
        <f t="shared" si="3"/>
        <v>2013CO2 (kg/km)</v>
      </c>
      <c r="Y239" s="223" t="str">
        <f t="shared" si="3"/>
        <v>2013CH4 (g/km)</v>
      </c>
      <c r="Z239" s="223" t="str">
        <f t="shared" si="3"/>
        <v>2013N2O (g/km)</v>
      </c>
      <c r="AA239" s="223" t="str">
        <f t="shared" si="3"/>
        <v>2014CO2 (kg/km)</v>
      </c>
      <c r="AB239" s="223" t="str">
        <f t="shared" si="3"/>
        <v>2014CH4 (g/km)</v>
      </c>
      <c r="AC239" s="223" t="str">
        <f t="shared" si="3"/>
        <v>2014N2O (g/km)</v>
      </c>
      <c r="AD239" s="223" t="str">
        <f t="shared" si="3"/>
        <v>2015CO2 (kg/km)</v>
      </c>
      <c r="AE239" s="223" t="str">
        <f t="shared" si="3"/>
        <v>2015CH4 (g/km)</v>
      </c>
      <c r="AF239" s="223" t="str">
        <f t="shared" si="3"/>
        <v>2015N2O (g/km)</v>
      </c>
      <c r="AG239" s="223" t="str">
        <f t="shared" si="3"/>
        <v>2016CO2 (kg/km)</v>
      </c>
      <c r="AH239" s="223" t="str">
        <f t="shared" si="3"/>
        <v>2016CH4 (g/km)</v>
      </c>
      <c r="AI239" s="223" t="str">
        <f t="shared" si="3"/>
        <v>2016N2O (g/km)</v>
      </c>
      <c r="AJ239" s="223" t="str">
        <f t="shared" si="3"/>
        <v>2017CO2 (kg/km)</v>
      </c>
      <c r="AK239" s="223" t="str">
        <f t="shared" si="3"/>
        <v>2017CH4 (g/km)</v>
      </c>
      <c r="AL239" s="223" t="str">
        <f t="shared" si="3"/>
        <v>2017N2O (g/km)</v>
      </c>
      <c r="AM239" s="223" t="str">
        <f t="shared" si="3"/>
        <v>2018CO2 (kg/km)</v>
      </c>
      <c r="AN239" s="223" t="str">
        <f t="shared" si="3"/>
        <v>2018CH4 (g/km)</v>
      </c>
      <c r="AO239" s="223" t="str">
        <f t="shared" si="3"/>
        <v>2018N2O (g/km)</v>
      </c>
      <c r="AP239" s="223" t="str">
        <f t="shared" si="3"/>
        <v>2019CO2 (kg/km)</v>
      </c>
      <c r="AQ239" s="223" t="str">
        <f t="shared" si="3"/>
        <v>2019CH4 (g/km)</v>
      </c>
      <c r="AR239" s="223" t="str">
        <f t="shared" si="3"/>
        <v>2019N2O (g/km)</v>
      </c>
      <c r="AS239" s="223" t="str">
        <f t="shared" si="3"/>
        <v>2020CO2 (kg/km)</v>
      </c>
      <c r="AT239" s="223" t="str">
        <f t="shared" si="3"/>
        <v>2020CH4 (g/km)</v>
      </c>
      <c r="AU239" s="223" t="str">
        <f t="shared" si="3"/>
        <v>2020N2O (g/km)</v>
      </c>
      <c r="AV239" s="223" t="str">
        <f t="shared" si="3"/>
        <v>2021CO2 (kg/km)</v>
      </c>
      <c r="AW239" s="223" t="str">
        <f t="shared" si="3"/>
        <v>2021CH4 (g/km)</v>
      </c>
      <c r="AX239" s="223" t="str">
        <f t="shared" si="3"/>
        <v>2021N2O (g/km)</v>
      </c>
      <c r="AY239" s="223" t="str">
        <f t="shared" si="3"/>
        <v>2022CO2 (kg/km)</v>
      </c>
      <c r="AZ239" s="223" t="str">
        <f t="shared" si="3"/>
        <v>2022CH4 (g/km)</v>
      </c>
      <c r="BA239" s="223" t="str">
        <f t="shared" si="3"/>
        <v>2022N2O (g/km)</v>
      </c>
    </row>
    <row r="240" spans="2:58" x14ac:dyDescent="0.25">
      <c r="E240" s="262" t="s">
        <v>1517</v>
      </c>
      <c r="F240" s="538">
        <v>0.17399999999999999</v>
      </c>
      <c r="G240" s="538">
        <v>1E-3</v>
      </c>
      <c r="H240" s="538">
        <v>7.0000000000000001E-3</v>
      </c>
      <c r="I240" s="538">
        <v>0.17299999999999999</v>
      </c>
      <c r="J240" s="538">
        <v>1E-3</v>
      </c>
      <c r="K240" s="538">
        <v>7.0000000000000001E-3</v>
      </c>
      <c r="L240" s="538">
        <v>0.17100000000000001</v>
      </c>
      <c r="M240" s="538">
        <v>1E-3</v>
      </c>
      <c r="N240" s="538">
        <v>7.0000000000000001E-3</v>
      </c>
      <c r="O240" s="538">
        <v>0.16700000000000001</v>
      </c>
      <c r="P240" s="538">
        <v>1E-3</v>
      </c>
      <c r="Q240" s="538">
        <v>7.0000000000000001E-3</v>
      </c>
      <c r="R240" s="538">
        <v>0.16500000000000001</v>
      </c>
      <c r="S240" s="538">
        <v>1E-3</v>
      </c>
      <c r="T240" s="538">
        <v>7.0000000000000001E-3</v>
      </c>
      <c r="U240" s="538">
        <v>0.16200000000000001</v>
      </c>
      <c r="V240" s="538">
        <v>1E-3</v>
      </c>
      <c r="W240" s="538">
        <v>7.0000000000000001E-3</v>
      </c>
      <c r="X240" s="538">
        <v>0.158</v>
      </c>
      <c r="Y240" s="538">
        <v>1E-3</v>
      </c>
      <c r="Z240" s="538">
        <v>7.0000000000000001E-3</v>
      </c>
      <c r="AA240" s="538">
        <v>0.16800000000000001</v>
      </c>
      <c r="AB240" s="538">
        <v>1E-3</v>
      </c>
      <c r="AC240" s="538">
        <v>7.0000000000000001E-3</v>
      </c>
      <c r="AD240" s="538">
        <v>0.16600000000000001</v>
      </c>
      <c r="AE240" s="538">
        <v>1E-3</v>
      </c>
      <c r="AF240" s="538">
        <v>7.0000000000000001E-3</v>
      </c>
      <c r="AG240" s="538">
        <v>0.16600000000000001</v>
      </c>
      <c r="AH240" s="538">
        <v>1E-3</v>
      </c>
      <c r="AI240" s="538">
        <v>7.0000000000000001E-3</v>
      </c>
      <c r="AJ240" s="538">
        <v>0.16500000000000001</v>
      </c>
      <c r="AK240" s="538">
        <v>0</v>
      </c>
      <c r="AL240" s="538">
        <v>7.0000000000000001E-3</v>
      </c>
      <c r="AM240" s="538">
        <v>0.16400000000000001</v>
      </c>
      <c r="AN240" s="538">
        <v>0</v>
      </c>
      <c r="AO240" s="538">
        <v>7.0000000000000001E-3</v>
      </c>
      <c r="AP240" s="538">
        <v>0.16200000000000001</v>
      </c>
      <c r="AQ240" s="538">
        <v>0</v>
      </c>
      <c r="AR240" s="538">
        <v>7.0000000000000001E-3</v>
      </c>
      <c r="AS240" s="538">
        <v>0.16200000000000001</v>
      </c>
      <c r="AT240" s="538">
        <v>0</v>
      </c>
      <c r="AU240" s="538">
        <v>7.0000000000000001E-3</v>
      </c>
      <c r="AV240" s="538">
        <v>0.161</v>
      </c>
      <c r="AW240" s="538">
        <v>0</v>
      </c>
      <c r="AX240" s="538">
        <v>7.0000000000000001E-3</v>
      </c>
      <c r="AY240" s="538">
        <v>0.16300000000000001</v>
      </c>
      <c r="AZ240" s="538">
        <v>0</v>
      </c>
      <c r="BA240" s="538">
        <v>7.0000000000000001E-3</v>
      </c>
    </row>
    <row r="241" spans="2:53" x14ac:dyDescent="0.25">
      <c r="E241" s="262" t="s">
        <v>1518</v>
      </c>
      <c r="F241" s="538">
        <v>0.20499999999999999</v>
      </c>
      <c r="G241" s="538">
        <v>2.9000000000000001E-2</v>
      </c>
      <c r="H241" s="538">
        <v>7.0000000000000001E-3</v>
      </c>
      <c r="I241" s="538">
        <v>0.20599999999999999</v>
      </c>
      <c r="J241" s="538">
        <v>2.9000000000000001E-2</v>
      </c>
      <c r="K241" s="538">
        <v>7.0000000000000001E-3</v>
      </c>
      <c r="L241" s="538">
        <v>0.20599999999999999</v>
      </c>
      <c r="M241" s="538">
        <v>2.8000000000000001E-2</v>
      </c>
      <c r="N241" s="538">
        <v>6.0000000000000001E-3</v>
      </c>
      <c r="O241" s="538">
        <v>0.20399999999999999</v>
      </c>
      <c r="P241" s="538">
        <v>2.7E-2</v>
      </c>
      <c r="Q241" s="538">
        <v>4.0000000000000001E-3</v>
      </c>
      <c r="R241" s="538">
        <v>0.20100000000000001</v>
      </c>
      <c r="S241" s="538">
        <v>2.5999999999999999E-2</v>
      </c>
      <c r="T241" s="538">
        <v>4.0000000000000001E-3</v>
      </c>
      <c r="U241" s="538">
        <v>0.20100000000000001</v>
      </c>
      <c r="V241" s="538">
        <v>2.5999999999999999E-2</v>
      </c>
      <c r="W241" s="538">
        <v>3.0000000000000001E-3</v>
      </c>
      <c r="X241" s="538">
        <v>0.20200000000000001</v>
      </c>
      <c r="Y241" s="538">
        <v>2.5000000000000001E-2</v>
      </c>
      <c r="Z241" s="538">
        <v>3.0000000000000001E-3</v>
      </c>
      <c r="AA241" s="538">
        <v>0.20300000000000001</v>
      </c>
      <c r="AB241" s="538">
        <v>2.5000000000000001E-2</v>
      </c>
      <c r="AC241" s="538">
        <v>3.0000000000000001E-3</v>
      </c>
      <c r="AD241" s="538">
        <v>0.20100000000000001</v>
      </c>
      <c r="AE241" s="538">
        <v>2.3E-2</v>
      </c>
      <c r="AF241" s="538">
        <v>3.0000000000000001E-3</v>
      </c>
      <c r="AG241" s="538">
        <v>0.19900000000000001</v>
      </c>
      <c r="AH241" s="538">
        <v>2.1999999999999999E-2</v>
      </c>
      <c r="AI241" s="538">
        <v>3.0000000000000001E-3</v>
      </c>
      <c r="AJ241" s="538">
        <v>0.2</v>
      </c>
      <c r="AK241" s="538">
        <v>2.1999999999999999E-2</v>
      </c>
      <c r="AL241" s="538">
        <v>2E-3</v>
      </c>
      <c r="AM241" s="538">
        <v>0.2</v>
      </c>
      <c r="AN241" s="538">
        <v>2.1000000000000001E-2</v>
      </c>
      <c r="AO241" s="538">
        <v>2E-3</v>
      </c>
      <c r="AP241" s="538">
        <v>0.2</v>
      </c>
      <c r="AQ241" s="538">
        <v>2.1000000000000001E-2</v>
      </c>
      <c r="AR241" s="538">
        <v>2E-3</v>
      </c>
      <c r="AS241" s="538">
        <v>0.2</v>
      </c>
      <c r="AT241" s="538">
        <v>2.1000000000000001E-2</v>
      </c>
      <c r="AU241" s="538">
        <v>2E-3</v>
      </c>
      <c r="AV241" s="538">
        <v>0.19900000000000001</v>
      </c>
      <c r="AW241" s="538">
        <v>2.1000000000000001E-2</v>
      </c>
      <c r="AX241" s="538">
        <v>2E-3</v>
      </c>
      <c r="AY241" s="538">
        <v>0.19500000000000001</v>
      </c>
      <c r="AZ241" s="538">
        <v>0.02</v>
      </c>
      <c r="BA241" s="538">
        <v>2E-3</v>
      </c>
    </row>
    <row r="242" spans="2:53" x14ac:dyDescent="0.25">
      <c r="E242" s="262" t="s">
        <v>1519</v>
      </c>
      <c r="F242" s="538">
        <v>0.185</v>
      </c>
      <c r="G242" s="538">
        <v>2.9000000000000001E-2</v>
      </c>
      <c r="H242" s="538">
        <v>8.9999999999999993E-3</v>
      </c>
      <c r="I242" s="538">
        <v>0.185</v>
      </c>
      <c r="J242" s="538">
        <v>2.9000000000000001E-2</v>
      </c>
      <c r="K242" s="538">
        <v>8.9999999999999993E-3</v>
      </c>
      <c r="L242" s="538">
        <v>0.185</v>
      </c>
      <c r="M242" s="538">
        <v>2.9000000000000001E-2</v>
      </c>
      <c r="N242" s="538">
        <v>8.9999999999999993E-3</v>
      </c>
      <c r="O242" s="538">
        <v>0.184</v>
      </c>
      <c r="P242" s="538">
        <v>2.9000000000000001E-2</v>
      </c>
      <c r="Q242" s="538">
        <v>8.9999999999999993E-3</v>
      </c>
      <c r="R242" s="538">
        <v>0.185</v>
      </c>
      <c r="S242" s="538">
        <v>2.9000000000000001E-2</v>
      </c>
      <c r="T242" s="538">
        <v>8.9999999999999993E-3</v>
      </c>
      <c r="U242" s="538">
        <v>0.185</v>
      </c>
      <c r="V242" s="538">
        <v>2.8000000000000001E-2</v>
      </c>
      <c r="W242" s="538">
        <v>8.9999999999999993E-3</v>
      </c>
      <c r="X242" s="538">
        <v>0.185</v>
      </c>
      <c r="Y242" s="538">
        <v>2.8000000000000001E-2</v>
      </c>
      <c r="Z242" s="538">
        <v>8.0000000000000002E-3</v>
      </c>
      <c r="AA242" s="538">
        <v>0.186</v>
      </c>
      <c r="AB242" s="538">
        <v>2.8000000000000001E-2</v>
      </c>
      <c r="AC242" s="538">
        <v>8.0000000000000002E-3</v>
      </c>
      <c r="AD242" s="538">
        <v>0.185</v>
      </c>
      <c r="AE242" s="538">
        <v>2.3E-2</v>
      </c>
      <c r="AF242" s="538">
        <v>3.0000000000000001E-3</v>
      </c>
      <c r="AG242" s="538">
        <v>0.185</v>
      </c>
      <c r="AH242" s="538">
        <v>2.3E-2</v>
      </c>
      <c r="AI242" s="538">
        <v>3.0000000000000001E-3</v>
      </c>
      <c r="AJ242" s="538">
        <v>0.185</v>
      </c>
      <c r="AK242" s="538">
        <v>2.3E-2</v>
      </c>
      <c r="AL242" s="538">
        <v>3.0000000000000001E-3</v>
      </c>
      <c r="AM242" s="538">
        <v>0.185</v>
      </c>
      <c r="AN242" s="538">
        <v>2.3E-2</v>
      </c>
      <c r="AO242" s="538">
        <v>2E-3</v>
      </c>
      <c r="AP242" s="538">
        <v>0.185</v>
      </c>
      <c r="AQ242" s="538">
        <v>2.3E-2</v>
      </c>
      <c r="AR242" s="538">
        <v>2E-3</v>
      </c>
      <c r="AS242" s="538">
        <v>0.185</v>
      </c>
      <c r="AT242" s="538">
        <v>2.3E-2</v>
      </c>
      <c r="AU242" s="538">
        <v>2E-3</v>
      </c>
      <c r="AV242" s="538">
        <v>0.184</v>
      </c>
      <c r="AW242" s="538">
        <v>2.3E-2</v>
      </c>
      <c r="AX242" s="538">
        <v>2E-3</v>
      </c>
      <c r="AY242" s="538">
        <v>0.185</v>
      </c>
      <c r="AZ242" s="538">
        <v>2.3E-2</v>
      </c>
      <c r="BA242" s="538">
        <v>2E-3</v>
      </c>
    </row>
    <row r="243" spans="2:53" x14ac:dyDescent="0.25">
      <c r="E243" s="262" t="s">
        <v>1520</v>
      </c>
      <c r="F243" s="539">
        <v>0.19900000000000001</v>
      </c>
      <c r="G243" s="539">
        <v>7.9000000000000001E-2</v>
      </c>
      <c r="H243" s="539">
        <v>2E-3</v>
      </c>
      <c r="I243" s="539">
        <v>0.19900000000000001</v>
      </c>
      <c r="J243" s="539">
        <v>7.9000000000000001E-2</v>
      </c>
      <c r="K243" s="539">
        <v>2E-3</v>
      </c>
      <c r="L243" s="539">
        <v>0.19900000000000001</v>
      </c>
      <c r="M243" s="539">
        <v>7.9000000000000001E-2</v>
      </c>
      <c r="N243" s="539">
        <v>2E-3</v>
      </c>
      <c r="O243" s="539">
        <v>0.19900000000000001</v>
      </c>
      <c r="P243" s="539">
        <v>7.9000000000000001E-2</v>
      </c>
      <c r="Q243" s="539">
        <v>2E-3</v>
      </c>
      <c r="R243" s="539">
        <v>0.19900000000000001</v>
      </c>
      <c r="S243" s="539">
        <v>7.9000000000000001E-2</v>
      </c>
      <c r="T243" s="539">
        <v>2E-3</v>
      </c>
      <c r="U243" s="539">
        <v>0.19900000000000001</v>
      </c>
      <c r="V243" s="539">
        <v>7.9000000000000001E-2</v>
      </c>
      <c r="W243" s="539">
        <v>2E-3</v>
      </c>
      <c r="X243" s="539">
        <v>0.19900000000000001</v>
      </c>
      <c r="Y243" s="539">
        <v>7.9000000000000001E-2</v>
      </c>
      <c r="Z243" s="539">
        <v>2E-3</v>
      </c>
      <c r="AA243" s="538">
        <v>0.19900000000000001</v>
      </c>
      <c r="AB243" s="538">
        <v>7.9000000000000001E-2</v>
      </c>
      <c r="AC243" s="538">
        <v>2E-3</v>
      </c>
      <c r="AD243" s="538">
        <v>0.19900000000000001</v>
      </c>
      <c r="AE243" s="538">
        <v>7.8E-2</v>
      </c>
      <c r="AF243" s="538">
        <v>2E-3</v>
      </c>
      <c r="AG243" s="538">
        <v>0.19700000000000001</v>
      </c>
      <c r="AH243" s="538">
        <v>7.8E-2</v>
      </c>
      <c r="AI243" s="538">
        <v>2E-3</v>
      </c>
      <c r="AJ243" s="538">
        <v>0.19800000000000001</v>
      </c>
      <c r="AK243" s="538">
        <v>7.8E-2</v>
      </c>
      <c r="AL243" s="538">
        <v>2E-3</v>
      </c>
      <c r="AM243" s="538">
        <v>0.19600000000000001</v>
      </c>
      <c r="AN243" s="538">
        <v>7.6999999999999999E-2</v>
      </c>
      <c r="AO243" s="538">
        <v>2E-3</v>
      </c>
      <c r="AP243" s="538">
        <v>0.19600000000000001</v>
      </c>
      <c r="AQ243" s="538">
        <v>7.9000000000000001E-2</v>
      </c>
      <c r="AR243" s="538">
        <v>2E-3</v>
      </c>
      <c r="AS243" s="538">
        <v>0.19600000000000001</v>
      </c>
      <c r="AT243" s="538">
        <v>7.8E-2</v>
      </c>
      <c r="AU243" s="538">
        <v>2E-3</v>
      </c>
      <c r="AV243" s="538">
        <v>0.19600000000000001</v>
      </c>
      <c r="AW243" s="538">
        <v>7.6999999999999999E-2</v>
      </c>
      <c r="AX243" s="538">
        <v>2E-3</v>
      </c>
      <c r="AY243" s="538">
        <v>0.19600000000000001</v>
      </c>
      <c r="AZ243" s="538">
        <v>7.8E-2</v>
      </c>
      <c r="BA243" s="538">
        <v>2E-3</v>
      </c>
    </row>
    <row r="244" spans="2:53" x14ac:dyDescent="0.25">
      <c r="E244" s="262" t="s">
        <v>1521</v>
      </c>
      <c r="F244" s="538">
        <v>0.28599999999999998</v>
      </c>
      <c r="G244" s="538">
        <v>2E-3</v>
      </c>
      <c r="H244" s="538">
        <v>7.0000000000000001E-3</v>
      </c>
      <c r="I244" s="538">
        <v>0.28199999999999997</v>
      </c>
      <c r="J244" s="538">
        <v>2E-3</v>
      </c>
      <c r="K244" s="538">
        <v>7.0000000000000001E-3</v>
      </c>
      <c r="L244" s="538">
        <v>0.27900000000000003</v>
      </c>
      <c r="M244" s="538">
        <v>2E-3</v>
      </c>
      <c r="N244" s="538">
        <v>7.0000000000000001E-3</v>
      </c>
      <c r="O244" s="538">
        <v>0.27200000000000002</v>
      </c>
      <c r="P244" s="538">
        <v>1E-3</v>
      </c>
      <c r="Q244" s="538">
        <v>7.0000000000000001E-3</v>
      </c>
      <c r="R244" s="538">
        <v>0.27100000000000002</v>
      </c>
      <c r="S244" s="538">
        <v>1E-3</v>
      </c>
      <c r="T244" s="538">
        <v>7.0000000000000001E-3</v>
      </c>
      <c r="U244" s="538">
        <v>0.26600000000000001</v>
      </c>
      <c r="V244" s="538">
        <v>1E-3</v>
      </c>
      <c r="W244" s="538">
        <v>7.0000000000000001E-3</v>
      </c>
      <c r="X244" s="538">
        <v>0.25800000000000001</v>
      </c>
      <c r="Y244" s="538">
        <v>1E-3</v>
      </c>
      <c r="Z244" s="538">
        <v>7.0000000000000001E-3</v>
      </c>
      <c r="AA244" s="538">
        <v>0.27400000000000002</v>
      </c>
      <c r="AB244" s="538">
        <v>1E-3</v>
      </c>
      <c r="AC244" s="538">
        <v>7.0000000000000001E-3</v>
      </c>
      <c r="AD244" s="538">
        <v>0.26900000000000002</v>
      </c>
      <c r="AE244" s="538">
        <v>1E-3</v>
      </c>
      <c r="AF244" s="538">
        <v>8.0000000000000002E-3</v>
      </c>
      <c r="AG244" s="538">
        <v>0.26800000000000002</v>
      </c>
      <c r="AH244" s="538">
        <v>1E-3</v>
      </c>
      <c r="AI244" s="538">
        <v>7.0000000000000001E-3</v>
      </c>
      <c r="AJ244" s="538">
        <v>0.26600000000000001</v>
      </c>
      <c r="AK244" s="538">
        <v>1E-3</v>
      </c>
      <c r="AL244" s="538">
        <v>7.0000000000000001E-3</v>
      </c>
      <c r="AM244" s="538">
        <v>0.26200000000000001</v>
      </c>
      <c r="AN244" s="538">
        <v>1E-3</v>
      </c>
      <c r="AO244" s="538">
        <v>7.0000000000000001E-3</v>
      </c>
      <c r="AP244" s="538">
        <v>0.25800000000000001</v>
      </c>
      <c r="AQ244" s="538">
        <v>1E-3</v>
      </c>
      <c r="AR244" s="538">
        <v>7.0000000000000001E-3</v>
      </c>
      <c r="AS244" s="538">
        <v>0.25600000000000001</v>
      </c>
      <c r="AT244" s="538">
        <v>1E-3</v>
      </c>
      <c r="AU244" s="538">
        <v>7.0000000000000001E-3</v>
      </c>
      <c r="AV244" s="538">
        <v>0.255</v>
      </c>
      <c r="AW244" s="538">
        <v>1E-3</v>
      </c>
      <c r="AX244" s="538">
        <v>7.0000000000000001E-3</v>
      </c>
      <c r="AY244" s="538">
        <v>0.25600000000000001</v>
      </c>
      <c r="AZ244" s="538">
        <v>1E-3</v>
      </c>
      <c r="BA244" s="538">
        <v>7.0000000000000001E-3</v>
      </c>
    </row>
    <row r="245" spans="2:53" x14ac:dyDescent="0.25">
      <c r="E245" s="262" t="s">
        <v>1522</v>
      </c>
      <c r="F245" s="538">
        <v>0.29199999999999998</v>
      </c>
      <c r="G245" s="538">
        <v>8.6999999999999994E-2</v>
      </c>
      <c r="H245" s="538">
        <v>8.9999999999999993E-3</v>
      </c>
      <c r="I245" s="538">
        <v>0.28199999999999997</v>
      </c>
      <c r="J245" s="538">
        <v>8.4000000000000005E-2</v>
      </c>
      <c r="K245" s="538">
        <v>8.0000000000000002E-3</v>
      </c>
      <c r="L245" s="538">
        <v>0.28199999999999997</v>
      </c>
      <c r="M245" s="538">
        <v>8.2000000000000003E-2</v>
      </c>
      <c r="N245" s="538">
        <v>8.0000000000000002E-3</v>
      </c>
      <c r="O245" s="538">
        <v>0.28100000000000003</v>
      </c>
      <c r="P245" s="538">
        <v>8.1000000000000003E-2</v>
      </c>
      <c r="Q245" s="538">
        <v>8.0000000000000002E-3</v>
      </c>
      <c r="R245" s="538">
        <v>0.28000000000000003</v>
      </c>
      <c r="S245" s="538">
        <v>8.3000000000000004E-2</v>
      </c>
      <c r="T245" s="538">
        <v>8.0000000000000002E-3</v>
      </c>
      <c r="U245" s="538">
        <v>0.28000000000000003</v>
      </c>
      <c r="V245" s="538">
        <v>8.3000000000000004E-2</v>
      </c>
      <c r="W245" s="538">
        <v>8.0000000000000002E-3</v>
      </c>
      <c r="X245" s="538">
        <v>0.28299999999999997</v>
      </c>
      <c r="Y245" s="538">
        <v>8.3000000000000004E-2</v>
      </c>
      <c r="Z245" s="538">
        <v>8.0000000000000002E-3</v>
      </c>
      <c r="AA245" s="538">
        <v>0.28699999999999998</v>
      </c>
      <c r="AB245" s="538">
        <v>8.4000000000000005E-2</v>
      </c>
      <c r="AC245" s="538">
        <v>8.0000000000000002E-3</v>
      </c>
      <c r="AD245" s="538">
        <v>0.27400000000000002</v>
      </c>
      <c r="AE245" s="538">
        <v>7.9000000000000001E-2</v>
      </c>
      <c r="AF245" s="538">
        <v>8.0000000000000002E-3</v>
      </c>
      <c r="AG245" s="538">
        <v>0.27100000000000002</v>
      </c>
      <c r="AH245" s="538">
        <v>7.8E-2</v>
      </c>
      <c r="AI245" s="538">
        <v>8.0000000000000002E-3</v>
      </c>
      <c r="AJ245" s="538">
        <v>0.27600000000000002</v>
      </c>
      <c r="AK245" s="538">
        <v>7.8E-2</v>
      </c>
      <c r="AL245" s="538">
        <v>8.0000000000000002E-3</v>
      </c>
      <c r="AM245" s="538">
        <v>0.27</v>
      </c>
      <c r="AN245" s="538">
        <v>7.6999999999999999E-2</v>
      </c>
      <c r="AO245" s="538">
        <v>7.0000000000000001E-3</v>
      </c>
      <c r="AP245" s="538">
        <v>0.26800000000000002</v>
      </c>
      <c r="AQ245" s="538">
        <v>7.4999999999999997E-2</v>
      </c>
      <c r="AR245" s="538">
        <v>7.0000000000000001E-3</v>
      </c>
      <c r="AS245" s="538">
        <v>0.26400000000000001</v>
      </c>
      <c r="AT245" s="538">
        <v>6.9000000000000006E-2</v>
      </c>
      <c r="AU245" s="538">
        <v>6.0000000000000001E-3</v>
      </c>
      <c r="AV245" s="538">
        <v>0.26400000000000001</v>
      </c>
      <c r="AW245" s="538">
        <v>6.7000000000000004E-2</v>
      </c>
      <c r="AX245" s="538">
        <v>6.0000000000000001E-3</v>
      </c>
      <c r="AY245" s="538">
        <v>0.25900000000000001</v>
      </c>
      <c r="AZ245" s="538">
        <v>6.6000000000000003E-2</v>
      </c>
      <c r="BA245" s="538">
        <v>6.0000000000000001E-3</v>
      </c>
    </row>
    <row r="246" spans="2:53" x14ac:dyDescent="0.25">
      <c r="E246" s="262" t="s">
        <v>1523</v>
      </c>
      <c r="F246" s="538">
        <v>0.68899999999999995</v>
      </c>
      <c r="G246" s="538">
        <v>5.5E-2</v>
      </c>
      <c r="H246" s="538">
        <v>0.01</v>
      </c>
      <c r="I246" s="538">
        <v>0.68200000000000005</v>
      </c>
      <c r="J246" s="538">
        <v>4.8000000000000001E-2</v>
      </c>
      <c r="K246" s="538">
        <v>1.0999999999999999E-2</v>
      </c>
      <c r="L246" s="538">
        <v>0.67800000000000005</v>
      </c>
      <c r="M246" s="538">
        <v>4.1000000000000002E-2</v>
      </c>
      <c r="N246" s="538">
        <v>1.2E-2</v>
      </c>
      <c r="O246" s="538">
        <v>0.66100000000000003</v>
      </c>
      <c r="P246" s="538">
        <v>3.5999999999999997E-2</v>
      </c>
      <c r="Q246" s="538">
        <v>1.4E-2</v>
      </c>
      <c r="R246" s="538">
        <v>0.65</v>
      </c>
      <c r="S246" s="538">
        <v>3.3000000000000002E-2</v>
      </c>
      <c r="T246" s="538">
        <v>1.4999999999999999E-2</v>
      </c>
      <c r="U246" s="538">
        <v>0.63600000000000001</v>
      </c>
      <c r="V246" s="538">
        <v>3.1E-2</v>
      </c>
      <c r="W246" s="538">
        <v>1.7000000000000001E-2</v>
      </c>
      <c r="X246" s="538">
        <v>0.60899999999999999</v>
      </c>
      <c r="Y246" s="538">
        <v>2.9000000000000001E-2</v>
      </c>
      <c r="Z246" s="538">
        <v>1.7999999999999999E-2</v>
      </c>
      <c r="AA246" s="538">
        <v>0.64</v>
      </c>
      <c r="AB246" s="538">
        <v>2.7E-2</v>
      </c>
      <c r="AC246" s="538">
        <v>1.7999999999999999E-2</v>
      </c>
      <c r="AD246" s="538">
        <v>0.63200000000000001</v>
      </c>
      <c r="AE246" s="538">
        <v>2.4E-2</v>
      </c>
      <c r="AF246" s="538">
        <v>1.9E-2</v>
      </c>
      <c r="AG246" s="538">
        <v>0.628</v>
      </c>
      <c r="AH246" s="538">
        <v>2.1999999999999999E-2</v>
      </c>
      <c r="AI246" s="538">
        <v>0.02</v>
      </c>
      <c r="AJ246" s="538">
        <v>0.622</v>
      </c>
      <c r="AK246" s="538">
        <v>1.9E-2</v>
      </c>
      <c r="AL246" s="538">
        <v>2.1999999999999999E-2</v>
      </c>
      <c r="AM246" s="538">
        <v>0.61099999999999999</v>
      </c>
      <c r="AN246" s="538">
        <v>1.7999999999999999E-2</v>
      </c>
      <c r="AO246" s="538">
        <v>2.4E-2</v>
      </c>
      <c r="AP246" s="538">
        <v>0.59</v>
      </c>
      <c r="AQ246" s="538">
        <v>1.6E-2</v>
      </c>
      <c r="AR246" s="538">
        <v>2.5000000000000001E-2</v>
      </c>
      <c r="AS246" s="538">
        <v>0.58499999999999996</v>
      </c>
      <c r="AT246" s="538">
        <v>1.4E-2</v>
      </c>
      <c r="AU246" s="538">
        <v>2.5999999999999999E-2</v>
      </c>
      <c r="AV246" s="538">
        <v>0.59299999999999997</v>
      </c>
      <c r="AW246" s="538">
        <v>1.2999999999999999E-2</v>
      </c>
      <c r="AX246" s="538">
        <v>2.8000000000000001E-2</v>
      </c>
      <c r="AY246" s="538">
        <v>0.58599999999999997</v>
      </c>
      <c r="AZ246" s="538">
        <v>1.2E-2</v>
      </c>
      <c r="BA246" s="538">
        <v>2.9000000000000001E-2</v>
      </c>
    </row>
    <row r="247" spans="2:53" x14ac:dyDescent="0.25">
      <c r="E247" s="262" t="s">
        <v>1524</v>
      </c>
      <c r="F247" s="538">
        <v>0.67700000000000005</v>
      </c>
      <c r="G247" s="538">
        <v>0.14000000000000001</v>
      </c>
      <c r="H247" s="538">
        <v>6.0000000000000001E-3</v>
      </c>
      <c r="I247" s="538">
        <v>0.67700000000000005</v>
      </c>
      <c r="J247" s="538">
        <v>0.14000000000000001</v>
      </c>
      <c r="K247" s="538">
        <v>6.0000000000000001E-3</v>
      </c>
      <c r="L247" s="538">
        <v>0.67800000000000005</v>
      </c>
      <c r="M247" s="538">
        <v>0.14000000000000001</v>
      </c>
      <c r="N247" s="538">
        <v>6.0000000000000001E-3</v>
      </c>
      <c r="O247" s="538">
        <v>0.67100000000000004</v>
      </c>
      <c r="P247" s="538">
        <v>0.14000000000000001</v>
      </c>
      <c r="Q247" s="538">
        <v>6.0000000000000001E-3</v>
      </c>
      <c r="R247" s="538">
        <v>0.66</v>
      </c>
      <c r="S247" s="538">
        <v>0.14000000000000001</v>
      </c>
      <c r="T247" s="538">
        <v>6.0000000000000001E-3</v>
      </c>
      <c r="U247" s="538">
        <v>0.65900000000000003</v>
      </c>
      <c r="V247" s="538">
        <v>0.14000000000000001</v>
      </c>
      <c r="W247" s="538">
        <v>6.0000000000000001E-3</v>
      </c>
      <c r="X247" s="538">
        <v>0.66</v>
      </c>
      <c r="Y247" s="538">
        <v>0.14000000000000001</v>
      </c>
      <c r="Z247" s="538">
        <v>6.0000000000000001E-3</v>
      </c>
      <c r="AA247" s="538">
        <v>0.66300000000000003</v>
      </c>
      <c r="AB247" s="538">
        <v>0.14000000000000001</v>
      </c>
      <c r="AC247" s="538">
        <v>6.0000000000000001E-3</v>
      </c>
      <c r="AD247" s="538">
        <v>0.66</v>
      </c>
      <c r="AE247" s="538">
        <v>0.14000000000000001</v>
      </c>
      <c r="AF247" s="538">
        <v>6.0000000000000001E-3</v>
      </c>
      <c r="AG247" s="538">
        <v>0.66</v>
      </c>
      <c r="AH247" s="538">
        <v>0.14000000000000001</v>
      </c>
      <c r="AI247" s="538">
        <v>6.0000000000000001E-3</v>
      </c>
      <c r="AJ247" s="538">
        <v>0.66900000000000004</v>
      </c>
      <c r="AK247" s="538">
        <v>0.14000000000000001</v>
      </c>
      <c r="AL247" s="538">
        <v>6.0000000000000001E-3</v>
      </c>
      <c r="AM247" s="538">
        <v>0.66800000000000004</v>
      </c>
      <c r="AN247" s="538">
        <v>0.14000000000000001</v>
      </c>
      <c r="AO247" s="538">
        <v>6.0000000000000001E-3</v>
      </c>
      <c r="AP247" s="538">
        <v>0.66700000000000004</v>
      </c>
      <c r="AQ247" s="538">
        <v>0.14000000000000001</v>
      </c>
      <c r="AR247" s="538">
        <v>6.0000000000000001E-3</v>
      </c>
      <c r="AS247" s="538">
        <v>0.67200000000000004</v>
      </c>
      <c r="AT247" s="538">
        <v>0.14000000000000001</v>
      </c>
      <c r="AU247" s="538">
        <v>6.0000000000000001E-3</v>
      </c>
      <c r="AV247" s="538">
        <v>0.67400000000000004</v>
      </c>
      <c r="AW247" s="538">
        <v>0.14000000000000001</v>
      </c>
      <c r="AX247" s="538">
        <v>6.0000000000000001E-3</v>
      </c>
      <c r="AY247" s="538">
        <v>0.67300000000000004</v>
      </c>
      <c r="AZ247" s="538">
        <v>0.14000000000000001</v>
      </c>
      <c r="BA247" s="538">
        <v>6.0000000000000001E-3</v>
      </c>
    </row>
    <row r="248" spans="2:53" x14ac:dyDescent="0.25">
      <c r="E248" s="262" t="s">
        <v>1525</v>
      </c>
      <c r="F248" s="538">
        <v>1.218</v>
      </c>
      <c r="G248" s="538">
        <v>1.7250000000000001</v>
      </c>
      <c r="H248" s="538">
        <v>0</v>
      </c>
      <c r="I248" s="538">
        <v>1.1739999999999999</v>
      </c>
      <c r="J248" s="538">
        <v>1.355</v>
      </c>
      <c r="K248" s="538">
        <v>0</v>
      </c>
      <c r="L248" s="538">
        <v>1.1719999999999999</v>
      </c>
      <c r="M248" s="538">
        <v>1.333</v>
      </c>
      <c r="N248" s="538">
        <v>0</v>
      </c>
      <c r="O248" s="538">
        <v>1.135</v>
      </c>
      <c r="P248" s="538">
        <v>1.02</v>
      </c>
      <c r="Q248" s="538">
        <v>0</v>
      </c>
      <c r="R248" s="538">
        <v>1.1359999999999999</v>
      </c>
      <c r="S248" s="538">
        <v>1.0149999999999999</v>
      </c>
      <c r="T248" s="538">
        <v>0</v>
      </c>
      <c r="U248" s="538">
        <v>1.1319999999999999</v>
      </c>
      <c r="V248" s="538">
        <v>1.006</v>
      </c>
      <c r="W248" s="538">
        <v>0</v>
      </c>
      <c r="X248" s="538">
        <v>1.125</v>
      </c>
      <c r="Y248" s="538">
        <v>1</v>
      </c>
      <c r="Z248" s="538">
        <v>0</v>
      </c>
      <c r="AA248" s="538">
        <v>1.131</v>
      </c>
      <c r="AB248" s="538">
        <v>0.999</v>
      </c>
      <c r="AC248" s="538">
        <v>0</v>
      </c>
      <c r="AD248" s="538">
        <v>1.127</v>
      </c>
      <c r="AE248" s="538">
        <v>0.98399999999999999</v>
      </c>
      <c r="AF248" s="538">
        <v>0</v>
      </c>
      <c r="AG248" s="538">
        <v>1.1200000000000001</v>
      </c>
      <c r="AH248" s="538">
        <v>0.98299999999999998</v>
      </c>
      <c r="AI248" s="538">
        <v>0</v>
      </c>
      <c r="AJ248" s="538">
        <v>1.121</v>
      </c>
      <c r="AK248" s="538">
        <v>0.98299999999999998</v>
      </c>
      <c r="AL248" s="538">
        <v>0</v>
      </c>
      <c r="AM248" s="538">
        <v>1.117</v>
      </c>
      <c r="AN248" s="538">
        <v>0.98099999999999998</v>
      </c>
      <c r="AO248" s="538">
        <v>0</v>
      </c>
      <c r="AP248" s="538">
        <v>1.1140000000000001</v>
      </c>
      <c r="AQ248" s="538">
        <v>0.99099999999999999</v>
      </c>
      <c r="AR248" s="538">
        <v>0</v>
      </c>
      <c r="AS248" s="538">
        <v>1.1160000000000001</v>
      </c>
      <c r="AT248" s="538">
        <v>0.98799999999999999</v>
      </c>
      <c r="AU248" s="538">
        <v>0</v>
      </c>
      <c r="AV248" s="538">
        <v>1.1140000000000001</v>
      </c>
      <c r="AW248" s="538">
        <v>0.98699999999999999</v>
      </c>
      <c r="AX248" s="538">
        <v>0</v>
      </c>
      <c r="AY248" s="538">
        <v>1.117</v>
      </c>
      <c r="AZ248" s="538">
        <v>0.98699999999999999</v>
      </c>
      <c r="BA248" s="538">
        <v>0</v>
      </c>
    </row>
    <row r="249" spans="2:53" x14ac:dyDescent="0.25">
      <c r="E249" s="262" t="s">
        <v>1563</v>
      </c>
      <c r="F249" s="538">
        <v>9.1999999999999998E-2</v>
      </c>
      <c r="G249" s="538">
        <v>0.11799999999999999</v>
      </c>
      <c r="H249" s="538">
        <v>2E-3</v>
      </c>
      <c r="I249" s="538">
        <v>9.2999999999999999E-2</v>
      </c>
      <c r="J249" s="538">
        <v>0.108</v>
      </c>
      <c r="K249" s="538">
        <v>2E-3</v>
      </c>
      <c r="L249" s="538">
        <v>9.4E-2</v>
      </c>
      <c r="M249" s="538">
        <v>0.10100000000000001</v>
      </c>
      <c r="N249" s="538">
        <v>2E-3</v>
      </c>
      <c r="O249" s="538">
        <v>9.4E-2</v>
      </c>
      <c r="P249" s="538">
        <v>9.6000000000000002E-2</v>
      </c>
      <c r="Q249" s="538">
        <v>2E-3</v>
      </c>
      <c r="R249" s="538">
        <v>9.2999999999999999E-2</v>
      </c>
      <c r="S249" s="538">
        <v>9.5000000000000001E-2</v>
      </c>
      <c r="T249" s="538">
        <v>2E-3</v>
      </c>
      <c r="U249" s="538">
        <v>9.1999999999999998E-2</v>
      </c>
      <c r="V249" s="538">
        <v>9.1999999999999998E-2</v>
      </c>
      <c r="W249" s="538">
        <v>2E-3</v>
      </c>
      <c r="X249" s="538">
        <v>9.2999999999999999E-2</v>
      </c>
      <c r="Y249" s="538">
        <v>9.1999999999999998E-2</v>
      </c>
      <c r="Z249" s="538">
        <v>2E-3</v>
      </c>
      <c r="AA249" s="538">
        <v>9.2999999999999999E-2</v>
      </c>
      <c r="AB249" s="538">
        <v>9.0999999999999998E-2</v>
      </c>
      <c r="AC249" s="538">
        <v>2E-3</v>
      </c>
      <c r="AD249" s="538">
        <v>9.5000000000000001E-2</v>
      </c>
      <c r="AE249" s="538">
        <v>9.6000000000000002E-2</v>
      </c>
      <c r="AF249" s="538">
        <v>2E-3</v>
      </c>
      <c r="AG249" s="538">
        <v>9.6000000000000002E-2</v>
      </c>
      <c r="AH249" s="538">
        <v>9.5000000000000001E-2</v>
      </c>
      <c r="AI249" s="538">
        <v>2E-3</v>
      </c>
      <c r="AJ249" s="538">
        <v>9.8000000000000004E-2</v>
      </c>
      <c r="AK249" s="538">
        <v>9.7000000000000003E-2</v>
      </c>
      <c r="AL249" s="538">
        <v>2E-3</v>
      </c>
      <c r="AM249" s="538">
        <v>9.9000000000000005E-2</v>
      </c>
      <c r="AN249" s="538">
        <v>9.7000000000000003E-2</v>
      </c>
      <c r="AO249" s="538">
        <v>2E-3</v>
      </c>
      <c r="AP249" s="538">
        <v>9.9000000000000005E-2</v>
      </c>
      <c r="AQ249" s="538">
        <v>9.6000000000000002E-2</v>
      </c>
      <c r="AR249" s="538">
        <v>2E-3</v>
      </c>
      <c r="AS249" s="538">
        <v>0.1</v>
      </c>
      <c r="AT249" s="538">
        <v>9.4E-2</v>
      </c>
      <c r="AU249" s="538">
        <v>2E-3</v>
      </c>
      <c r="AV249" s="538">
        <v>9.9000000000000005E-2</v>
      </c>
      <c r="AW249" s="538">
        <v>9.2999999999999999E-2</v>
      </c>
      <c r="AX249" s="538">
        <v>2E-3</v>
      </c>
      <c r="AY249" s="538">
        <v>0.1</v>
      </c>
      <c r="AZ249" s="538">
        <v>9.1999999999999998E-2</v>
      </c>
      <c r="BA249" s="538">
        <v>2E-3</v>
      </c>
    </row>
    <row r="250" spans="2:53" x14ac:dyDescent="0.25">
      <c r="G250" s="245"/>
      <c r="R250" s="123"/>
      <c r="S250" s="123"/>
      <c r="AH250" s="162"/>
      <c r="AI250" s="162"/>
      <c r="AJ250" s="162"/>
      <c r="AK250" s="162"/>
      <c r="AL250" s="162"/>
      <c r="AM250" s="162"/>
      <c r="AO250" s="123"/>
      <c r="AP250" s="123"/>
      <c r="AQ250" s="123"/>
    </row>
    <row r="251" spans="2:53" x14ac:dyDescent="0.25">
      <c r="B251" s="217" t="s">
        <v>982</v>
      </c>
      <c r="G251" s="245"/>
      <c r="R251" s="123"/>
      <c r="S251" s="123"/>
      <c r="AH251" s="162"/>
      <c r="AI251" s="162"/>
      <c r="AJ251" s="162"/>
      <c r="AK251" s="162"/>
      <c r="AL251" s="162"/>
      <c r="AM251" s="162"/>
      <c r="AO251" s="123"/>
      <c r="AP251" s="123"/>
      <c r="AQ251" s="123"/>
    </row>
    <row r="252" spans="2:53" x14ac:dyDescent="0.25">
      <c r="B252" s="217"/>
      <c r="G252" s="245"/>
      <c r="R252" s="123"/>
      <c r="S252" s="123"/>
      <c r="AH252" s="162"/>
      <c r="AI252" s="162"/>
      <c r="AJ252" s="162"/>
      <c r="AK252" s="162"/>
      <c r="AL252" s="162"/>
      <c r="AM252" s="162"/>
      <c r="AO252" s="123"/>
      <c r="AP252" s="123"/>
      <c r="AQ252" s="123"/>
    </row>
    <row r="253" spans="2:53" x14ac:dyDescent="0.25">
      <c r="B253" s="219"/>
      <c r="C253" s="231" t="s">
        <v>983</v>
      </c>
      <c r="E253" s="268" t="s">
        <v>988</v>
      </c>
      <c r="G253" s="245"/>
      <c r="R253" s="123"/>
      <c r="S253" s="123"/>
      <c r="AH253" s="162"/>
      <c r="AI253" s="162"/>
      <c r="AJ253" s="162"/>
      <c r="AK253" s="162"/>
      <c r="AL253" s="162"/>
      <c r="AM253" s="162"/>
      <c r="AO253" s="123"/>
      <c r="AP253" s="123"/>
      <c r="AQ253" s="123"/>
    </row>
    <row r="254" spans="2:53" x14ac:dyDescent="0.25">
      <c r="B254" s="219"/>
      <c r="C254" s="269"/>
      <c r="D254" s="270"/>
      <c r="E254" s="202"/>
      <c r="G254" s="245"/>
      <c r="R254" s="123"/>
      <c r="S254" s="123"/>
      <c r="AH254" s="162"/>
      <c r="AI254" s="162"/>
      <c r="AJ254" s="162"/>
      <c r="AK254" s="162"/>
      <c r="AL254" s="162"/>
      <c r="AM254" s="162"/>
      <c r="AO254" s="123"/>
      <c r="AP254" s="123"/>
      <c r="AQ254" s="123"/>
    </row>
    <row r="255" spans="2:53" x14ac:dyDescent="0.25">
      <c r="B255" s="219"/>
      <c r="C255" s="271" t="s">
        <v>1117</v>
      </c>
      <c r="D255" s="272">
        <v>1</v>
      </c>
      <c r="E255" s="202" t="s">
        <v>1513</v>
      </c>
      <c r="G255" s="245"/>
      <c r="R255" s="123"/>
      <c r="S255" s="123"/>
      <c r="AH255" s="162"/>
      <c r="AI255" s="162"/>
      <c r="AJ255" s="162"/>
      <c r="AK255" s="162"/>
      <c r="AL255" s="162"/>
      <c r="AM255" s="162"/>
      <c r="AO255" s="123"/>
      <c r="AP255" s="123"/>
      <c r="AQ255" s="123"/>
    </row>
    <row r="256" spans="2:53" x14ac:dyDescent="0.25">
      <c r="B256" s="219"/>
      <c r="C256" s="271" t="s">
        <v>1118</v>
      </c>
      <c r="D256" s="272">
        <v>2</v>
      </c>
      <c r="E256" s="202" t="s">
        <v>1514</v>
      </c>
      <c r="G256" s="245"/>
      <c r="R256" s="123"/>
      <c r="S256" s="123"/>
      <c r="AH256" s="162"/>
      <c r="AI256" s="162"/>
      <c r="AJ256" s="162"/>
      <c r="AK256" s="162"/>
      <c r="AL256" s="162"/>
      <c r="AM256" s="162"/>
      <c r="AO256" s="123"/>
      <c r="AP256" s="123"/>
      <c r="AQ256" s="123"/>
    </row>
    <row r="257" spans="2:46" x14ac:dyDescent="0.25">
      <c r="B257" s="219"/>
      <c r="C257" s="271" t="s">
        <v>1133</v>
      </c>
      <c r="D257" s="272">
        <v>3</v>
      </c>
      <c r="E257" s="202" t="s">
        <v>1515</v>
      </c>
      <c r="G257" s="245"/>
      <c r="R257" s="123"/>
      <c r="S257" s="123"/>
      <c r="AH257" s="162"/>
      <c r="AI257" s="162"/>
      <c r="AJ257" s="162"/>
      <c r="AK257" s="162"/>
      <c r="AL257" s="162"/>
      <c r="AM257" s="162"/>
      <c r="AO257" s="123"/>
      <c r="AP257" s="123"/>
      <c r="AQ257" s="123"/>
    </row>
    <row r="258" spans="2:46" x14ac:dyDescent="0.25">
      <c r="B258" s="219"/>
      <c r="C258" s="273" t="s">
        <v>1119</v>
      </c>
      <c r="D258" s="274">
        <v>4</v>
      </c>
      <c r="E258" s="202" t="s">
        <v>1516</v>
      </c>
      <c r="G258" s="245"/>
      <c r="R258" s="123"/>
      <c r="S258" s="123"/>
      <c r="AH258" s="162"/>
      <c r="AI258" s="162"/>
      <c r="AJ258" s="162"/>
      <c r="AK258" s="162"/>
      <c r="AL258" s="162"/>
      <c r="AM258" s="162"/>
      <c r="AO258" s="123"/>
      <c r="AP258" s="123"/>
      <c r="AQ258" s="123"/>
    </row>
    <row r="259" spans="2:46" x14ac:dyDescent="0.25">
      <c r="G259" s="245"/>
      <c r="R259" s="123"/>
      <c r="S259" s="123"/>
      <c r="AH259" s="162"/>
      <c r="AI259" s="162"/>
      <c r="AJ259" s="162"/>
      <c r="AK259" s="162"/>
      <c r="AL259" s="162"/>
      <c r="AM259" s="162"/>
      <c r="AO259" s="123"/>
      <c r="AP259" s="123"/>
      <c r="AQ259" s="123"/>
    </row>
    <row r="260" spans="2:46" x14ac:dyDescent="0.25">
      <c r="C260" s="345">
        <v>2012</v>
      </c>
      <c r="D260" s="345">
        <v>2012</v>
      </c>
      <c r="E260" s="345">
        <v>2012</v>
      </c>
      <c r="F260" s="345">
        <v>2012</v>
      </c>
      <c r="G260" s="345">
        <v>2013</v>
      </c>
      <c r="H260" s="345">
        <v>2013</v>
      </c>
      <c r="I260" s="345">
        <v>2013</v>
      </c>
      <c r="J260" s="345">
        <v>2013</v>
      </c>
      <c r="K260" s="345">
        <v>2014</v>
      </c>
      <c r="L260" s="345">
        <v>2014</v>
      </c>
      <c r="M260" s="345">
        <v>2014</v>
      </c>
      <c r="N260" s="345">
        <v>2014</v>
      </c>
      <c r="O260" s="345">
        <v>2015</v>
      </c>
      <c r="P260" s="345">
        <v>2015</v>
      </c>
      <c r="Q260" s="345">
        <v>2015</v>
      </c>
      <c r="R260" s="345">
        <v>2015</v>
      </c>
      <c r="S260" s="345">
        <v>2016</v>
      </c>
      <c r="T260" s="345">
        <v>2016</v>
      </c>
      <c r="U260" s="345">
        <v>2016</v>
      </c>
      <c r="V260" s="345">
        <v>2016</v>
      </c>
      <c r="W260" s="345">
        <v>2017</v>
      </c>
      <c r="X260" s="345">
        <v>2017</v>
      </c>
      <c r="Y260" s="345">
        <v>2017</v>
      </c>
      <c r="Z260" s="345">
        <v>2017</v>
      </c>
      <c r="AA260" s="345">
        <v>2018</v>
      </c>
      <c r="AB260" s="345">
        <v>2018</v>
      </c>
      <c r="AC260" s="345">
        <v>2018</v>
      </c>
      <c r="AD260" s="345">
        <v>2018</v>
      </c>
      <c r="AE260" s="346">
        <v>2019</v>
      </c>
      <c r="AF260" s="346">
        <v>2019</v>
      </c>
      <c r="AG260" s="346">
        <v>2019</v>
      </c>
      <c r="AH260" s="346">
        <v>2019</v>
      </c>
      <c r="AI260" s="346">
        <v>2020</v>
      </c>
      <c r="AJ260" s="346">
        <v>2020</v>
      </c>
      <c r="AK260" s="346">
        <v>2020</v>
      </c>
      <c r="AL260" s="346">
        <v>2020</v>
      </c>
      <c r="AM260" s="346">
        <v>2021</v>
      </c>
      <c r="AN260" s="346">
        <v>2021</v>
      </c>
      <c r="AO260" s="346">
        <v>2021</v>
      </c>
      <c r="AP260" s="346">
        <v>2021</v>
      </c>
      <c r="AQ260" s="540">
        <v>2022</v>
      </c>
      <c r="AR260" s="540">
        <v>2022</v>
      </c>
      <c r="AS260" s="540">
        <v>2022</v>
      </c>
      <c r="AT260" s="540">
        <v>2022</v>
      </c>
    </row>
    <row r="261" spans="2:46" x14ac:dyDescent="0.25">
      <c r="C261" s="347" t="s">
        <v>1117</v>
      </c>
      <c r="D261" s="347" t="s">
        <v>1118</v>
      </c>
      <c r="E261" s="347" t="s">
        <v>1133</v>
      </c>
      <c r="F261" s="347" t="s">
        <v>1119</v>
      </c>
      <c r="G261" s="347" t="s">
        <v>1117</v>
      </c>
      <c r="H261" s="347" t="s">
        <v>1118</v>
      </c>
      <c r="I261" s="347" t="s">
        <v>1133</v>
      </c>
      <c r="J261" s="347" t="s">
        <v>1119</v>
      </c>
      <c r="K261" s="347" t="s">
        <v>1117</v>
      </c>
      <c r="L261" s="347" t="s">
        <v>1118</v>
      </c>
      <c r="M261" s="347" t="s">
        <v>1133</v>
      </c>
      <c r="N261" s="347" t="s">
        <v>1119</v>
      </c>
      <c r="O261" s="347" t="s">
        <v>1117</v>
      </c>
      <c r="P261" s="347" t="s">
        <v>1118</v>
      </c>
      <c r="Q261" s="347" t="s">
        <v>1133</v>
      </c>
      <c r="R261" s="347" t="s">
        <v>1119</v>
      </c>
      <c r="S261" s="347" t="s">
        <v>1117</v>
      </c>
      <c r="T261" s="347" t="s">
        <v>1118</v>
      </c>
      <c r="U261" s="347" t="s">
        <v>1133</v>
      </c>
      <c r="V261" s="347" t="s">
        <v>1119</v>
      </c>
      <c r="W261" s="347" t="s">
        <v>1117</v>
      </c>
      <c r="X261" s="347" t="s">
        <v>1118</v>
      </c>
      <c r="Y261" s="347" t="s">
        <v>1133</v>
      </c>
      <c r="Z261" s="347" t="s">
        <v>1119</v>
      </c>
      <c r="AA261" s="347" t="s">
        <v>1117</v>
      </c>
      <c r="AB261" s="347" t="s">
        <v>1118</v>
      </c>
      <c r="AC261" s="347" t="s">
        <v>1133</v>
      </c>
      <c r="AD261" s="347" t="s">
        <v>1119</v>
      </c>
      <c r="AE261" s="347" t="s">
        <v>1117</v>
      </c>
      <c r="AF261" s="347" t="s">
        <v>1118</v>
      </c>
      <c r="AG261" s="347" t="s">
        <v>1133</v>
      </c>
      <c r="AH261" s="347" t="s">
        <v>1119</v>
      </c>
      <c r="AI261" s="347" t="s">
        <v>1117</v>
      </c>
      <c r="AJ261" s="347" t="s">
        <v>1118</v>
      </c>
      <c r="AK261" s="347" t="s">
        <v>1133</v>
      </c>
      <c r="AL261" s="347" t="s">
        <v>1119</v>
      </c>
      <c r="AM261" s="347" t="s">
        <v>1117</v>
      </c>
      <c r="AN261" s="347" t="s">
        <v>1118</v>
      </c>
      <c r="AO261" s="347" t="s">
        <v>1133</v>
      </c>
      <c r="AP261" s="347" t="s">
        <v>1119</v>
      </c>
      <c r="AQ261" s="347" t="s">
        <v>1117</v>
      </c>
      <c r="AR261" s="347" t="s">
        <v>1118</v>
      </c>
      <c r="AS261" s="347" t="s">
        <v>1133</v>
      </c>
      <c r="AT261" s="347" t="s">
        <v>1119</v>
      </c>
    </row>
    <row r="262" spans="2:46" x14ac:dyDescent="0.25">
      <c r="C262" s="348">
        <v>1</v>
      </c>
      <c r="D262" s="348">
        <v>2</v>
      </c>
      <c r="E262" s="348">
        <v>3</v>
      </c>
      <c r="F262" s="348">
        <v>4</v>
      </c>
      <c r="G262" s="348">
        <v>1</v>
      </c>
      <c r="H262" s="348">
        <v>2</v>
      </c>
      <c r="I262" s="348">
        <v>3</v>
      </c>
      <c r="J262" s="348">
        <v>4</v>
      </c>
      <c r="K262" s="348">
        <v>1</v>
      </c>
      <c r="L262" s="348">
        <v>2</v>
      </c>
      <c r="M262" s="348">
        <v>3</v>
      </c>
      <c r="N262" s="348">
        <v>4</v>
      </c>
      <c r="O262" s="348">
        <v>1</v>
      </c>
      <c r="P262" s="348">
        <v>2</v>
      </c>
      <c r="Q262" s="348">
        <v>3</v>
      </c>
      <c r="R262" s="348">
        <v>4</v>
      </c>
      <c r="S262" s="348">
        <v>1</v>
      </c>
      <c r="T262" s="348">
        <v>2</v>
      </c>
      <c r="U262" s="348">
        <v>3</v>
      </c>
      <c r="V262" s="348">
        <v>4</v>
      </c>
      <c r="W262" s="348">
        <v>1</v>
      </c>
      <c r="X262" s="348">
        <v>2</v>
      </c>
      <c r="Y262" s="348">
        <v>3</v>
      </c>
      <c r="Z262" s="348">
        <v>4</v>
      </c>
      <c r="AA262" s="348">
        <v>1</v>
      </c>
      <c r="AB262" s="348">
        <v>2</v>
      </c>
      <c r="AC262" s="348">
        <v>3</v>
      </c>
      <c r="AD262" s="348">
        <v>4</v>
      </c>
      <c r="AE262" s="348">
        <v>1</v>
      </c>
      <c r="AF262" s="348">
        <v>2</v>
      </c>
      <c r="AG262" s="348">
        <v>3</v>
      </c>
      <c r="AH262" s="348">
        <v>4</v>
      </c>
      <c r="AI262" s="348">
        <v>1</v>
      </c>
      <c r="AJ262" s="348">
        <v>2</v>
      </c>
      <c r="AK262" s="348">
        <v>3</v>
      </c>
      <c r="AL262" s="348">
        <v>4</v>
      </c>
      <c r="AM262" s="348">
        <v>1</v>
      </c>
      <c r="AN262" s="348">
        <v>2</v>
      </c>
      <c r="AO262" s="348">
        <v>3</v>
      </c>
      <c r="AP262" s="348">
        <v>4</v>
      </c>
      <c r="AQ262" s="348">
        <v>1</v>
      </c>
      <c r="AR262" s="348">
        <v>2</v>
      </c>
      <c r="AS262" s="348">
        <v>3</v>
      </c>
      <c r="AT262" s="348">
        <v>4</v>
      </c>
    </row>
    <row r="263" spans="2:46" x14ac:dyDescent="0.25">
      <c r="C263" s="279" t="str">
        <f t="shared" ref="C263:AT263" si="4">"Comb_VehA2_"&amp;C262&amp;"_"&amp;C260</f>
        <v>Comb_VehA2_1_2012</v>
      </c>
      <c r="D263" s="279" t="str">
        <f t="shared" si="4"/>
        <v>Comb_VehA2_2_2012</v>
      </c>
      <c r="E263" s="279" t="str">
        <f t="shared" si="4"/>
        <v>Comb_VehA2_3_2012</v>
      </c>
      <c r="F263" s="279" t="str">
        <f t="shared" si="4"/>
        <v>Comb_VehA2_4_2012</v>
      </c>
      <c r="G263" s="279" t="str">
        <f t="shared" si="4"/>
        <v>Comb_VehA2_1_2013</v>
      </c>
      <c r="H263" s="279" t="str">
        <f t="shared" si="4"/>
        <v>Comb_VehA2_2_2013</v>
      </c>
      <c r="I263" s="279" t="str">
        <f t="shared" si="4"/>
        <v>Comb_VehA2_3_2013</v>
      </c>
      <c r="J263" s="279" t="str">
        <f t="shared" si="4"/>
        <v>Comb_VehA2_4_2013</v>
      </c>
      <c r="K263" s="279" t="str">
        <f t="shared" si="4"/>
        <v>Comb_VehA2_1_2014</v>
      </c>
      <c r="L263" s="279" t="str">
        <f t="shared" si="4"/>
        <v>Comb_VehA2_2_2014</v>
      </c>
      <c r="M263" s="279" t="str">
        <f t="shared" si="4"/>
        <v>Comb_VehA2_3_2014</v>
      </c>
      <c r="N263" s="279" t="str">
        <f t="shared" si="4"/>
        <v>Comb_VehA2_4_2014</v>
      </c>
      <c r="O263" s="279" t="str">
        <f t="shared" si="4"/>
        <v>Comb_VehA2_1_2015</v>
      </c>
      <c r="P263" s="279" t="str">
        <f t="shared" si="4"/>
        <v>Comb_VehA2_2_2015</v>
      </c>
      <c r="Q263" s="279" t="str">
        <f t="shared" si="4"/>
        <v>Comb_VehA2_3_2015</v>
      </c>
      <c r="R263" s="279" t="str">
        <f t="shared" si="4"/>
        <v>Comb_VehA2_4_2015</v>
      </c>
      <c r="S263" s="279" t="str">
        <f t="shared" si="4"/>
        <v>Comb_VehA2_1_2016</v>
      </c>
      <c r="T263" s="279" t="str">
        <f t="shared" si="4"/>
        <v>Comb_VehA2_2_2016</v>
      </c>
      <c r="U263" s="279" t="str">
        <f t="shared" si="4"/>
        <v>Comb_VehA2_3_2016</v>
      </c>
      <c r="V263" s="279" t="str">
        <f t="shared" si="4"/>
        <v>Comb_VehA2_4_2016</v>
      </c>
      <c r="W263" s="279" t="str">
        <f t="shared" si="4"/>
        <v>Comb_VehA2_1_2017</v>
      </c>
      <c r="X263" s="279" t="str">
        <f t="shared" si="4"/>
        <v>Comb_VehA2_2_2017</v>
      </c>
      <c r="Y263" s="279" t="str">
        <f t="shared" si="4"/>
        <v>Comb_VehA2_3_2017</v>
      </c>
      <c r="Z263" s="279" t="str">
        <f t="shared" si="4"/>
        <v>Comb_VehA2_4_2017</v>
      </c>
      <c r="AA263" s="279" t="str">
        <f t="shared" si="4"/>
        <v>Comb_VehA2_1_2018</v>
      </c>
      <c r="AB263" s="279" t="str">
        <f t="shared" si="4"/>
        <v>Comb_VehA2_2_2018</v>
      </c>
      <c r="AC263" s="279" t="str">
        <f t="shared" si="4"/>
        <v>Comb_VehA2_3_2018</v>
      </c>
      <c r="AD263" s="279" t="str">
        <f t="shared" si="4"/>
        <v>Comb_VehA2_4_2018</v>
      </c>
      <c r="AE263" s="279" t="str">
        <f t="shared" si="4"/>
        <v>Comb_VehA2_1_2019</v>
      </c>
      <c r="AF263" s="279" t="str">
        <f t="shared" si="4"/>
        <v>Comb_VehA2_2_2019</v>
      </c>
      <c r="AG263" s="279" t="str">
        <f t="shared" si="4"/>
        <v>Comb_VehA2_3_2019</v>
      </c>
      <c r="AH263" s="279" t="str">
        <f t="shared" si="4"/>
        <v>Comb_VehA2_4_2019</v>
      </c>
      <c r="AI263" s="279" t="str">
        <f t="shared" si="4"/>
        <v>Comb_VehA2_1_2020</v>
      </c>
      <c r="AJ263" s="279" t="str">
        <f t="shared" si="4"/>
        <v>Comb_VehA2_2_2020</v>
      </c>
      <c r="AK263" s="279" t="str">
        <f t="shared" si="4"/>
        <v>Comb_VehA2_3_2020</v>
      </c>
      <c r="AL263" s="279" t="str">
        <f t="shared" si="4"/>
        <v>Comb_VehA2_4_2020</v>
      </c>
      <c r="AM263" s="279" t="str">
        <f t="shared" si="4"/>
        <v>Comb_VehA2_1_2021</v>
      </c>
      <c r="AN263" s="279" t="str">
        <f>"Comb_VehA2_"&amp;AN262&amp;"_"&amp;AN260</f>
        <v>Comb_VehA2_2_2021</v>
      </c>
      <c r="AO263" s="279" t="str">
        <f t="shared" si="4"/>
        <v>Comb_VehA2_3_2021</v>
      </c>
      <c r="AP263" s="279" t="str">
        <f>"Comb_VehA2_"&amp;AP262&amp;"_"&amp;AP260</f>
        <v>Comb_VehA2_4_2021</v>
      </c>
      <c r="AQ263" s="279" t="str">
        <f>"Comb_VehA2_"&amp;AQ262&amp;"_"&amp;AQ260</f>
        <v>Comb_VehA2_1_2022</v>
      </c>
      <c r="AR263" s="279" t="str">
        <f t="shared" si="4"/>
        <v>Comb_VehA2_2_2022</v>
      </c>
      <c r="AS263" s="279" t="str">
        <f t="shared" si="4"/>
        <v>Comb_VehA2_3_2022</v>
      </c>
      <c r="AT263" s="279" t="str">
        <f t="shared" si="4"/>
        <v>Comb_VehA2_4_2022</v>
      </c>
    </row>
    <row r="264" spans="2:46" x14ac:dyDescent="0.25">
      <c r="C264" s="549"/>
      <c r="D264" s="550"/>
      <c r="E264" s="549"/>
      <c r="F264" s="549"/>
      <c r="G264" s="549"/>
      <c r="H264" s="550"/>
      <c r="I264" s="549"/>
      <c r="J264" s="549"/>
      <c r="K264" s="549"/>
      <c r="L264" s="550"/>
      <c r="M264" s="549"/>
      <c r="N264" s="549"/>
      <c r="O264" s="549"/>
      <c r="P264" s="550"/>
      <c r="Q264" s="549"/>
      <c r="R264" s="549"/>
      <c r="S264" s="549"/>
      <c r="T264" s="550"/>
      <c r="U264" s="549"/>
      <c r="V264" s="549"/>
      <c r="W264" s="549"/>
      <c r="X264" s="550"/>
      <c r="Y264" s="549"/>
      <c r="Z264" s="549"/>
      <c r="AA264" s="549"/>
      <c r="AB264" s="550"/>
      <c r="AC264" s="549"/>
      <c r="AD264" s="549"/>
      <c r="AE264" s="549"/>
      <c r="AF264" s="550"/>
      <c r="AG264" s="549"/>
      <c r="AH264" s="549"/>
      <c r="AI264" s="549"/>
      <c r="AJ264" s="550"/>
      <c r="AK264" s="549"/>
      <c r="AL264" s="549"/>
      <c r="AM264" s="549"/>
      <c r="AN264" s="550"/>
      <c r="AO264" s="549"/>
      <c r="AP264" s="549"/>
      <c r="AQ264" s="549"/>
      <c r="AR264" s="550"/>
      <c r="AS264" s="549"/>
      <c r="AT264" s="549"/>
    </row>
    <row r="265" spans="2:46" x14ac:dyDescent="0.25">
      <c r="C265" s="541" t="s">
        <v>1513</v>
      </c>
      <c r="D265" s="542" t="s">
        <v>1513</v>
      </c>
      <c r="E265" s="541" t="s">
        <v>1513</v>
      </c>
      <c r="F265" s="541" t="s">
        <v>1513</v>
      </c>
      <c r="G265" s="541" t="s">
        <v>1513</v>
      </c>
      <c r="H265" s="542" t="s">
        <v>1513</v>
      </c>
      <c r="I265" s="541" t="s">
        <v>1513</v>
      </c>
      <c r="J265" s="541" t="s">
        <v>1513</v>
      </c>
      <c r="K265" s="541" t="s">
        <v>1513</v>
      </c>
      <c r="L265" s="542" t="s">
        <v>1513</v>
      </c>
      <c r="M265" s="541" t="s">
        <v>1513</v>
      </c>
      <c r="N265" s="541" t="s">
        <v>1513</v>
      </c>
      <c r="O265" s="541" t="s">
        <v>1513</v>
      </c>
      <c r="P265" s="542" t="s">
        <v>1513</v>
      </c>
      <c r="Q265" s="541" t="s">
        <v>1513</v>
      </c>
      <c r="R265" s="541" t="s">
        <v>1513</v>
      </c>
      <c r="S265" s="541" t="s">
        <v>1513</v>
      </c>
      <c r="T265" s="542" t="s">
        <v>1513</v>
      </c>
      <c r="U265" s="541" t="s">
        <v>1513</v>
      </c>
      <c r="V265" s="541" t="s">
        <v>1513</v>
      </c>
      <c r="W265" s="541" t="s">
        <v>1513</v>
      </c>
      <c r="X265" s="542" t="s">
        <v>1513</v>
      </c>
      <c r="Y265" s="541" t="s">
        <v>1513</v>
      </c>
      <c r="Z265" s="541" t="s">
        <v>1513</v>
      </c>
      <c r="AA265" s="541" t="s">
        <v>1513</v>
      </c>
      <c r="AB265" s="542" t="s">
        <v>1513</v>
      </c>
      <c r="AC265" s="541" t="s">
        <v>1513</v>
      </c>
      <c r="AD265" s="541" t="s">
        <v>1513</v>
      </c>
      <c r="AE265" s="541" t="s">
        <v>1513</v>
      </c>
      <c r="AF265" s="542" t="s">
        <v>1513</v>
      </c>
      <c r="AG265" s="541" t="s">
        <v>1513</v>
      </c>
      <c r="AH265" s="541" t="s">
        <v>1513</v>
      </c>
      <c r="AI265" s="541" t="s">
        <v>1513</v>
      </c>
      <c r="AJ265" s="542" t="s">
        <v>1513</v>
      </c>
      <c r="AK265" s="541" t="s">
        <v>1513</v>
      </c>
      <c r="AL265" s="541" t="s">
        <v>1513</v>
      </c>
      <c r="AM265" s="541" t="s">
        <v>1513</v>
      </c>
      <c r="AN265" s="542" t="s">
        <v>1513</v>
      </c>
      <c r="AO265" s="541" t="s">
        <v>1513</v>
      </c>
      <c r="AP265" s="541" t="s">
        <v>1513</v>
      </c>
      <c r="AQ265" s="541" t="s">
        <v>1513</v>
      </c>
      <c r="AR265" s="542" t="s">
        <v>1513</v>
      </c>
      <c r="AS265" s="541" t="s">
        <v>1513</v>
      </c>
      <c r="AT265" s="541" t="s">
        <v>1513</v>
      </c>
    </row>
    <row r="266" spans="2:46" x14ac:dyDescent="0.25">
      <c r="C266" s="543" t="s">
        <v>1514</v>
      </c>
      <c r="D266" s="544" t="s">
        <v>1514</v>
      </c>
      <c r="E266" s="543" t="s">
        <v>1514</v>
      </c>
      <c r="F266" s="545" t="s">
        <v>1526</v>
      </c>
      <c r="G266" s="543" t="s">
        <v>1514</v>
      </c>
      <c r="H266" s="544" t="s">
        <v>1514</v>
      </c>
      <c r="I266" s="543" t="s">
        <v>1514</v>
      </c>
      <c r="J266" s="545" t="s">
        <v>1526</v>
      </c>
      <c r="K266" s="543" t="s">
        <v>1514</v>
      </c>
      <c r="L266" s="544" t="s">
        <v>1514</v>
      </c>
      <c r="M266" s="543" t="s">
        <v>1514</v>
      </c>
      <c r="N266" s="545" t="s">
        <v>1526</v>
      </c>
      <c r="O266" s="543" t="s">
        <v>1514</v>
      </c>
      <c r="P266" s="544" t="s">
        <v>1514</v>
      </c>
      <c r="Q266" s="543" t="s">
        <v>1514</v>
      </c>
      <c r="R266" s="545" t="s">
        <v>1526</v>
      </c>
      <c r="S266" s="543" t="s">
        <v>1514</v>
      </c>
      <c r="T266" s="544" t="s">
        <v>1514</v>
      </c>
      <c r="U266" s="543" t="s">
        <v>1514</v>
      </c>
      <c r="V266" s="545" t="s">
        <v>1526</v>
      </c>
      <c r="W266" s="543" t="s">
        <v>1514</v>
      </c>
      <c r="X266" s="544" t="s">
        <v>1514</v>
      </c>
      <c r="Y266" s="543" t="s">
        <v>1514</v>
      </c>
      <c r="Z266" s="545" t="s">
        <v>1526</v>
      </c>
      <c r="AA266" s="543" t="s">
        <v>1514</v>
      </c>
      <c r="AB266" s="544" t="s">
        <v>1514</v>
      </c>
      <c r="AC266" s="543" t="s">
        <v>1514</v>
      </c>
      <c r="AD266" s="545" t="s">
        <v>1526</v>
      </c>
      <c r="AE266" s="543" t="s">
        <v>1514</v>
      </c>
      <c r="AF266" s="544" t="s">
        <v>1514</v>
      </c>
      <c r="AG266" s="543" t="s">
        <v>1514</v>
      </c>
      <c r="AH266" s="545" t="s">
        <v>1526</v>
      </c>
      <c r="AI266" s="543" t="s">
        <v>1514</v>
      </c>
      <c r="AJ266" s="544" t="s">
        <v>1514</v>
      </c>
      <c r="AK266" s="543" t="s">
        <v>1514</v>
      </c>
      <c r="AL266" s="545" t="s">
        <v>1526</v>
      </c>
      <c r="AM266" s="543" t="s">
        <v>1514</v>
      </c>
      <c r="AN266" s="544" t="s">
        <v>1514</v>
      </c>
      <c r="AO266" s="543" t="s">
        <v>1514</v>
      </c>
      <c r="AP266" s="545" t="s">
        <v>1526</v>
      </c>
      <c r="AQ266" s="543" t="s">
        <v>1514</v>
      </c>
      <c r="AR266" s="544" t="s">
        <v>1514</v>
      </c>
      <c r="AS266" s="543" t="s">
        <v>1514</v>
      </c>
      <c r="AT266" s="545" t="s">
        <v>1526</v>
      </c>
    </row>
    <row r="267" spans="2:46" x14ac:dyDescent="0.25">
      <c r="C267" s="546" t="s">
        <v>1516</v>
      </c>
      <c r="D267" s="547" t="s">
        <v>580</v>
      </c>
      <c r="E267" s="546" t="s">
        <v>1516</v>
      </c>
      <c r="F267" s="537"/>
      <c r="G267" s="546" t="s">
        <v>1516</v>
      </c>
      <c r="H267" s="547" t="s">
        <v>580</v>
      </c>
      <c r="I267" s="546" t="s">
        <v>1516</v>
      </c>
      <c r="J267" s="537"/>
      <c r="K267" s="546" t="s">
        <v>1516</v>
      </c>
      <c r="L267" s="547" t="s">
        <v>580</v>
      </c>
      <c r="M267" s="546" t="s">
        <v>1516</v>
      </c>
      <c r="N267" s="537"/>
      <c r="O267" s="546" t="s">
        <v>1516</v>
      </c>
      <c r="P267" s="547" t="s">
        <v>580</v>
      </c>
      <c r="Q267" s="546" t="s">
        <v>1516</v>
      </c>
      <c r="R267" s="537"/>
      <c r="S267" s="546" t="s">
        <v>1516</v>
      </c>
      <c r="T267" s="547" t="s">
        <v>580</v>
      </c>
      <c r="U267" s="546" t="s">
        <v>1516</v>
      </c>
      <c r="V267" s="537"/>
      <c r="W267" s="546" t="s">
        <v>1516</v>
      </c>
      <c r="X267" s="547" t="s">
        <v>580</v>
      </c>
      <c r="Y267" s="546" t="s">
        <v>1516</v>
      </c>
      <c r="Z267" s="537"/>
      <c r="AA267" s="546" t="s">
        <v>1516</v>
      </c>
      <c r="AB267" s="547" t="s">
        <v>580</v>
      </c>
      <c r="AC267" s="546" t="s">
        <v>1516</v>
      </c>
      <c r="AD267" s="537"/>
      <c r="AE267" s="546" t="s">
        <v>1516</v>
      </c>
      <c r="AF267" s="547" t="s">
        <v>580</v>
      </c>
      <c r="AG267" s="546" t="s">
        <v>1516</v>
      </c>
      <c r="AH267" s="537"/>
      <c r="AI267" s="546" t="s">
        <v>1516</v>
      </c>
      <c r="AJ267" s="547" t="s">
        <v>580</v>
      </c>
      <c r="AK267" s="546" t="s">
        <v>1516</v>
      </c>
      <c r="AL267" s="537"/>
      <c r="AM267" s="546" t="s">
        <v>1516</v>
      </c>
      <c r="AN267" s="547" t="s">
        <v>580</v>
      </c>
      <c r="AO267" s="546" t="s">
        <v>1516</v>
      </c>
      <c r="AP267" s="537"/>
      <c r="AQ267" s="546" t="s">
        <v>1516</v>
      </c>
      <c r="AR267" s="547" t="s">
        <v>580</v>
      </c>
      <c r="AS267" s="546" t="s">
        <v>1516</v>
      </c>
      <c r="AT267" s="537"/>
    </row>
    <row r="268" spans="2:46" x14ac:dyDescent="0.25">
      <c r="C268" s="546" t="s">
        <v>1515</v>
      </c>
      <c r="D268" s="537"/>
      <c r="E268" s="548" t="s">
        <v>580</v>
      </c>
      <c r="F268" s="537"/>
      <c r="G268" s="546" t="s">
        <v>1515</v>
      </c>
      <c r="H268" s="537"/>
      <c r="I268" s="548" t="s">
        <v>580</v>
      </c>
      <c r="J268" s="537"/>
      <c r="K268" s="546" t="s">
        <v>1515</v>
      </c>
      <c r="L268" s="537"/>
      <c r="M268" s="548" t="s">
        <v>580</v>
      </c>
      <c r="N268" s="537"/>
      <c r="O268" s="546" t="s">
        <v>1515</v>
      </c>
      <c r="P268" s="537"/>
      <c r="Q268" s="548" t="s">
        <v>580</v>
      </c>
      <c r="R268" s="537"/>
      <c r="S268" s="546" t="s">
        <v>1515</v>
      </c>
      <c r="T268" s="537"/>
      <c r="U268" s="548" t="s">
        <v>580</v>
      </c>
      <c r="V268" s="537"/>
      <c r="W268" s="546" t="s">
        <v>1515</v>
      </c>
      <c r="X268" s="537"/>
      <c r="Y268" s="548" t="s">
        <v>580</v>
      </c>
      <c r="Z268" s="537"/>
      <c r="AA268" s="546" t="s">
        <v>1515</v>
      </c>
      <c r="AB268" s="537"/>
      <c r="AC268" s="548" t="s">
        <v>580</v>
      </c>
      <c r="AD268" s="537"/>
      <c r="AE268" s="546" t="s">
        <v>1515</v>
      </c>
      <c r="AF268" s="537"/>
      <c r="AG268" s="548" t="s">
        <v>580</v>
      </c>
      <c r="AH268" s="537"/>
      <c r="AI268" s="546" t="s">
        <v>1515</v>
      </c>
      <c r="AJ268" s="537"/>
      <c r="AK268" s="548" t="s">
        <v>580</v>
      </c>
      <c r="AL268" s="537"/>
      <c r="AM268" s="546" t="s">
        <v>1515</v>
      </c>
      <c r="AN268" s="537"/>
      <c r="AO268" s="548" t="s">
        <v>580</v>
      </c>
      <c r="AP268" s="537"/>
      <c r="AQ268" s="546" t="s">
        <v>1515</v>
      </c>
      <c r="AR268" s="537"/>
      <c r="AS268" s="548" t="s">
        <v>580</v>
      </c>
      <c r="AT268" s="537"/>
    </row>
    <row r="269" spans="2:46" x14ac:dyDescent="0.25">
      <c r="C269" s="548" t="s">
        <v>580</v>
      </c>
      <c r="D269" s="537"/>
      <c r="E269" s="537"/>
      <c r="F269" s="537"/>
      <c r="G269" s="548" t="s">
        <v>580</v>
      </c>
      <c r="H269" s="537"/>
      <c r="I269" s="537"/>
      <c r="J269" s="537"/>
      <c r="K269" s="548" t="s">
        <v>580</v>
      </c>
      <c r="L269" s="537"/>
      <c r="M269" s="537"/>
      <c r="N269" s="537"/>
      <c r="O269" s="548" t="s">
        <v>580</v>
      </c>
      <c r="P269" s="537"/>
      <c r="Q269" s="537"/>
      <c r="R269" s="537"/>
      <c r="S269" s="548" t="s">
        <v>580</v>
      </c>
      <c r="T269" s="537"/>
      <c r="U269" s="537"/>
      <c r="V269" s="537"/>
      <c r="W269" s="548" t="s">
        <v>580</v>
      </c>
      <c r="X269" s="537"/>
      <c r="Y269" s="537"/>
      <c r="Z269" s="537"/>
      <c r="AA269" s="548" t="s">
        <v>580</v>
      </c>
      <c r="AB269" s="537"/>
      <c r="AC269" s="537"/>
      <c r="AD269" s="537"/>
      <c r="AE269" s="548" t="s">
        <v>580</v>
      </c>
      <c r="AF269" s="537"/>
      <c r="AG269" s="537"/>
      <c r="AH269" s="537"/>
      <c r="AI269" s="548" t="s">
        <v>580</v>
      </c>
      <c r="AJ269" s="537"/>
      <c r="AK269" s="537"/>
      <c r="AL269" s="537"/>
      <c r="AM269" s="548" t="s">
        <v>580</v>
      </c>
      <c r="AN269" s="537"/>
      <c r="AO269" s="537"/>
      <c r="AP269" s="537"/>
      <c r="AQ269" s="548" t="s">
        <v>580</v>
      </c>
      <c r="AR269" s="537"/>
      <c r="AS269" s="537"/>
      <c r="AT269" s="537"/>
    </row>
    <row r="270" spans="2:46" x14ac:dyDescent="0.25">
      <c r="G270" s="245"/>
      <c r="R270" s="123"/>
      <c r="S270" s="123"/>
      <c r="AH270" s="162"/>
      <c r="AI270" s="162"/>
      <c r="AJ270" s="162"/>
      <c r="AK270" s="162"/>
      <c r="AL270" s="162"/>
      <c r="AM270" s="162"/>
      <c r="AO270" s="123"/>
      <c r="AP270" s="123"/>
      <c r="AQ270" s="123"/>
    </row>
    <row r="271" spans="2:46" x14ac:dyDescent="0.25">
      <c r="C271" s="216" t="s">
        <v>925</v>
      </c>
      <c r="G271" s="245"/>
      <c r="R271" s="123"/>
      <c r="S271" s="123"/>
      <c r="AH271" s="162"/>
      <c r="AI271" s="162"/>
      <c r="AJ271" s="162"/>
      <c r="AK271" s="162"/>
      <c r="AL271" s="162"/>
      <c r="AM271" s="162"/>
      <c r="AO271" s="123"/>
      <c r="AP271" s="123"/>
      <c r="AQ271" s="123"/>
    </row>
    <row r="272" spans="2:46" x14ac:dyDescent="0.25">
      <c r="G272" s="245"/>
      <c r="R272" s="123"/>
      <c r="S272" s="123"/>
      <c r="AH272" s="162"/>
      <c r="AI272" s="162"/>
      <c r="AJ272" s="162"/>
      <c r="AK272" s="162"/>
      <c r="AL272" s="162"/>
      <c r="AM272" s="162"/>
      <c r="AO272" s="123"/>
      <c r="AP272" s="123"/>
      <c r="AQ272" s="123"/>
    </row>
    <row r="273" spans="2:56" x14ac:dyDescent="0.25">
      <c r="B273" s="217" t="s">
        <v>849</v>
      </c>
    </row>
    <row r="274" spans="2:56" x14ac:dyDescent="0.25">
      <c r="B274" s="219"/>
      <c r="C274" s="221"/>
      <c r="F274" s="222">
        <v>2007</v>
      </c>
      <c r="G274" s="222">
        <v>2007</v>
      </c>
      <c r="H274" s="222">
        <v>2007</v>
      </c>
      <c r="I274" s="222">
        <v>2008</v>
      </c>
      <c r="J274" s="222">
        <v>2008</v>
      </c>
      <c r="K274" s="222">
        <v>2008</v>
      </c>
      <c r="L274" s="222">
        <v>2009</v>
      </c>
      <c r="M274" s="222">
        <v>2009</v>
      </c>
      <c r="N274" s="222">
        <v>2009</v>
      </c>
      <c r="O274" s="222">
        <v>2010</v>
      </c>
      <c r="P274" s="222">
        <v>2010</v>
      </c>
      <c r="Q274" s="222">
        <v>2010</v>
      </c>
      <c r="R274" s="222">
        <v>2011</v>
      </c>
      <c r="S274" s="222">
        <v>2011</v>
      </c>
      <c r="T274" s="222">
        <v>2011</v>
      </c>
      <c r="U274" s="222">
        <v>2012</v>
      </c>
      <c r="V274" s="222">
        <v>2012</v>
      </c>
      <c r="W274" s="222">
        <v>2012</v>
      </c>
      <c r="X274" s="222">
        <v>2013</v>
      </c>
      <c r="Y274" s="222">
        <v>2013</v>
      </c>
      <c r="Z274" s="222">
        <v>2013</v>
      </c>
      <c r="AA274" s="222">
        <v>2014</v>
      </c>
      <c r="AB274" s="222">
        <v>2014</v>
      </c>
      <c r="AC274" s="222">
        <v>2014</v>
      </c>
      <c r="AD274" s="222">
        <v>2015</v>
      </c>
      <c r="AE274" s="222">
        <v>2015</v>
      </c>
      <c r="AF274" s="222">
        <v>2015</v>
      </c>
      <c r="AG274" s="222">
        <v>2016</v>
      </c>
      <c r="AH274" s="222">
        <v>2016</v>
      </c>
      <c r="AI274" s="222">
        <v>2016</v>
      </c>
      <c r="AJ274" s="222">
        <v>2017</v>
      </c>
      <c r="AK274" s="222">
        <v>2017</v>
      </c>
      <c r="AL274" s="222">
        <v>2017</v>
      </c>
      <c r="AM274" s="222">
        <v>2018</v>
      </c>
      <c r="AN274" s="222">
        <v>2018</v>
      </c>
      <c r="AO274" s="222">
        <v>2018</v>
      </c>
      <c r="AP274" s="222">
        <v>2019</v>
      </c>
      <c r="AQ274" s="222">
        <v>2019</v>
      </c>
      <c r="AR274" s="222">
        <v>2019</v>
      </c>
      <c r="AS274" s="222">
        <v>2020</v>
      </c>
      <c r="AT274" s="222">
        <v>2020</v>
      </c>
      <c r="AU274" s="222">
        <v>2020</v>
      </c>
      <c r="AV274" s="222">
        <v>2021</v>
      </c>
      <c r="AW274" s="222">
        <v>2021</v>
      </c>
      <c r="AX274" s="222">
        <v>2021</v>
      </c>
      <c r="AY274" s="222">
        <v>2022</v>
      </c>
      <c r="AZ274" s="222">
        <v>2022</v>
      </c>
      <c r="BA274" s="222">
        <v>2022</v>
      </c>
      <c r="BB274" s="222">
        <v>2023</v>
      </c>
      <c r="BC274" s="222">
        <v>2023</v>
      </c>
      <c r="BD274" s="222">
        <v>2023</v>
      </c>
    </row>
    <row r="275" spans="2:56" x14ac:dyDescent="0.25">
      <c r="B275" s="306"/>
      <c r="F275" s="223" t="s">
        <v>851</v>
      </c>
      <c r="G275" s="223" t="s">
        <v>852</v>
      </c>
      <c r="H275" s="223" t="s">
        <v>853</v>
      </c>
      <c r="I275" s="223" t="s">
        <v>851</v>
      </c>
      <c r="J275" s="223" t="s">
        <v>852</v>
      </c>
      <c r="K275" s="223" t="s">
        <v>853</v>
      </c>
      <c r="L275" s="223" t="s">
        <v>851</v>
      </c>
      <c r="M275" s="223" t="s">
        <v>852</v>
      </c>
      <c r="N275" s="223" t="s">
        <v>853</v>
      </c>
      <c r="O275" s="223" t="s">
        <v>851</v>
      </c>
      <c r="P275" s="223" t="s">
        <v>852</v>
      </c>
      <c r="Q275" s="223" t="s">
        <v>853</v>
      </c>
      <c r="R275" s="223" t="s">
        <v>851</v>
      </c>
      <c r="S275" s="223" t="s">
        <v>852</v>
      </c>
      <c r="T275" s="223" t="s">
        <v>853</v>
      </c>
      <c r="U275" s="223" t="s">
        <v>851</v>
      </c>
      <c r="V275" s="223" t="s">
        <v>852</v>
      </c>
      <c r="W275" s="223" t="s">
        <v>853</v>
      </c>
      <c r="X275" s="223" t="s">
        <v>851</v>
      </c>
      <c r="Y275" s="223" t="s">
        <v>852</v>
      </c>
      <c r="Z275" s="223" t="s">
        <v>853</v>
      </c>
      <c r="AA275" s="223" t="s">
        <v>851</v>
      </c>
      <c r="AB275" s="223" t="s">
        <v>852</v>
      </c>
      <c r="AC275" s="223" t="s">
        <v>853</v>
      </c>
      <c r="AD275" s="223" t="s">
        <v>851</v>
      </c>
      <c r="AE275" s="223" t="s">
        <v>852</v>
      </c>
      <c r="AF275" s="223" t="s">
        <v>853</v>
      </c>
      <c r="AG275" s="223" t="s">
        <v>851</v>
      </c>
      <c r="AH275" s="223" t="s">
        <v>852</v>
      </c>
      <c r="AI275" s="223" t="s">
        <v>853</v>
      </c>
      <c r="AJ275" s="223" t="s">
        <v>851</v>
      </c>
      <c r="AK275" s="223" t="s">
        <v>852</v>
      </c>
      <c r="AL275" s="223" t="s">
        <v>853</v>
      </c>
      <c r="AM275" s="223" t="s">
        <v>851</v>
      </c>
      <c r="AN275" s="223" t="s">
        <v>852</v>
      </c>
      <c r="AO275" s="223" t="s">
        <v>853</v>
      </c>
      <c r="AP275" s="223" t="s">
        <v>851</v>
      </c>
      <c r="AQ275" s="223" t="s">
        <v>852</v>
      </c>
      <c r="AR275" s="223" t="s">
        <v>853</v>
      </c>
      <c r="AS275" s="223" t="s">
        <v>851</v>
      </c>
      <c r="AT275" s="223" t="s">
        <v>852</v>
      </c>
      <c r="AU275" s="223" t="s">
        <v>853</v>
      </c>
      <c r="AV275" s="223" t="s">
        <v>851</v>
      </c>
      <c r="AW275" s="223" t="s">
        <v>852</v>
      </c>
      <c r="AX275" s="223" t="s">
        <v>853</v>
      </c>
      <c r="AY275" s="223" t="s">
        <v>851</v>
      </c>
      <c r="AZ275" s="223" t="s">
        <v>852</v>
      </c>
      <c r="BA275" s="223" t="s">
        <v>853</v>
      </c>
      <c r="BB275" s="223" t="s">
        <v>851</v>
      </c>
      <c r="BC275" s="223" t="s">
        <v>852</v>
      </c>
      <c r="BD275" s="223" t="s">
        <v>853</v>
      </c>
    </row>
    <row r="276" spans="2:56" x14ac:dyDescent="0.25">
      <c r="B276" s="306"/>
      <c r="F276" s="223" t="s">
        <v>1001</v>
      </c>
      <c r="G276" s="223" t="str">
        <f t="shared" ref="G276:BA276" si="5">G274&amp;G275</f>
        <v>2007CH4 (g/ud)</v>
      </c>
      <c r="H276" s="223" t="str">
        <f t="shared" si="5"/>
        <v>2007N2O (g/ud)</v>
      </c>
      <c r="I276" s="223" t="str">
        <f t="shared" si="5"/>
        <v>2008CO2 (kg/ud)</v>
      </c>
      <c r="J276" s="223" t="str">
        <f t="shared" si="5"/>
        <v>2008CH4 (g/ud)</v>
      </c>
      <c r="K276" s="223" t="str">
        <f t="shared" si="5"/>
        <v>2008N2O (g/ud)</v>
      </c>
      <c r="L276" s="223" t="str">
        <f t="shared" si="5"/>
        <v>2009CO2 (kg/ud)</v>
      </c>
      <c r="M276" s="223" t="str">
        <f t="shared" si="5"/>
        <v>2009CH4 (g/ud)</v>
      </c>
      <c r="N276" s="223" t="str">
        <f t="shared" si="5"/>
        <v>2009N2O (g/ud)</v>
      </c>
      <c r="O276" s="223" t="str">
        <f t="shared" si="5"/>
        <v>2010CO2 (kg/ud)</v>
      </c>
      <c r="P276" s="223" t="str">
        <f t="shared" si="5"/>
        <v>2010CH4 (g/ud)</v>
      </c>
      <c r="Q276" s="223" t="str">
        <f t="shared" si="5"/>
        <v>2010N2O (g/ud)</v>
      </c>
      <c r="R276" s="223" t="str">
        <f t="shared" si="5"/>
        <v>2011CO2 (kg/ud)</v>
      </c>
      <c r="S276" s="223" t="str">
        <f t="shared" si="5"/>
        <v>2011CH4 (g/ud)</v>
      </c>
      <c r="T276" s="223" t="str">
        <f t="shared" si="5"/>
        <v>2011N2O (g/ud)</v>
      </c>
      <c r="U276" s="223" t="str">
        <f t="shared" si="5"/>
        <v>2012CO2 (kg/ud)</v>
      </c>
      <c r="V276" s="223" t="str">
        <f t="shared" si="5"/>
        <v>2012CH4 (g/ud)</v>
      </c>
      <c r="W276" s="223" t="str">
        <f t="shared" si="5"/>
        <v>2012N2O (g/ud)</v>
      </c>
      <c r="X276" s="223" t="str">
        <f t="shared" si="5"/>
        <v>2013CO2 (kg/ud)</v>
      </c>
      <c r="Y276" s="223" t="str">
        <f t="shared" si="5"/>
        <v>2013CH4 (g/ud)</v>
      </c>
      <c r="Z276" s="223" t="str">
        <f t="shared" si="5"/>
        <v>2013N2O (g/ud)</v>
      </c>
      <c r="AA276" s="223" t="str">
        <f t="shared" si="5"/>
        <v>2014CO2 (kg/ud)</v>
      </c>
      <c r="AB276" s="223" t="str">
        <f t="shared" si="5"/>
        <v>2014CH4 (g/ud)</v>
      </c>
      <c r="AC276" s="223" t="str">
        <f t="shared" si="5"/>
        <v>2014N2O (g/ud)</v>
      </c>
      <c r="AD276" s="223" t="str">
        <f t="shared" si="5"/>
        <v>2015CO2 (kg/ud)</v>
      </c>
      <c r="AE276" s="223" t="str">
        <f t="shared" si="5"/>
        <v>2015CH4 (g/ud)</v>
      </c>
      <c r="AF276" s="223" t="str">
        <f t="shared" si="5"/>
        <v>2015N2O (g/ud)</v>
      </c>
      <c r="AG276" s="223" t="str">
        <f t="shared" si="5"/>
        <v>2016CO2 (kg/ud)</v>
      </c>
      <c r="AH276" s="223" t="str">
        <f t="shared" si="5"/>
        <v>2016CH4 (g/ud)</v>
      </c>
      <c r="AI276" s="223" t="str">
        <f t="shared" si="5"/>
        <v>2016N2O (g/ud)</v>
      </c>
      <c r="AJ276" s="223" t="str">
        <f t="shared" si="5"/>
        <v>2017CO2 (kg/ud)</v>
      </c>
      <c r="AK276" s="223" t="str">
        <f t="shared" si="5"/>
        <v>2017CH4 (g/ud)</v>
      </c>
      <c r="AL276" s="223" t="str">
        <f t="shared" si="5"/>
        <v>2017N2O (g/ud)</v>
      </c>
      <c r="AM276" s="223" t="str">
        <f t="shared" si="5"/>
        <v>2018CO2 (kg/ud)</v>
      </c>
      <c r="AN276" s="223" t="str">
        <f t="shared" si="5"/>
        <v>2018CH4 (g/ud)</v>
      </c>
      <c r="AO276" s="223" t="str">
        <f t="shared" si="5"/>
        <v>2018N2O (g/ud)</v>
      </c>
      <c r="AP276" s="223" t="str">
        <f t="shared" si="5"/>
        <v>2019CO2 (kg/ud)</v>
      </c>
      <c r="AQ276" s="223" t="str">
        <f t="shared" si="5"/>
        <v>2019CH4 (g/ud)</v>
      </c>
      <c r="AR276" s="223" t="str">
        <f t="shared" si="5"/>
        <v>2019N2O (g/ud)</v>
      </c>
      <c r="AS276" s="223" t="str">
        <f t="shared" si="5"/>
        <v>2020CO2 (kg/ud)</v>
      </c>
      <c r="AT276" s="223" t="str">
        <f t="shared" si="5"/>
        <v>2020CH4 (g/ud)</v>
      </c>
      <c r="AU276" s="223" t="str">
        <f t="shared" si="5"/>
        <v>2020N2O (g/ud)</v>
      </c>
      <c r="AV276" s="223" t="str">
        <f t="shared" si="5"/>
        <v>2021CO2 (kg/ud)</v>
      </c>
      <c r="AW276" s="223" t="str">
        <f t="shared" si="5"/>
        <v>2021CH4 (g/ud)</v>
      </c>
      <c r="AX276" s="223" t="str">
        <f t="shared" si="5"/>
        <v>2021N2O (g/ud)</v>
      </c>
      <c r="AY276" s="223" t="str">
        <f t="shared" si="5"/>
        <v>2022CO2 (kg/ud)</v>
      </c>
      <c r="AZ276" s="223" t="str">
        <f t="shared" si="5"/>
        <v>2022CH4 (g/ud)</v>
      </c>
      <c r="BA276" s="223" t="str">
        <f t="shared" si="5"/>
        <v>2022N2O (g/ud)</v>
      </c>
      <c r="BB276" s="223" t="str">
        <f t="shared" ref="BB276:BD276" si="6">BB274&amp;BB275</f>
        <v>2023CO2 (kg/ud)</v>
      </c>
      <c r="BC276" s="223" t="str">
        <f t="shared" si="6"/>
        <v>2023CH4 (g/ud)</v>
      </c>
      <c r="BD276" s="223" t="str">
        <f t="shared" si="6"/>
        <v>2023N2O (g/ud)</v>
      </c>
    </row>
    <row r="277" spans="2:56" x14ac:dyDescent="0.25">
      <c r="B277" s="307"/>
      <c r="C277" s="308" t="s">
        <v>1113</v>
      </c>
      <c r="D277" s="308" t="s">
        <v>576</v>
      </c>
      <c r="E277" s="309" t="str">
        <f>C277&amp;D277</f>
        <v>Transport ferroviariGasoil B (l)</v>
      </c>
      <c r="F277" s="310">
        <v>2.6989999999999998</v>
      </c>
      <c r="G277" s="310">
        <v>0.151</v>
      </c>
      <c r="H277" s="310">
        <v>0.02</v>
      </c>
      <c r="I277" s="310">
        <v>2.6989999999999998</v>
      </c>
      <c r="J277" s="310">
        <v>0.151</v>
      </c>
      <c r="K277" s="310">
        <v>0.02</v>
      </c>
      <c r="L277" s="310">
        <v>2.6989999999999998</v>
      </c>
      <c r="M277" s="310">
        <v>0.151</v>
      </c>
      <c r="N277" s="310">
        <v>0.02</v>
      </c>
      <c r="O277" s="310">
        <v>2.6989999999999998</v>
      </c>
      <c r="P277" s="310">
        <v>0.151</v>
      </c>
      <c r="Q277" s="310">
        <v>0.02</v>
      </c>
      <c r="R277" s="310">
        <v>2.6989999999999998</v>
      </c>
      <c r="S277" s="310">
        <v>0.151</v>
      </c>
      <c r="T277" s="310">
        <v>0.02</v>
      </c>
      <c r="U277" s="310">
        <v>2.6989999999999998</v>
      </c>
      <c r="V277" s="310">
        <v>0.151</v>
      </c>
      <c r="W277" s="310">
        <v>0.02</v>
      </c>
      <c r="X277" s="310">
        <v>2.6989999999999998</v>
      </c>
      <c r="Y277" s="310">
        <v>0.151</v>
      </c>
      <c r="Z277" s="310">
        <v>0.02</v>
      </c>
      <c r="AA277" s="310">
        <v>2.6989999999999998</v>
      </c>
      <c r="AB277" s="310">
        <v>0.151</v>
      </c>
      <c r="AC277" s="310">
        <v>0.02</v>
      </c>
      <c r="AD277" s="310">
        <v>2.6989999999999998</v>
      </c>
      <c r="AE277" s="310">
        <v>0.151</v>
      </c>
      <c r="AF277" s="310">
        <v>0.02</v>
      </c>
      <c r="AG277" s="310">
        <v>2.6989999999999998</v>
      </c>
      <c r="AH277" s="310">
        <v>0.151</v>
      </c>
      <c r="AI277" s="310">
        <v>0.02</v>
      </c>
      <c r="AJ277" s="310">
        <v>2.6989999999999998</v>
      </c>
      <c r="AK277" s="310">
        <v>0.151</v>
      </c>
      <c r="AL277" s="310">
        <v>0.02</v>
      </c>
      <c r="AM277" s="310">
        <v>2.6989999999999998</v>
      </c>
      <c r="AN277" s="310">
        <v>0.151</v>
      </c>
      <c r="AO277" s="310">
        <v>0.02</v>
      </c>
      <c r="AP277" s="310">
        <v>2.6989999999999998</v>
      </c>
      <c r="AQ277" s="310">
        <v>0.151</v>
      </c>
      <c r="AR277" s="310">
        <v>0.02</v>
      </c>
      <c r="AS277" s="310">
        <v>2.6989999999999998</v>
      </c>
      <c r="AT277" s="310">
        <v>0.151</v>
      </c>
      <c r="AU277" s="310">
        <v>0.02</v>
      </c>
      <c r="AV277" s="310">
        <v>2.6989999999999998</v>
      </c>
      <c r="AW277" s="310">
        <v>0.151</v>
      </c>
      <c r="AX277" s="310">
        <v>0.02</v>
      </c>
      <c r="AY277" s="310">
        <v>2.6989999999999998</v>
      </c>
      <c r="AZ277" s="310">
        <v>0.151</v>
      </c>
      <c r="BA277" s="310">
        <v>0.02</v>
      </c>
      <c r="BB277" s="310"/>
      <c r="BC277" s="310"/>
      <c r="BD277" s="310"/>
    </row>
    <row r="278" spans="2:56" x14ac:dyDescent="0.25">
      <c r="B278" s="307"/>
      <c r="C278" s="311" t="s">
        <v>1114</v>
      </c>
      <c r="D278" s="308" t="s">
        <v>1112</v>
      </c>
      <c r="E278" s="309" t="str">
        <f t="shared" ref="E278:E281" si="7">C278&amp;D278</f>
        <v>Transport marítimGasoil (l)</v>
      </c>
      <c r="F278" s="310">
        <v>2.7469999999999999</v>
      </c>
      <c r="G278" s="310">
        <v>0.25900000000000001</v>
      </c>
      <c r="H278" s="310">
        <v>7.3999999999999996E-2</v>
      </c>
      <c r="I278" s="310">
        <v>2.7469999999999999</v>
      </c>
      <c r="J278" s="310">
        <v>0.25900000000000001</v>
      </c>
      <c r="K278" s="310">
        <v>7.3999999999999996E-2</v>
      </c>
      <c r="L278" s="310">
        <v>2.7469999999999999</v>
      </c>
      <c r="M278" s="310">
        <v>0.25900000000000001</v>
      </c>
      <c r="N278" s="310">
        <v>7.3999999999999996E-2</v>
      </c>
      <c r="O278" s="310">
        <v>2.7469999999999999</v>
      </c>
      <c r="P278" s="310">
        <v>0.25900000000000001</v>
      </c>
      <c r="Q278" s="310">
        <v>7.3999999999999996E-2</v>
      </c>
      <c r="R278" s="310">
        <v>2.7469999999999999</v>
      </c>
      <c r="S278" s="310">
        <v>0.25900000000000001</v>
      </c>
      <c r="T278" s="310">
        <v>7.3999999999999996E-2</v>
      </c>
      <c r="U278" s="310">
        <v>2.7469999999999999</v>
      </c>
      <c r="V278" s="310">
        <v>0.25900000000000001</v>
      </c>
      <c r="W278" s="310">
        <v>7.3999999999999996E-2</v>
      </c>
      <c r="X278" s="310">
        <v>2.7469999999999999</v>
      </c>
      <c r="Y278" s="310">
        <v>0.25900000000000001</v>
      </c>
      <c r="Z278" s="310">
        <v>7.3999999999999996E-2</v>
      </c>
      <c r="AA278" s="310">
        <v>2.7469999999999999</v>
      </c>
      <c r="AB278" s="310">
        <v>0.25900000000000001</v>
      </c>
      <c r="AC278" s="310">
        <v>7.3999999999999996E-2</v>
      </c>
      <c r="AD278" s="310">
        <v>2.7469999999999999</v>
      </c>
      <c r="AE278" s="310">
        <v>0.25900000000000001</v>
      </c>
      <c r="AF278" s="310">
        <v>7.3999999999999996E-2</v>
      </c>
      <c r="AG278" s="310">
        <v>2.7469999999999999</v>
      </c>
      <c r="AH278" s="310">
        <v>0.25900000000000001</v>
      </c>
      <c r="AI278" s="310">
        <v>7.3999999999999996E-2</v>
      </c>
      <c r="AJ278" s="310">
        <v>2.7469999999999999</v>
      </c>
      <c r="AK278" s="310">
        <v>0.25900000000000001</v>
      </c>
      <c r="AL278" s="310">
        <v>7.3999999999999996E-2</v>
      </c>
      <c r="AM278" s="310">
        <v>2.7469999999999999</v>
      </c>
      <c r="AN278" s="310">
        <v>0.25900000000000001</v>
      </c>
      <c r="AO278" s="310">
        <v>7.3999999999999996E-2</v>
      </c>
      <c r="AP278" s="310">
        <v>2.7469999999999999</v>
      </c>
      <c r="AQ278" s="310">
        <v>0.25900000000000001</v>
      </c>
      <c r="AR278" s="310">
        <v>7.3999999999999996E-2</v>
      </c>
      <c r="AS278" s="310">
        <v>2.7469999999999999</v>
      </c>
      <c r="AT278" s="310">
        <v>0.25900000000000001</v>
      </c>
      <c r="AU278" s="310">
        <v>7.3999999999999996E-2</v>
      </c>
      <c r="AV278" s="310">
        <v>2.7469999999999999</v>
      </c>
      <c r="AW278" s="310">
        <v>0.25900000000000001</v>
      </c>
      <c r="AX278" s="310">
        <v>7.3999999999999996E-2</v>
      </c>
      <c r="AY278" s="310">
        <v>2.7469999999999999</v>
      </c>
      <c r="AZ278" s="310">
        <v>0.25900000000000001</v>
      </c>
      <c r="BA278" s="310">
        <v>7.3999999999999996E-2</v>
      </c>
      <c r="BB278" s="310"/>
      <c r="BC278" s="310"/>
      <c r="BD278" s="310"/>
    </row>
    <row r="279" spans="2:56" x14ac:dyDescent="0.25">
      <c r="B279" s="307"/>
      <c r="C279" s="311" t="s">
        <v>1114</v>
      </c>
      <c r="D279" s="308" t="s">
        <v>913</v>
      </c>
      <c r="E279" s="309" t="str">
        <f t="shared" si="7"/>
        <v>Transport marítimFueloil (l)</v>
      </c>
      <c r="F279" s="310">
        <v>3.1930000000000001</v>
      </c>
      <c r="G279" s="310">
        <v>0.28599999999999998</v>
      </c>
      <c r="H279" s="310">
        <v>8.2000000000000003E-2</v>
      </c>
      <c r="I279" s="310">
        <v>3.202</v>
      </c>
      <c r="J279" s="310">
        <v>0.28399999999999997</v>
      </c>
      <c r="K279" s="310">
        <v>8.1000000000000003E-2</v>
      </c>
      <c r="L279" s="310">
        <v>3.2</v>
      </c>
      <c r="M279" s="310">
        <v>0.28599999999999998</v>
      </c>
      <c r="N279" s="310">
        <v>8.2000000000000003E-2</v>
      </c>
      <c r="O279" s="310">
        <v>3.1960000000000002</v>
      </c>
      <c r="P279" s="310">
        <v>0.28599999999999998</v>
      </c>
      <c r="Q279" s="310">
        <v>8.2000000000000003E-2</v>
      </c>
      <c r="R279" s="310">
        <v>3.1909999999999998</v>
      </c>
      <c r="S279" s="310">
        <v>0.28399999999999997</v>
      </c>
      <c r="T279" s="310">
        <v>8.1000000000000003E-2</v>
      </c>
      <c r="U279" s="310">
        <v>3.1970000000000001</v>
      </c>
      <c r="V279" s="310">
        <v>0.28399999999999997</v>
      </c>
      <c r="W279" s="310">
        <v>8.1000000000000003E-2</v>
      </c>
      <c r="X279" s="310">
        <v>3.18</v>
      </c>
      <c r="Y279" s="310">
        <v>0.28399999999999997</v>
      </c>
      <c r="Z279" s="310">
        <v>8.1000000000000003E-2</v>
      </c>
      <c r="AA279" s="310">
        <v>3.149</v>
      </c>
      <c r="AB279" s="310">
        <v>0.28399999999999997</v>
      </c>
      <c r="AC279" s="310">
        <v>8.1000000000000003E-2</v>
      </c>
      <c r="AD279" s="310">
        <v>3.2040000000000002</v>
      </c>
      <c r="AE279" s="310">
        <v>0.28599999999999998</v>
      </c>
      <c r="AF279" s="310">
        <v>8.2000000000000003E-2</v>
      </c>
      <c r="AG279" s="310">
        <v>3.2069999999999999</v>
      </c>
      <c r="AH279" s="310">
        <v>0.28399999999999997</v>
      </c>
      <c r="AI279" s="310">
        <v>8.1000000000000003E-2</v>
      </c>
      <c r="AJ279" s="310">
        <v>3.2090000000000001</v>
      </c>
      <c r="AK279" s="310">
        <v>0.28399999999999997</v>
      </c>
      <c r="AL279" s="310">
        <v>8.1000000000000003E-2</v>
      </c>
      <c r="AM279" s="310">
        <v>3.1890000000000001</v>
      </c>
      <c r="AN279" s="310">
        <v>0.28499999999999998</v>
      </c>
      <c r="AO279" s="310">
        <v>8.1000000000000003E-2</v>
      </c>
      <c r="AP279" s="310">
        <v>3.2040000000000002</v>
      </c>
      <c r="AQ279" s="310">
        <v>0.28299999999999997</v>
      </c>
      <c r="AR279" s="310">
        <v>8.1000000000000003E-2</v>
      </c>
      <c r="AS279" s="310">
        <v>3.1930000000000001</v>
      </c>
      <c r="AT279" s="310">
        <v>0.28399999999999997</v>
      </c>
      <c r="AU279" s="310">
        <v>8.1000000000000003E-2</v>
      </c>
      <c r="AV279" s="310">
        <v>3.194</v>
      </c>
      <c r="AW279" s="310">
        <v>0.28399999999999997</v>
      </c>
      <c r="AX279" s="310">
        <v>8.1000000000000003E-2</v>
      </c>
      <c r="AY279" s="310">
        <v>3.1829999999999998</v>
      </c>
      <c r="AZ279" s="310">
        <v>0.28399999999999997</v>
      </c>
      <c r="BA279" s="310">
        <v>8.1000000000000003E-2</v>
      </c>
      <c r="BB279" s="310"/>
      <c r="BC279" s="310"/>
      <c r="BD279" s="310"/>
    </row>
    <row r="280" spans="2:56" x14ac:dyDescent="0.25">
      <c r="B280" s="307"/>
      <c r="C280" s="311" t="s">
        <v>1115</v>
      </c>
      <c r="D280" s="308" t="s">
        <v>922</v>
      </c>
      <c r="E280" s="309" t="str">
        <f t="shared" si="7"/>
        <v>Transport aeriQuerosè (l)</v>
      </c>
      <c r="F280" s="310">
        <v>2.52</v>
      </c>
      <c r="G280" s="310">
        <v>0.04</v>
      </c>
      <c r="H280" s="310">
        <v>6.8000000000000005E-2</v>
      </c>
      <c r="I280" s="310">
        <v>2.52</v>
      </c>
      <c r="J280" s="310">
        <v>0.04</v>
      </c>
      <c r="K280" s="310">
        <v>6.8000000000000005E-2</v>
      </c>
      <c r="L280" s="310">
        <v>2.52</v>
      </c>
      <c r="M280" s="310">
        <v>3.9E-2</v>
      </c>
      <c r="N280" s="310">
        <v>6.8000000000000005E-2</v>
      </c>
      <c r="O280" s="310">
        <v>2.52</v>
      </c>
      <c r="P280" s="310">
        <v>3.9E-2</v>
      </c>
      <c r="Q280" s="310">
        <v>6.8000000000000005E-2</v>
      </c>
      <c r="R280" s="310">
        <v>2.52</v>
      </c>
      <c r="S280" s="310">
        <v>3.7999999999999999E-2</v>
      </c>
      <c r="T280" s="310">
        <v>6.8000000000000005E-2</v>
      </c>
      <c r="U280" s="310">
        <v>2.52</v>
      </c>
      <c r="V280" s="310">
        <v>3.7999999999999999E-2</v>
      </c>
      <c r="W280" s="310">
        <v>6.8000000000000005E-2</v>
      </c>
      <c r="X280" s="310">
        <v>2.52</v>
      </c>
      <c r="Y280" s="310">
        <v>3.7999999999999999E-2</v>
      </c>
      <c r="Z280" s="310">
        <v>6.8000000000000005E-2</v>
      </c>
      <c r="AA280" s="310">
        <v>2.52</v>
      </c>
      <c r="AB280" s="310">
        <v>3.6999999999999998E-2</v>
      </c>
      <c r="AC280" s="310">
        <v>6.8000000000000005E-2</v>
      </c>
      <c r="AD280" s="310">
        <v>2.52</v>
      </c>
      <c r="AE280" s="310">
        <v>3.6999999999999998E-2</v>
      </c>
      <c r="AF280" s="310">
        <v>6.8000000000000005E-2</v>
      </c>
      <c r="AG280" s="310">
        <v>2.52</v>
      </c>
      <c r="AH280" s="310">
        <v>3.7999999999999999E-2</v>
      </c>
      <c r="AI280" s="310">
        <v>6.8000000000000005E-2</v>
      </c>
      <c r="AJ280" s="310">
        <v>2.52</v>
      </c>
      <c r="AK280" s="310">
        <v>3.6999999999999998E-2</v>
      </c>
      <c r="AL280" s="310">
        <v>6.8000000000000005E-2</v>
      </c>
      <c r="AM280" s="310">
        <v>2.52</v>
      </c>
      <c r="AN280" s="310">
        <v>3.7999999999999999E-2</v>
      </c>
      <c r="AO280" s="310">
        <v>6.8000000000000005E-2</v>
      </c>
      <c r="AP280" s="310">
        <v>2.52</v>
      </c>
      <c r="AQ280" s="310">
        <v>3.7999999999999999E-2</v>
      </c>
      <c r="AR280" s="310">
        <v>6.8000000000000005E-2</v>
      </c>
      <c r="AS280" s="310">
        <v>2.52</v>
      </c>
      <c r="AT280" s="310">
        <v>3.6999999999999998E-2</v>
      </c>
      <c r="AU280" s="310">
        <v>6.8000000000000005E-2</v>
      </c>
      <c r="AV280" s="310">
        <v>2.52</v>
      </c>
      <c r="AW280" s="310">
        <v>3.6999999999999998E-2</v>
      </c>
      <c r="AX280" s="310">
        <v>6.8000000000000005E-2</v>
      </c>
      <c r="AY280" s="310">
        <v>2.52</v>
      </c>
      <c r="AZ280" s="310">
        <v>3.5999999999999997E-2</v>
      </c>
      <c r="BA280" s="310">
        <v>6.8000000000000005E-2</v>
      </c>
      <c r="BB280" s="310"/>
      <c r="BC280" s="310"/>
      <c r="BD280" s="310"/>
    </row>
    <row r="281" spans="2:56" x14ac:dyDescent="0.25">
      <c r="C281" s="311" t="s">
        <v>1115</v>
      </c>
      <c r="D281" s="308" t="s">
        <v>1116</v>
      </c>
      <c r="E281" s="309" t="str">
        <f t="shared" si="7"/>
        <v>Transport aeriGasolina per aviació (l)</v>
      </c>
      <c r="F281" s="310">
        <v>2.2869999999999999</v>
      </c>
      <c r="G281" s="310">
        <v>1.6E-2</v>
      </c>
      <c r="H281" s="310">
        <v>6.4000000000000001E-2</v>
      </c>
      <c r="I281" s="310">
        <v>2.2869999999999999</v>
      </c>
      <c r="J281" s="310">
        <v>1.7999999999999999E-2</v>
      </c>
      <c r="K281" s="310">
        <v>6.4000000000000001E-2</v>
      </c>
      <c r="L281" s="310">
        <v>2.2869999999999999</v>
      </c>
      <c r="M281" s="310">
        <v>1.9E-2</v>
      </c>
      <c r="N281" s="310">
        <v>6.4000000000000001E-2</v>
      </c>
      <c r="O281" s="310">
        <v>2.2869999999999999</v>
      </c>
      <c r="P281" s="310">
        <v>0.02</v>
      </c>
      <c r="Q281" s="310">
        <v>6.4000000000000001E-2</v>
      </c>
      <c r="R281" s="310">
        <v>2.2869999999999999</v>
      </c>
      <c r="S281" s="310">
        <v>1.9E-2</v>
      </c>
      <c r="T281" s="310">
        <v>6.4000000000000001E-2</v>
      </c>
      <c r="U281" s="310">
        <v>2.2869999999999999</v>
      </c>
      <c r="V281" s="310">
        <v>1.7999999999999999E-2</v>
      </c>
      <c r="W281" s="310">
        <v>6.4000000000000001E-2</v>
      </c>
      <c r="X281" s="310">
        <v>2.2869999999999999</v>
      </c>
      <c r="Y281" s="310">
        <v>1.7999999999999999E-2</v>
      </c>
      <c r="Z281" s="310">
        <v>6.4000000000000001E-2</v>
      </c>
      <c r="AA281" s="310">
        <v>2.2869999999999999</v>
      </c>
      <c r="AB281" s="310">
        <v>1.7000000000000001E-2</v>
      </c>
      <c r="AC281" s="310">
        <v>6.4000000000000001E-2</v>
      </c>
      <c r="AD281" s="310">
        <v>2.2869999999999999</v>
      </c>
      <c r="AE281" s="310">
        <v>1.7000000000000001E-2</v>
      </c>
      <c r="AF281" s="310">
        <v>6.4000000000000001E-2</v>
      </c>
      <c r="AG281" s="310">
        <v>2.2869999999999999</v>
      </c>
      <c r="AH281" s="310">
        <v>1.6E-2</v>
      </c>
      <c r="AI281" s="310">
        <v>6.4000000000000001E-2</v>
      </c>
      <c r="AJ281" s="310">
        <v>2.2869999999999999</v>
      </c>
      <c r="AK281" s="310">
        <v>1.7999999999999999E-2</v>
      </c>
      <c r="AL281" s="310">
        <v>6.4000000000000001E-2</v>
      </c>
      <c r="AM281" s="310">
        <v>2.2869999999999999</v>
      </c>
      <c r="AN281" s="310">
        <v>1.6E-2</v>
      </c>
      <c r="AO281" s="310">
        <v>6.4000000000000001E-2</v>
      </c>
      <c r="AP281" s="310">
        <v>2.2869999999999999</v>
      </c>
      <c r="AQ281" s="310">
        <v>1.6E-2</v>
      </c>
      <c r="AR281" s="310">
        <v>6.4000000000000001E-2</v>
      </c>
      <c r="AS281" s="310">
        <v>2.2869999999999999</v>
      </c>
      <c r="AT281" s="310">
        <v>1.6E-2</v>
      </c>
      <c r="AU281" s="310">
        <v>6.4000000000000001E-2</v>
      </c>
      <c r="AV281" s="310">
        <v>2.2869999999999999</v>
      </c>
      <c r="AW281" s="310">
        <v>1.6E-2</v>
      </c>
      <c r="AX281" s="310">
        <v>6.4000000000000001E-2</v>
      </c>
      <c r="AY281" s="310">
        <v>2.2869999999999999</v>
      </c>
      <c r="AZ281" s="310">
        <v>1.6E-2</v>
      </c>
      <c r="BA281" s="310">
        <v>6.4000000000000001E-2</v>
      </c>
      <c r="BB281" s="310"/>
      <c r="BC281" s="310"/>
      <c r="BD281" s="310"/>
    </row>
    <row r="282" spans="2:56" x14ac:dyDescent="0.25">
      <c r="B282" s="229"/>
      <c r="C282" s="229"/>
      <c r="D282" s="229"/>
      <c r="E282" s="229"/>
      <c r="F282" s="229"/>
      <c r="G282" s="229"/>
      <c r="H282" s="229"/>
      <c r="I282" s="229"/>
      <c r="J282" s="229"/>
      <c r="K282" s="229"/>
      <c r="L282" s="229"/>
      <c r="M282" s="229"/>
      <c r="N282" s="229"/>
      <c r="O282" s="229"/>
      <c r="P282" s="229"/>
      <c r="Q282" s="229"/>
      <c r="R282" s="229"/>
      <c r="S282" s="229"/>
      <c r="T282" s="229"/>
      <c r="U282" s="229"/>
      <c r="V282" s="229"/>
      <c r="W282" s="229"/>
      <c r="X282" s="229"/>
      <c r="Y282" s="229"/>
      <c r="Z282" s="229"/>
      <c r="AA282" s="229"/>
      <c r="AB282" s="229"/>
      <c r="AC282" s="229"/>
      <c r="AD282" s="229"/>
      <c r="AE282" s="229"/>
      <c r="AF282" s="229"/>
      <c r="AG282" s="229"/>
      <c r="AH282" s="229"/>
      <c r="AI282" s="229"/>
      <c r="AJ282" s="229"/>
      <c r="AK282" s="229"/>
      <c r="AL282" s="229"/>
      <c r="AM282" s="229"/>
      <c r="AN282" s="229"/>
      <c r="AO282" s="229"/>
      <c r="AP282" s="229"/>
      <c r="AQ282" s="229"/>
      <c r="AR282" s="229"/>
      <c r="AS282" s="229"/>
      <c r="AT282" s="229"/>
      <c r="AU282" s="229"/>
      <c r="AV282" s="229"/>
      <c r="AW282" s="229"/>
      <c r="AX282" s="229"/>
      <c r="AY282" s="229"/>
      <c r="AZ282" s="229"/>
      <c r="BA282" s="229"/>
      <c r="BB282" s="229"/>
    </row>
    <row r="283" spans="2:56" x14ac:dyDescent="0.25">
      <c r="B283" s="219"/>
      <c r="C283" s="219"/>
    </row>
    <row r="284" spans="2:56" x14ac:dyDescent="0.25">
      <c r="B284" s="217" t="s">
        <v>1002</v>
      </c>
    </row>
    <row r="285" spans="2:56" x14ac:dyDescent="0.25">
      <c r="B285" s="217"/>
      <c r="G285" s="312" t="s">
        <v>1003</v>
      </c>
      <c r="H285" s="312" t="s">
        <v>1004</v>
      </c>
      <c r="I285" s="312" t="s">
        <v>1005</v>
      </c>
    </row>
    <row r="286" spans="2:56" x14ac:dyDescent="0.25">
      <c r="B286" s="219"/>
      <c r="C286" s="313" t="s">
        <v>1006</v>
      </c>
      <c r="E286" s="314" t="s">
        <v>988</v>
      </c>
      <c r="G286" s="315" t="s">
        <v>1008</v>
      </c>
      <c r="H286" s="316" t="s">
        <v>1009</v>
      </c>
      <c r="I286" s="316" t="s">
        <v>1010</v>
      </c>
    </row>
    <row r="287" spans="2:56" x14ac:dyDescent="0.25">
      <c r="B287" s="317"/>
      <c r="C287" s="318"/>
      <c r="D287" s="270"/>
      <c r="E287" s="318"/>
      <c r="G287" s="202"/>
      <c r="H287" s="202"/>
      <c r="I287" s="202"/>
    </row>
    <row r="288" spans="2:56" x14ac:dyDescent="0.25">
      <c r="B288" s="317"/>
      <c r="C288" s="288" t="s">
        <v>1113</v>
      </c>
      <c r="D288">
        <v>1</v>
      </c>
      <c r="E288" s="318" t="s">
        <v>576</v>
      </c>
      <c r="G288" s="318" t="s">
        <v>576</v>
      </c>
      <c r="H288" s="318" t="s">
        <v>1112</v>
      </c>
      <c r="I288" s="202" t="s">
        <v>1116</v>
      </c>
      <c r="J288" s="219"/>
    </row>
    <row r="289" spans="2:56" x14ac:dyDescent="0.25">
      <c r="B289" s="219"/>
      <c r="C289" s="288" t="s">
        <v>1114</v>
      </c>
      <c r="D289" s="272">
        <v>2</v>
      </c>
      <c r="E289" s="318" t="s">
        <v>1112</v>
      </c>
      <c r="G289" s="202" t="s">
        <v>580</v>
      </c>
      <c r="H289" s="318" t="s">
        <v>913</v>
      </c>
      <c r="I289" s="318" t="s">
        <v>922</v>
      </c>
    </row>
    <row r="290" spans="2:56" x14ac:dyDescent="0.25">
      <c r="B290" s="219"/>
      <c r="C290" s="287" t="s">
        <v>1115</v>
      </c>
      <c r="D290" s="274">
        <v>3</v>
      </c>
      <c r="E290" s="318" t="s">
        <v>913</v>
      </c>
      <c r="G290" s="317"/>
      <c r="H290" s="202" t="s">
        <v>580</v>
      </c>
      <c r="I290" s="202" t="s">
        <v>580</v>
      </c>
    </row>
    <row r="291" spans="2:56" x14ac:dyDescent="0.25">
      <c r="B291" s="219"/>
      <c r="E291" s="318" t="s">
        <v>922</v>
      </c>
      <c r="F291" s="219"/>
      <c r="G291" s="219"/>
      <c r="I291" s="219"/>
      <c r="J291" s="219"/>
      <c r="K291" s="219"/>
      <c r="P291" s="219"/>
      <c r="Q291" s="219"/>
      <c r="R291" s="219"/>
      <c r="S291" s="219"/>
      <c r="T291" s="219"/>
      <c r="U291" s="219"/>
      <c r="V291" s="219"/>
      <c r="W291" s="219"/>
      <c r="X291" s="219"/>
      <c r="Y291" s="219"/>
      <c r="Z291" s="219"/>
      <c r="AA291" s="219"/>
      <c r="AB291" s="219"/>
      <c r="AC291" s="219"/>
      <c r="AD291" s="219"/>
      <c r="AE291" s="219"/>
      <c r="AF291" s="219"/>
      <c r="AG291" s="219"/>
      <c r="AH291" s="219"/>
      <c r="AI291" s="219"/>
      <c r="AJ291" s="219"/>
      <c r="AK291" s="219"/>
      <c r="AL291" s="219"/>
      <c r="AM291" s="219"/>
      <c r="AN291" s="219"/>
      <c r="AO291" s="219"/>
      <c r="AP291" s="219"/>
      <c r="AQ291" s="219"/>
      <c r="AR291" s="219"/>
      <c r="AS291" s="219"/>
      <c r="AT291" s="219"/>
      <c r="AU291" s="219"/>
      <c r="AV291" s="219"/>
      <c r="AW291" s="219"/>
      <c r="AX291" s="219"/>
      <c r="AY291" s="219"/>
      <c r="AZ291" s="219"/>
      <c r="BA291" s="219"/>
      <c r="BB291" s="219"/>
    </row>
    <row r="292" spans="2:56" x14ac:dyDescent="0.25">
      <c r="B292" s="317"/>
      <c r="C292" s="317"/>
      <c r="D292" s="317"/>
      <c r="E292" s="202" t="s">
        <v>1116</v>
      </c>
      <c r="P292" s="219"/>
      <c r="Q292" s="219"/>
      <c r="R292" s="219"/>
      <c r="S292" s="219"/>
      <c r="T292" s="219"/>
      <c r="U292" s="219"/>
      <c r="V292" s="219"/>
      <c r="W292" s="219"/>
      <c r="X292" s="219"/>
      <c r="Y292" s="219"/>
      <c r="Z292" s="219"/>
      <c r="AA292" s="219"/>
      <c r="AB292" s="219"/>
      <c r="AC292" s="219"/>
      <c r="AD292" s="219"/>
      <c r="AE292" s="219"/>
      <c r="AF292" s="219"/>
      <c r="AG292" s="219"/>
      <c r="AH292" s="219"/>
      <c r="AI292" s="219"/>
      <c r="AJ292" s="219"/>
      <c r="AK292" s="219"/>
      <c r="AL292" s="219"/>
      <c r="AM292" s="219"/>
      <c r="AN292" s="219"/>
      <c r="AO292" s="219"/>
      <c r="AP292" s="219"/>
      <c r="AQ292" s="219"/>
      <c r="AR292" s="219"/>
      <c r="AS292" s="219"/>
      <c r="AT292" s="219"/>
      <c r="AU292" s="219"/>
      <c r="AV292" s="219"/>
      <c r="AW292" s="219"/>
      <c r="AX292" s="219"/>
      <c r="AY292" s="219"/>
      <c r="AZ292" s="219"/>
      <c r="BA292" s="219"/>
      <c r="BB292" s="219"/>
    </row>
    <row r="293" spans="2:56" x14ac:dyDescent="0.25">
      <c r="E293" s="202" t="s">
        <v>580</v>
      </c>
      <c r="G293" s="245"/>
      <c r="R293" s="123"/>
      <c r="S293" s="123"/>
      <c r="AH293" s="162"/>
      <c r="AI293" s="162"/>
      <c r="AJ293" s="162"/>
      <c r="AK293" s="162"/>
      <c r="AL293" s="162"/>
      <c r="AM293" s="162"/>
      <c r="AO293" s="123"/>
      <c r="AP293" s="123"/>
      <c r="AQ293" s="123"/>
    </row>
    <row r="294" spans="2:56" x14ac:dyDescent="0.25">
      <c r="G294" s="245"/>
      <c r="R294" s="123"/>
      <c r="S294" s="123"/>
      <c r="AH294" s="162"/>
      <c r="AI294" s="162"/>
      <c r="AJ294" s="162"/>
      <c r="AK294" s="162"/>
      <c r="AL294" s="162"/>
      <c r="AM294" s="162"/>
      <c r="AO294" s="123"/>
      <c r="AP294" s="123"/>
      <c r="AQ294" s="123"/>
    </row>
    <row r="295" spans="2:56" x14ac:dyDescent="0.25">
      <c r="G295" s="245"/>
      <c r="R295" s="123"/>
      <c r="S295" s="123"/>
      <c r="AH295" s="162"/>
      <c r="AI295" s="162"/>
      <c r="AJ295" s="162"/>
      <c r="AK295" s="162"/>
      <c r="AL295" s="162"/>
      <c r="AM295" s="162"/>
      <c r="AO295" s="123"/>
      <c r="AP295" s="123"/>
      <c r="AQ295" s="123"/>
    </row>
    <row r="296" spans="2:56" x14ac:dyDescent="0.25">
      <c r="C296" s="216" t="s">
        <v>1011</v>
      </c>
      <c r="G296" s="245"/>
      <c r="R296" s="123"/>
      <c r="S296" s="123"/>
      <c r="AH296" s="162"/>
      <c r="AI296" s="162"/>
      <c r="AJ296" s="162"/>
      <c r="AK296" s="162"/>
      <c r="AL296" s="162"/>
      <c r="AM296" s="162"/>
      <c r="AO296" s="123"/>
      <c r="AP296" s="123"/>
      <c r="AQ296" s="123"/>
    </row>
    <row r="297" spans="2:56" x14ac:dyDescent="0.25">
      <c r="G297" s="245"/>
      <c r="R297" s="123"/>
      <c r="S297" s="123"/>
      <c r="AH297" s="162"/>
      <c r="AI297" s="162"/>
      <c r="AJ297" s="162"/>
      <c r="AK297" s="162"/>
      <c r="AL297" s="162"/>
      <c r="AM297" s="162"/>
      <c r="AO297" s="123"/>
      <c r="AP297" s="123"/>
      <c r="AQ297" s="123"/>
    </row>
    <row r="298" spans="2:56" x14ac:dyDescent="0.25">
      <c r="B298" s="217" t="s">
        <v>849</v>
      </c>
      <c r="C298" s="229"/>
      <c r="D298" s="229"/>
      <c r="E298" s="229"/>
    </row>
    <row r="299" spans="2:56" x14ac:dyDescent="0.25">
      <c r="B299" s="229"/>
      <c r="C299" s="229"/>
      <c r="D299" s="229"/>
    </row>
    <row r="300" spans="2:56" ht="21" x14ac:dyDescent="0.35">
      <c r="B300" s="319"/>
      <c r="C300" s="319"/>
      <c r="D300" s="320"/>
      <c r="E300" s="319"/>
      <c r="F300" s="321" t="s">
        <v>966</v>
      </c>
      <c r="G300" s="319"/>
      <c r="H300" s="319"/>
      <c r="I300" s="319"/>
      <c r="J300" s="319"/>
      <c r="K300" s="319"/>
      <c r="L300" s="322"/>
      <c r="M300" s="322"/>
      <c r="N300" s="322"/>
      <c r="O300" s="322"/>
      <c r="P300" s="322"/>
      <c r="Q300" s="322"/>
      <c r="R300" s="321" t="s">
        <v>1012</v>
      </c>
      <c r="S300" s="319"/>
      <c r="T300" s="319"/>
      <c r="U300" s="319"/>
      <c r="V300" s="319"/>
      <c r="W300" s="319"/>
      <c r="X300" s="322"/>
      <c r="Y300" s="322"/>
      <c r="Z300" s="322"/>
      <c r="AA300" s="322"/>
      <c r="AB300" s="322"/>
      <c r="AC300" s="322"/>
      <c r="AD300" s="319"/>
      <c r="AE300" s="319"/>
      <c r="AF300" s="319"/>
      <c r="AG300" s="319"/>
      <c r="AH300" s="319"/>
      <c r="AI300" s="319"/>
      <c r="AJ300" s="322"/>
      <c r="AK300" s="322"/>
      <c r="AL300" s="322"/>
      <c r="AM300" s="322"/>
      <c r="AN300" s="322"/>
      <c r="AO300" s="322"/>
      <c r="AP300" s="321" t="s">
        <v>968</v>
      </c>
      <c r="AQ300" s="319"/>
      <c r="AR300" s="319"/>
      <c r="AS300" s="319"/>
      <c r="AT300" s="319"/>
      <c r="AU300" s="319"/>
      <c r="AV300" s="322"/>
      <c r="AW300" s="322"/>
      <c r="AX300" s="322"/>
      <c r="AY300" s="322"/>
      <c r="AZ300" s="322"/>
      <c r="BA300" s="322"/>
      <c r="BB300" s="319"/>
    </row>
    <row r="301" spans="2:56" ht="5.25" customHeight="1" x14ac:dyDescent="0.35">
      <c r="B301" s="319"/>
      <c r="C301" s="319"/>
      <c r="D301" s="320"/>
      <c r="E301" s="319"/>
      <c r="F301" s="323"/>
      <c r="G301" s="323"/>
      <c r="H301" s="323"/>
      <c r="I301" s="323"/>
      <c r="J301" s="323"/>
      <c r="K301" s="323"/>
      <c r="L301" s="324"/>
      <c r="M301" s="324"/>
      <c r="N301" s="324"/>
      <c r="O301" s="324"/>
      <c r="P301" s="324"/>
      <c r="Q301" s="324"/>
      <c r="R301" s="325"/>
      <c r="S301" s="325"/>
      <c r="T301" s="325"/>
      <c r="U301" s="325"/>
      <c r="V301" s="325"/>
      <c r="W301" s="325"/>
      <c r="X301" s="326"/>
      <c r="Y301" s="326"/>
      <c r="Z301" s="326"/>
      <c r="AA301" s="326"/>
      <c r="AB301" s="326"/>
      <c r="AC301" s="326"/>
      <c r="AD301" s="325"/>
      <c r="AE301" s="325"/>
      <c r="AF301" s="325"/>
      <c r="AG301" s="325"/>
      <c r="AH301" s="325"/>
      <c r="AI301" s="325"/>
      <c r="AJ301" s="326"/>
      <c r="AK301" s="326"/>
      <c r="AL301" s="326"/>
      <c r="AM301" s="326"/>
      <c r="AN301" s="326"/>
      <c r="AO301" s="326"/>
      <c r="AP301" s="327"/>
      <c r="AQ301" s="327"/>
      <c r="AR301" s="327"/>
      <c r="AS301" s="327"/>
      <c r="AT301" s="327"/>
      <c r="AU301" s="327"/>
      <c r="AV301" s="328"/>
      <c r="AW301" s="328"/>
      <c r="AX301" s="328"/>
      <c r="AY301" s="328"/>
      <c r="AZ301" s="328"/>
      <c r="BA301" s="328"/>
      <c r="BB301" s="328"/>
      <c r="BC301" s="328"/>
      <c r="BD301" s="328"/>
    </row>
    <row r="302" spans="2:56" x14ac:dyDescent="0.25">
      <c r="B302" s="329"/>
      <c r="C302" s="329"/>
      <c r="D302" s="329"/>
      <c r="E302" s="319"/>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c r="AE302" s="330"/>
      <c r="AF302" s="330"/>
      <c r="AG302" s="330"/>
      <c r="AH302" s="330"/>
      <c r="AI302" s="330"/>
      <c r="AJ302" s="330"/>
      <c r="AK302" s="330"/>
      <c r="AL302" s="330"/>
      <c r="AM302" s="330"/>
      <c r="AN302" s="330"/>
      <c r="AO302" s="330"/>
      <c r="AP302" s="330"/>
      <c r="AQ302" s="330"/>
      <c r="AR302" s="330"/>
      <c r="AS302" s="330"/>
      <c r="AT302" s="330"/>
      <c r="AU302" s="330"/>
      <c r="AV302" s="330"/>
      <c r="AW302" s="330"/>
      <c r="AX302" s="330"/>
      <c r="AY302" s="330"/>
      <c r="AZ302" s="330"/>
      <c r="BA302" s="319"/>
      <c r="BB302" s="330"/>
      <c r="BC302" s="330"/>
      <c r="BD302" s="319"/>
    </row>
    <row r="303" spans="2:56" x14ac:dyDescent="0.25">
      <c r="B303" s="331"/>
      <c r="C303" s="332" t="s">
        <v>1013</v>
      </c>
      <c r="D303" s="333"/>
      <c r="E303" s="319"/>
      <c r="F303" s="333"/>
      <c r="G303" s="333"/>
      <c r="H303" s="333"/>
      <c r="I303" s="333"/>
      <c r="J303" s="333"/>
      <c r="K303" s="333"/>
      <c r="L303" s="333"/>
      <c r="M303" s="333"/>
      <c r="N303" s="333"/>
      <c r="O303" s="333"/>
      <c r="P303" s="333"/>
      <c r="Q303" s="333"/>
      <c r="R303" s="333"/>
      <c r="S303" s="333"/>
      <c r="T303" s="333"/>
      <c r="U303" s="333"/>
      <c r="V303" s="333"/>
      <c r="W303" s="333"/>
      <c r="X303" s="333"/>
      <c r="Y303" s="333"/>
      <c r="Z303" s="333"/>
      <c r="AA303" s="333"/>
      <c r="AB303" s="333"/>
      <c r="AC303" s="333"/>
      <c r="AD303" s="333"/>
      <c r="AE303" s="333"/>
      <c r="AF303" s="333"/>
      <c r="AG303" s="333"/>
      <c r="AH303" s="333"/>
      <c r="AI303" s="333"/>
      <c r="AJ303" s="333"/>
      <c r="AK303" s="330"/>
      <c r="AL303" s="330"/>
      <c r="AM303" s="330"/>
      <c r="AN303" s="330"/>
      <c r="AO303" s="330"/>
      <c r="AP303" s="330"/>
      <c r="AQ303" s="330"/>
      <c r="AR303" s="330"/>
      <c r="AS303" s="330"/>
      <c r="AT303" s="330"/>
      <c r="AU303" s="330"/>
      <c r="AV303" s="330"/>
      <c r="AW303" s="330"/>
      <c r="AX303" s="330"/>
      <c r="AY303" s="330"/>
      <c r="AZ303" s="330"/>
      <c r="BA303" s="319"/>
      <c r="BB303" s="330"/>
      <c r="BC303" s="330"/>
      <c r="BD303" s="319"/>
    </row>
    <row r="304" spans="2:56" x14ac:dyDescent="0.25">
      <c r="B304" s="334"/>
      <c r="C304" s="335"/>
      <c r="D304" s="334"/>
      <c r="F304" s="222">
        <v>2007</v>
      </c>
      <c r="G304" s="222">
        <v>2007</v>
      </c>
      <c r="H304" s="222">
        <v>2007</v>
      </c>
      <c r="I304" s="222">
        <v>2008</v>
      </c>
      <c r="J304" s="222">
        <v>2008</v>
      </c>
      <c r="K304" s="222">
        <v>2008</v>
      </c>
      <c r="L304" s="222">
        <v>2009</v>
      </c>
      <c r="M304" s="222">
        <v>2009</v>
      </c>
      <c r="N304" s="222">
        <v>2009</v>
      </c>
      <c r="O304" s="222">
        <v>2010</v>
      </c>
      <c r="P304" s="222">
        <v>2010</v>
      </c>
      <c r="Q304" s="222">
        <v>2010</v>
      </c>
      <c r="R304" s="222">
        <v>2011</v>
      </c>
      <c r="S304" s="222">
        <v>2011</v>
      </c>
      <c r="T304" s="222">
        <v>2011</v>
      </c>
      <c r="U304" s="222">
        <v>2012</v>
      </c>
      <c r="V304" s="222">
        <v>2012</v>
      </c>
      <c r="W304" s="222">
        <v>2012</v>
      </c>
      <c r="X304" s="222">
        <v>2013</v>
      </c>
      <c r="Y304" s="222">
        <v>2013</v>
      </c>
      <c r="Z304" s="222">
        <v>2013</v>
      </c>
      <c r="AA304" s="222">
        <v>2014</v>
      </c>
      <c r="AB304" s="222">
        <v>2014</v>
      </c>
      <c r="AC304" s="222">
        <v>2014</v>
      </c>
      <c r="AD304" s="222">
        <v>2015</v>
      </c>
      <c r="AE304" s="222">
        <v>2015</v>
      </c>
      <c r="AF304" s="222">
        <v>2015</v>
      </c>
      <c r="AG304" s="222">
        <v>2016</v>
      </c>
      <c r="AH304" s="222">
        <v>2016</v>
      </c>
      <c r="AI304" s="222">
        <v>2016</v>
      </c>
      <c r="AJ304" s="222">
        <v>2017</v>
      </c>
      <c r="AK304" s="222">
        <v>2017</v>
      </c>
      <c r="AL304" s="222">
        <v>2017</v>
      </c>
      <c r="AM304" s="222">
        <v>2018</v>
      </c>
      <c r="AN304" s="222">
        <v>2018</v>
      </c>
      <c r="AO304" s="222">
        <v>2018</v>
      </c>
      <c r="AP304" s="222">
        <v>2019</v>
      </c>
      <c r="AQ304" s="222">
        <v>2019</v>
      </c>
      <c r="AR304" s="222">
        <v>2019</v>
      </c>
      <c r="AS304" s="222">
        <v>2020</v>
      </c>
      <c r="AT304" s="222">
        <v>2020</v>
      </c>
      <c r="AU304" s="222">
        <v>2020</v>
      </c>
      <c r="AV304" s="222">
        <v>2021</v>
      </c>
      <c r="AW304" s="222">
        <v>2021</v>
      </c>
      <c r="AX304" s="222">
        <v>2021</v>
      </c>
      <c r="AY304" s="222">
        <v>2022</v>
      </c>
      <c r="AZ304" s="222">
        <v>2022</v>
      </c>
      <c r="BA304" s="222">
        <v>2022</v>
      </c>
      <c r="BB304" s="222">
        <v>2023</v>
      </c>
      <c r="BC304" s="222">
        <v>2023</v>
      </c>
      <c r="BD304" s="222">
        <v>2023</v>
      </c>
    </row>
    <row r="305" spans="2:56" x14ac:dyDescent="0.25">
      <c r="B305" s="334"/>
      <c r="C305" s="334"/>
      <c r="D305" s="334"/>
      <c r="F305" s="222" t="s">
        <v>851</v>
      </c>
      <c r="G305" s="222" t="s">
        <v>852</v>
      </c>
      <c r="H305" s="222" t="s">
        <v>853</v>
      </c>
      <c r="I305" s="222" t="s">
        <v>851</v>
      </c>
      <c r="J305" s="222" t="s">
        <v>852</v>
      </c>
      <c r="K305" s="222" t="s">
        <v>853</v>
      </c>
      <c r="L305" s="222" t="s">
        <v>851</v>
      </c>
      <c r="M305" s="222" t="s">
        <v>852</v>
      </c>
      <c r="N305" s="222" t="s">
        <v>853</v>
      </c>
      <c r="O305" s="222" t="s">
        <v>851</v>
      </c>
      <c r="P305" s="222" t="s">
        <v>852</v>
      </c>
      <c r="Q305" s="222" t="s">
        <v>853</v>
      </c>
      <c r="R305" s="222" t="s">
        <v>851</v>
      </c>
      <c r="S305" s="222" t="s">
        <v>852</v>
      </c>
      <c r="T305" s="222" t="s">
        <v>853</v>
      </c>
      <c r="U305" s="222" t="s">
        <v>851</v>
      </c>
      <c r="V305" s="222" t="s">
        <v>852</v>
      </c>
      <c r="W305" s="222" t="s">
        <v>853</v>
      </c>
      <c r="X305" s="222" t="s">
        <v>851</v>
      </c>
      <c r="Y305" s="222" t="s">
        <v>852</v>
      </c>
      <c r="Z305" s="222" t="s">
        <v>853</v>
      </c>
      <c r="AA305" s="222" t="s">
        <v>851</v>
      </c>
      <c r="AB305" s="222" t="s">
        <v>852</v>
      </c>
      <c r="AC305" s="222" t="s">
        <v>853</v>
      </c>
      <c r="AD305" s="222" t="s">
        <v>851</v>
      </c>
      <c r="AE305" s="222" t="s">
        <v>852</v>
      </c>
      <c r="AF305" s="222" t="s">
        <v>853</v>
      </c>
      <c r="AG305" s="222" t="s">
        <v>851</v>
      </c>
      <c r="AH305" s="222" t="s">
        <v>852</v>
      </c>
      <c r="AI305" s="222" t="s">
        <v>853</v>
      </c>
      <c r="AJ305" s="222" t="s">
        <v>851</v>
      </c>
      <c r="AK305" s="222" t="s">
        <v>852</v>
      </c>
      <c r="AL305" s="222" t="s">
        <v>853</v>
      </c>
      <c r="AM305" s="222" t="s">
        <v>851</v>
      </c>
      <c r="AN305" s="222" t="s">
        <v>852</v>
      </c>
      <c r="AO305" s="222" t="s">
        <v>853</v>
      </c>
      <c r="AP305" s="222" t="s">
        <v>851</v>
      </c>
      <c r="AQ305" s="222" t="s">
        <v>852</v>
      </c>
      <c r="AR305" s="222" t="s">
        <v>853</v>
      </c>
      <c r="AS305" s="222" t="s">
        <v>851</v>
      </c>
      <c r="AT305" s="222" t="s">
        <v>852</v>
      </c>
      <c r="AU305" s="222" t="s">
        <v>853</v>
      </c>
      <c r="AV305" s="222" t="s">
        <v>851</v>
      </c>
      <c r="AW305" s="222" t="s">
        <v>852</v>
      </c>
      <c r="AX305" s="222" t="s">
        <v>853</v>
      </c>
      <c r="AY305" s="222" t="s">
        <v>851</v>
      </c>
      <c r="AZ305" s="222" t="s">
        <v>852</v>
      </c>
      <c r="BA305" s="222" t="s">
        <v>853</v>
      </c>
      <c r="BB305" s="222" t="s">
        <v>851</v>
      </c>
      <c r="BC305" s="222" t="s">
        <v>852</v>
      </c>
      <c r="BD305" s="222" t="s">
        <v>853</v>
      </c>
    </row>
    <row r="306" spans="2:56" x14ac:dyDescent="0.25">
      <c r="B306" s="334"/>
      <c r="C306" s="334"/>
      <c r="D306" s="334"/>
      <c r="F306" s="223" t="str">
        <f>F304&amp;F305</f>
        <v>2007CO2 (kg/ud)</v>
      </c>
      <c r="G306" s="223" t="str">
        <f t="shared" ref="G306:BA306" si="8">G304&amp;G305</f>
        <v>2007CH4 (g/ud)</v>
      </c>
      <c r="H306" s="223" t="str">
        <f t="shared" si="8"/>
        <v>2007N2O (g/ud)</v>
      </c>
      <c r="I306" s="223" t="str">
        <f t="shared" si="8"/>
        <v>2008CO2 (kg/ud)</v>
      </c>
      <c r="J306" s="223" t="str">
        <f t="shared" si="8"/>
        <v>2008CH4 (g/ud)</v>
      </c>
      <c r="K306" s="223" t="str">
        <f t="shared" si="8"/>
        <v>2008N2O (g/ud)</v>
      </c>
      <c r="L306" s="223" t="str">
        <f t="shared" si="8"/>
        <v>2009CO2 (kg/ud)</v>
      </c>
      <c r="M306" s="223" t="str">
        <f t="shared" si="8"/>
        <v>2009CH4 (g/ud)</v>
      </c>
      <c r="N306" s="223" t="str">
        <f t="shared" si="8"/>
        <v>2009N2O (g/ud)</v>
      </c>
      <c r="O306" s="223" t="str">
        <f t="shared" si="8"/>
        <v>2010CO2 (kg/ud)</v>
      </c>
      <c r="P306" s="223" t="str">
        <f t="shared" si="8"/>
        <v>2010CH4 (g/ud)</v>
      </c>
      <c r="Q306" s="223" t="str">
        <f t="shared" si="8"/>
        <v>2010N2O (g/ud)</v>
      </c>
      <c r="R306" s="223" t="str">
        <f t="shared" si="8"/>
        <v>2011CO2 (kg/ud)</v>
      </c>
      <c r="S306" s="223" t="str">
        <f t="shared" si="8"/>
        <v>2011CH4 (g/ud)</v>
      </c>
      <c r="T306" s="223" t="str">
        <f t="shared" si="8"/>
        <v>2011N2O (g/ud)</v>
      </c>
      <c r="U306" s="223" t="str">
        <f t="shared" si="8"/>
        <v>2012CO2 (kg/ud)</v>
      </c>
      <c r="V306" s="223" t="str">
        <f t="shared" si="8"/>
        <v>2012CH4 (g/ud)</v>
      </c>
      <c r="W306" s="223" t="str">
        <f t="shared" si="8"/>
        <v>2012N2O (g/ud)</v>
      </c>
      <c r="X306" s="223" t="str">
        <f t="shared" si="8"/>
        <v>2013CO2 (kg/ud)</v>
      </c>
      <c r="Y306" s="223" t="str">
        <f t="shared" si="8"/>
        <v>2013CH4 (g/ud)</v>
      </c>
      <c r="Z306" s="223" t="str">
        <f t="shared" si="8"/>
        <v>2013N2O (g/ud)</v>
      </c>
      <c r="AA306" s="223" t="str">
        <f t="shared" si="8"/>
        <v>2014CO2 (kg/ud)</v>
      </c>
      <c r="AB306" s="223" t="str">
        <f t="shared" si="8"/>
        <v>2014CH4 (g/ud)</v>
      </c>
      <c r="AC306" s="223" t="str">
        <f t="shared" si="8"/>
        <v>2014N2O (g/ud)</v>
      </c>
      <c r="AD306" s="223" t="str">
        <f t="shared" si="8"/>
        <v>2015CO2 (kg/ud)</v>
      </c>
      <c r="AE306" s="223" t="str">
        <f t="shared" si="8"/>
        <v>2015CH4 (g/ud)</v>
      </c>
      <c r="AF306" s="223" t="str">
        <f t="shared" si="8"/>
        <v>2015N2O (g/ud)</v>
      </c>
      <c r="AG306" s="223" t="str">
        <f t="shared" si="8"/>
        <v>2016CO2 (kg/ud)</v>
      </c>
      <c r="AH306" s="223" t="str">
        <f t="shared" si="8"/>
        <v>2016CH4 (g/ud)</v>
      </c>
      <c r="AI306" s="223" t="str">
        <f t="shared" si="8"/>
        <v>2016N2O (g/ud)</v>
      </c>
      <c r="AJ306" s="223" t="str">
        <f t="shared" si="8"/>
        <v>2017CO2 (kg/ud)</v>
      </c>
      <c r="AK306" s="223" t="str">
        <f t="shared" si="8"/>
        <v>2017CH4 (g/ud)</v>
      </c>
      <c r="AL306" s="223" t="str">
        <f t="shared" si="8"/>
        <v>2017N2O (g/ud)</v>
      </c>
      <c r="AM306" s="223" t="str">
        <f t="shared" si="8"/>
        <v>2018CO2 (kg/ud)</v>
      </c>
      <c r="AN306" s="223" t="str">
        <f t="shared" si="8"/>
        <v>2018CH4 (g/ud)</v>
      </c>
      <c r="AO306" s="223" t="str">
        <f t="shared" si="8"/>
        <v>2018N2O (g/ud)</v>
      </c>
      <c r="AP306" s="223" t="str">
        <f t="shared" si="8"/>
        <v>2019CO2 (kg/ud)</v>
      </c>
      <c r="AQ306" s="223" t="str">
        <f t="shared" si="8"/>
        <v>2019CH4 (g/ud)</v>
      </c>
      <c r="AR306" s="223" t="str">
        <f t="shared" si="8"/>
        <v>2019N2O (g/ud)</v>
      </c>
      <c r="AS306" s="223" t="str">
        <f t="shared" si="8"/>
        <v>2020CO2 (kg/ud)</v>
      </c>
      <c r="AT306" s="223" t="str">
        <f t="shared" si="8"/>
        <v>2020CH4 (g/ud)</v>
      </c>
      <c r="AU306" s="223" t="str">
        <f t="shared" si="8"/>
        <v>2020N2O (g/ud)</v>
      </c>
      <c r="AV306" s="223" t="str">
        <f t="shared" si="8"/>
        <v>2021CO2 (kg/ud)</v>
      </c>
      <c r="AW306" s="223" t="str">
        <f t="shared" si="8"/>
        <v>2021CH4 (g/ud)</v>
      </c>
      <c r="AX306" s="223" t="str">
        <f t="shared" si="8"/>
        <v>2021N2O (g/ud)</v>
      </c>
      <c r="AY306" s="223" t="str">
        <f t="shared" si="8"/>
        <v>2022CO2 (kg/ud)</v>
      </c>
      <c r="AZ306" s="223" t="str">
        <f t="shared" si="8"/>
        <v>2022CH4 (g/ud)</v>
      </c>
      <c r="BA306" s="223" t="str">
        <f t="shared" si="8"/>
        <v>2022N2O (g/ud)</v>
      </c>
      <c r="BB306" s="223" t="str">
        <f t="shared" ref="BB306:BD306" si="9">BB304&amp;BB305</f>
        <v>2023CO2 (kg/ud)</v>
      </c>
      <c r="BC306" s="223" t="str">
        <f t="shared" si="9"/>
        <v>2023CH4 (g/ud)</v>
      </c>
      <c r="BD306" s="223" t="str">
        <f t="shared" si="9"/>
        <v>2023N2O (g/ud)</v>
      </c>
    </row>
    <row r="307" spans="2:56" ht="16.5" customHeight="1" x14ac:dyDescent="0.25">
      <c r="B307" s="329"/>
      <c r="C307" s="336" t="s">
        <v>576</v>
      </c>
      <c r="D307" s="260" t="s">
        <v>1109</v>
      </c>
      <c r="E307" s="262" t="str">
        <f t="shared" ref="E307:E337" si="10">C307&amp;D307</f>
        <v>Gasoil B (l)Maquinària agrícola</v>
      </c>
      <c r="F307" s="337">
        <v>2.67</v>
      </c>
      <c r="G307" s="337">
        <v>7.5999999999999998E-2</v>
      </c>
      <c r="H307" s="337">
        <v>0.114</v>
      </c>
      <c r="I307" s="337">
        <v>2.67</v>
      </c>
      <c r="J307" s="337">
        <v>7.0000000000000007E-2</v>
      </c>
      <c r="K307" s="337">
        <v>0.115</v>
      </c>
      <c r="L307" s="337">
        <v>2.67</v>
      </c>
      <c r="M307" s="337">
        <v>6.5000000000000002E-2</v>
      </c>
      <c r="N307" s="337">
        <v>0.115</v>
      </c>
      <c r="O307" s="337">
        <v>2.67</v>
      </c>
      <c r="P307" s="337">
        <v>6.0999999999999999E-2</v>
      </c>
      <c r="Q307" s="337">
        <v>0.115</v>
      </c>
      <c r="R307" s="337">
        <v>2.67</v>
      </c>
      <c r="S307" s="337">
        <v>5.7000000000000002E-2</v>
      </c>
      <c r="T307" s="337">
        <v>0.11600000000000001</v>
      </c>
      <c r="U307" s="337">
        <v>2.67</v>
      </c>
      <c r="V307" s="337">
        <v>5.2999999999999999E-2</v>
      </c>
      <c r="W307" s="337">
        <v>0.11600000000000001</v>
      </c>
      <c r="X307" s="337">
        <v>2.67</v>
      </c>
      <c r="Y307" s="337">
        <v>4.8000000000000001E-2</v>
      </c>
      <c r="Z307" s="337">
        <v>0.11600000000000001</v>
      </c>
      <c r="AA307" s="337">
        <v>2.67</v>
      </c>
      <c r="AB307" s="337">
        <v>4.3999999999999997E-2</v>
      </c>
      <c r="AC307" s="337">
        <v>0.11600000000000001</v>
      </c>
      <c r="AD307" s="337">
        <v>2.67</v>
      </c>
      <c r="AE307" s="337">
        <v>4.1000000000000002E-2</v>
      </c>
      <c r="AF307" s="337">
        <v>0.11600000000000001</v>
      </c>
      <c r="AG307" s="337">
        <v>2.67</v>
      </c>
      <c r="AH307" s="337">
        <v>3.7999999999999999E-2</v>
      </c>
      <c r="AI307" s="337">
        <v>0.11700000000000001</v>
      </c>
      <c r="AJ307" s="337">
        <v>2.67</v>
      </c>
      <c r="AK307" s="337">
        <v>3.5000000000000003E-2</v>
      </c>
      <c r="AL307" s="337">
        <v>0.11700000000000001</v>
      </c>
      <c r="AM307" s="337">
        <v>2.67</v>
      </c>
      <c r="AN307" s="337">
        <v>3.2000000000000001E-2</v>
      </c>
      <c r="AO307" s="337">
        <v>0.11700000000000001</v>
      </c>
      <c r="AP307" s="337">
        <v>2.67</v>
      </c>
      <c r="AQ307" s="337">
        <v>3.2000000000000001E-2</v>
      </c>
      <c r="AR307" s="337">
        <v>0.11700000000000001</v>
      </c>
      <c r="AS307" s="337">
        <v>2.67</v>
      </c>
      <c r="AT307" s="337">
        <v>2.7E-2</v>
      </c>
      <c r="AU307" s="337">
        <v>0.11700000000000001</v>
      </c>
      <c r="AV307" s="337">
        <v>2.67</v>
      </c>
      <c r="AW307" s="337">
        <v>2.5000000000000001E-2</v>
      </c>
      <c r="AX307" s="337">
        <v>0.11700000000000001</v>
      </c>
      <c r="AY307" s="337">
        <v>2.67</v>
      </c>
      <c r="AZ307" s="337">
        <v>2.5000000000000001E-2</v>
      </c>
      <c r="BA307" s="337">
        <v>0.11700000000000001</v>
      </c>
      <c r="BB307" s="337"/>
      <c r="BC307" s="337"/>
      <c r="BD307" s="337"/>
    </row>
    <row r="308" spans="2:56" ht="16.5" customHeight="1" x14ac:dyDescent="0.25">
      <c r="B308" s="329"/>
      <c r="C308" s="336" t="s">
        <v>576</v>
      </c>
      <c r="D308" s="260" t="s">
        <v>1110</v>
      </c>
      <c r="E308" s="262" t="str">
        <f t="shared" si="10"/>
        <v>Gasoil B (l)Maquinària forestal</v>
      </c>
      <c r="F308" s="337">
        <v>2.67</v>
      </c>
      <c r="G308" s="337">
        <v>4.7E-2</v>
      </c>
      <c r="H308" s="337">
        <v>0.11700000000000001</v>
      </c>
      <c r="I308" s="337">
        <v>2.67</v>
      </c>
      <c r="J308" s="337">
        <v>4.3999999999999997E-2</v>
      </c>
      <c r="K308" s="337">
        <v>0.11700000000000001</v>
      </c>
      <c r="L308" s="337">
        <v>2.67</v>
      </c>
      <c r="M308" s="337">
        <v>0.04</v>
      </c>
      <c r="N308" s="337">
        <v>0.11700000000000001</v>
      </c>
      <c r="O308" s="337">
        <v>2.67</v>
      </c>
      <c r="P308" s="337">
        <v>3.6999999999999998E-2</v>
      </c>
      <c r="Q308" s="337">
        <v>0.11700000000000001</v>
      </c>
      <c r="R308" s="337">
        <v>2.67</v>
      </c>
      <c r="S308" s="337">
        <v>3.5000000000000003E-2</v>
      </c>
      <c r="T308" s="337">
        <v>0.11700000000000001</v>
      </c>
      <c r="U308" s="337">
        <v>2.67</v>
      </c>
      <c r="V308" s="337">
        <v>3.3000000000000002E-2</v>
      </c>
      <c r="W308" s="337">
        <v>0.11700000000000001</v>
      </c>
      <c r="X308" s="337">
        <v>2.67</v>
      </c>
      <c r="Y308" s="337">
        <v>0.03</v>
      </c>
      <c r="Z308" s="337">
        <v>0.11700000000000001</v>
      </c>
      <c r="AA308" s="337">
        <v>2.67</v>
      </c>
      <c r="AB308" s="337">
        <v>2.7E-2</v>
      </c>
      <c r="AC308" s="337">
        <v>0.11700000000000001</v>
      </c>
      <c r="AD308" s="337">
        <v>2.67</v>
      </c>
      <c r="AE308" s="337">
        <v>2.4E-2</v>
      </c>
      <c r="AF308" s="337">
        <v>0.11700000000000001</v>
      </c>
      <c r="AG308" s="337">
        <v>2.67</v>
      </c>
      <c r="AH308" s="337">
        <v>2.1000000000000001E-2</v>
      </c>
      <c r="AI308" s="337">
        <v>0.11700000000000001</v>
      </c>
      <c r="AJ308" s="337">
        <v>2.67</v>
      </c>
      <c r="AK308" s="337">
        <v>1.7999999999999999E-2</v>
      </c>
      <c r="AL308" s="337">
        <v>0.11700000000000001</v>
      </c>
      <c r="AM308" s="337">
        <v>2.67</v>
      </c>
      <c r="AN308" s="337">
        <v>1.7000000000000001E-2</v>
      </c>
      <c r="AO308" s="337">
        <v>0.11700000000000001</v>
      </c>
      <c r="AP308" s="337">
        <v>2.67</v>
      </c>
      <c r="AQ308" s="337">
        <v>1.4999999999999999E-2</v>
      </c>
      <c r="AR308" s="337">
        <v>0.11700000000000001</v>
      </c>
      <c r="AS308" s="337">
        <v>2.67</v>
      </c>
      <c r="AT308" s="337">
        <v>1.4E-2</v>
      </c>
      <c r="AU308" s="337">
        <v>0.11700000000000001</v>
      </c>
      <c r="AV308" s="337">
        <v>2.67</v>
      </c>
      <c r="AW308" s="337">
        <v>1.2999999999999999E-2</v>
      </c>
      <c r="AX308" s="337">
        <v>0.11700000000000001</v>
      </c>
      <c r="AY308" s="337">
        <v>2.67</v>
      </c>
      <c r="AZ308" s="337">
        <v>1.2999999999999999E-2</v>
      </c>
      <c r="BA308" s="337">
        <v>0.11700000000000001</v>
      </c>
      <c r="BB308" s="337"/>
      <c r="BC308" s="337"/>
      <c r="BD308" s="337"/>
    </row>
    <row r="309" spans="2:56" ht="16.5" customHeight="1" x14ac:dyDescent="0.25">
      <c r="B309" s="339"/>
      <c r="C309" s="336" t="s">
        <v>576</v>
      </c>
      <c r="D309" s="260" t="s">
        <v>1111</v>
      </c>
      <c r="E309" s="262" t="str">
        <f t="shared" si="10"/>
        <v>Gasoil B (l)Maquinària comercial, institucional i industrial</v>
      </c>
      <c r="F309" s="337">
        <v>2.67</v>
      </c>
      <c r="G309" s="337">
        <v>7.0999999999999994E-2</v>
      </c>
      <c r="H309" s="337">
        <v>0.115</v>
      </c>
      <c r="I309" s="337">
        <v>2.67</v>
      </c>
      <c r="J309" s="337">
        <v>6.3E-2</v>
      </c>
      <c r="K309" s="337">
        <v>0.115</v>
      </c>
      <c r="L309" s="337">
        <v>2.67</v>
      </c>
      <c r="M309" s="337">
        <v>5.6000000000000001E-2</v>
      </c>
      <c r="N309" s="337">
        <v>0.115</v>
      </c>
      <c r="O309" s="337">
        <v>2.67</v>
      </c>
      <c r="P309" s="337">
        <v>5.1999999999999998E-2</v>
      </c>
      <c r="Q309" s="337">
        <v>0.115</v>
      </c>
      <c r="R309" s="337">
        <v>2.67</v>
      </c>
      <c r="S309" s="337">
        <v>4.9000000000000002E-2</v>
      </c>
      <c r="T309" s="337">
        <v>0.115</v>
      </c>
      <c r="U309" s="337">
        <v>2.67</v>
      </c>
      <c r="V309" s="337">
        <v>4.7E-2</v>
      </c>
      <c r="W309" s="337">
        <v>0.115</v>
      </c>
      <c r="X309" s="337">
        <v>2.67</v>
      </c>
      <c r="Y309" s="337">
        <v>4.3999999999999997E-2</v>
      </c>
      <c r="Z309" s="337">
        <v>0.115</v>
      </c>
      <c r="AA309" s="337">
        <v>2.67</v>
      </c>
      <c r="AB309" s="337">
        <v>4.1000000000000002E-2</v>
      </c>
      <c r="AC309" s="337">
        <v>0.115</v>
      </c>
      <c r="AD309" s="337">
        <v>2.67</v>
      </c>
      <c r="AE309" s="337">
        <v>3.6999999999999998E-2</v>
      </c>
      <c r="AF309" s="337">
        <v>0.115</v>
      </c>
      <c r="AG309" s="337">
        <v>2.67</v>
      </c>
      <c r="AH309" s="337">
        <v>3.4000000000000002E-2</v>
      </c>
      <c r="AI309" s="337">
        <v>0.115</v>
      </c>
      <c r="AJ309" s="337">
        <v>2.67</v>
      </c>
      <c r="AK309" s="337">
        <v>3.2000000000000001E-2</v>
      </c>
      <c r="AL309" s="337">
        <v>0.115</v>
      </c>
      <c r="AM309" s="337">
        <v>2.67</v>
      </c>
      <c r="AN309" s="337">
        <v>2.8000000000000001E-2</v>
      </c>
      <c r="AO309" s="337">
        <v>0.115</v>
      </c>
      <c r="AP309" s="337">
        <v>2.67</v>
      </c>
      <c r="AQ309" s="337">
        <v>2.5999999999999999E-2</v>
      </c>
      <c r="AR309" s="337">
        <v>0.115</v>
      </c>
      <c r="AS309" s="337">
        <v>2.67</v>
      </c>
      <c r="AT309" s="337">
        <v>2.4E-2</v>
      </c>
      <c r="AU309" s="337">
        <v>0.115</v>
      </c>
      <c r="AV309" s="337">
        <v>2.67</v>
      </c>
      <c r="AW309" s="337">
        <v>2.1999999999999999E-2</v>
      </c>
      <c r="AX309" s="337">
        <v>0.115</v>
      </c>
      <c r="AY309" s="337">
        <v>2.67</v>
      </c>
      <c r="AZ309" s="337">
        <v>2.1999999999999999E-2</v>
      </c>
      <c r="BA309" s="337">
        <v>0.115</v>
      </c>
      <c r="BB309" s="337"/>
      <c r="BC309" s="337"/>
      <c r="BD309" s="337"/>
    </row>
    <row r="310" spans="2:56" ht="16.5" customHeight="1" x14ac:dyDescent="0.25">
      <c r="B310" s="329"/>
      <c r="C310" s="338" t="s">
        <v>1112</v>
      </c>
      <c r="D310" s="260" t="s">
        <v>1109</v>
      </c>
      <c r="E310" s="262" t="str">
        <f t="shared" si="10"/>
        <v>Gasoil (l)Maquinària agrícola</v>
      </c>
      <c r="F310" s="337">
        <v>2.645</v>
      </c>
      <c r="G310" s="337">
        <v>7.4999999999999997E-2</v>
      </c>
      <c r="H310" s="337">
        <v>0.113</v>
      </c>
      <c r="I310" s="337">
        <v>2.645</v>
      </c>
      <c r="J310" s="337">
        <v>7.0000000000000007E-2</v>
      </c>
      <c r="K310" s="337">
        <v>0.114</v>
      </c>
      <c r="L310" s="337">
        <v>2.645</v>
      </c>
      <c r="M310" s="337">
        <v>6.5000000000000002E-2</v>
      </c>
      <c r="N310" s="337">
        <v>0.114</v>
      </c>
      <c r="O310" s="337">
        <v>2.645</v>
      </c>
      <c r="P310" s="337">
        <v>0.06</v>
      </c>
      <c r="Q310" s="337">
        <v>0.114</v>
      </c>
      <c r="R310" s="337">
        <v>2.4940000000000002</v>
      </c>
      <c r="S310" s="337">
        <v>5.6000000000000001E-2</v>
      </c>
      <c r="T310" s="337">
        <v>0.115</v>
      </c>
      <c r="U310" s="337">
        <v>2.4689999999999999</v>
      </c>
      <c r="V310" s="337">
        <v>5.1999999999999998E-2</v>
      </c>
      <c r="W310" s="337">
        <v>0.115</v>
      </c>
      <c r="X310" s="337">
        <v>2.5419999999999998</v>
      </c>
      <c r="Y310" s="337">
        <v>4.8000000000000001E-2</v>
      </c>
      <c r="Z310" s="337">
        <v>0.115</v>
      </c>
      <c r="AA310" s="337">
        <v>2.5419999999999998</v>
      </c>
      <c r="AB310" s="337">
        <v>4.3999999999999997E-2</v>
      </c>
      <c r="AC310" s="337">
        <v>0.115</v>
      </c>
      <c r="AD310" s="337">
        <v>2.5419999999999998</v>
      </c>
      <c r="AE310" s="337">
        <v>0.04</v>
      </c>
      <c r="AF310" s="337">
        <v>0.115</v>
      </c>
      <c r="AG310" s="337">
        <v>2.5369999999999999</v>
      </c>
      <c r="AH310" s="337">
        <v>3.6999999999999998E-2</v>
      </c>
      <c r="AI310" s="337">
        <v>0.115</v>
      </c>
      <c r="AJ310" s="337">
        <v>2.52</v>
      </c>
      <c r="AK310" s="337">
        <v>3.4000000000000002E-2</v>
      </c>
      <c r="AL310" s="337">
        <v>0.11600000000000001</v>
      </c>
      <c r="AM310" s="337">
        <v>2.4940000000000002</v>
      </c>
      <c r="AN310" s="337">
        <v>3.2000000000000001E-2</v>
      </c>
      <c r="AO310" s="337">
        <v>0.11600000000000001</v>
      </c>
      <c r="AP310" s="337" t="s">
        <v>31</v>
      </c>
      <c r="AQ310" s="337" t="s">
        <v>31</v>
      </c>
      <c r="AR310" s="337" t="s">
        <v>31</v>
      </c>
      <c r="AS310" s="337" t="s">
        <v>31</v>
      </c>
      <c r="AT310" s="337" t="s">
        <v>31</v>
      </c>
      <c r="AU310" s="337" t="s">
        <v>31</v>
      </c>
      <c r="AV310" s="337" t="s">
        <v>31</v>
      </c>
      <c r="AW310" s="337" t="s">
        <v>31</v>
      </c>
      <c r="AX310" s="337" t="s">
        <v>31</v>
      </c>
      <c r="AY310" s="337" t="s">
        <v>31</v>
      </c>
      <c r="AZ310" s="337" t="s">
        <v>31</v>
      </c>
      <c r="BA310" s="337" t="s">
        <v>31</v>
      </c>
      <c r="BB310" s="337"/>
      <c r="BC310" s="337"/>
      <c r="BD310" s="337"/>
    </row>
    <row r="311" spans="2:56" ht="16.5" customHeight="1" x14ac:dyDescent="0.25">
      <c r="B311" s="329"/>
      <c r="C311" s="338" t="s">
        <v>1112</v>
      </c>
      <c r="D311" s="260" t="s">
        <v>1110</v>
      </c>
      <c r="E311" s="262" t="str">
        <f t="shared" si="10"/>
        <v>Gasoil (l)Maquinària forestal</v>
      </c>
      <c r="F311" s="337">
        <v>2.645</v>
      </c>
      <c r="G311" s="337">
        <v>4.7E-2</v>
      </c>
      <c r="H311" s="337">
        <v>0.11600000000000001</v>
      </c>
      <c r="I311" s="337">
        <v>2.645</v>
      </c>
      <c r="J311" s="337">
        <v>4.2999999999999997E-2</v>
      </c>
      <c r="K311" s="337">
        <v>0.11600000000000001</v>
      </c>
      <c r="L311" s="337">
        <v>2.645</v>
      </c>
      <c r="M311" s="337">
        <v>3.9E-2</v>
      </c>
      <c r="N311" s="337">
        <v>0.11600000000000001</v>
      </c>
      <c r="O311" s="337">
        <v>2.645</v>
      </c>
      <c r="P311" s="337">
        <v>3.5999999999999997E-2</v>
      </c>
      <c r="Q311" s="337">
        <v>0.11600000000000001</v>
      </c>
      <c r="R311" s="337">
        <v>2.4940000000000002</v>
      </c>
      <c r="S311" s="337">
        <v>3.5000000000000003E-2</v>
      </c>
      <c r="T311" s="337">
        <v>0.11600000000000001</v>
      </c>
      <c r="U311" s="337">
        <v>2.4689999999999999</v>
      </c>
      <c r="V311" s="337">
        <v>3.3000000000000002E-2</v>
      </c>
      <c r="W311" s="337">
        <v>0.11600000000000001</v>
      </c>
      <c r="X311" s="337">
        <v>2.5419999999999998</v>
      </c>
      <c r="Y311" s="337">
        <v>0.03</v>
      </c>
      <c r="Z311" s="337">
        <v>0.11600000000000001</v>
      </c>
      <c r="AA311" s="337">
        <v>2.5419999999999998</v>
      </c>
      <c r="AB311" s="337">
        <v>2.7E-2</v>
      </c>
      <c r="AC311" s="337">
        <v>0.11600000000000001</v>
      </c>
      <c r="AD311" s="337">
        <v>2.5419999999999998</v>
      </c>
      <c r="AE311" s="337">
        <v>2.4E-2</v>
      </c>
      <c r="AF311" s="337">
        <v>0.11600000000000001</v>
      </c>
      <c r="AG311" s="337">
        <v>2.5369999999999999</v>
      </c>
      <c r="AH311" s="337">
        <v>2.1000000000000001E-2</v>
      </c>
      <c r="AI311" s="337">
        <v>0.11600000000000001</v>
      </c>
      <c r="AJ311" s="337">
        <v>2.52</v>
      </c>
      <c r="AK311" s="337">
        <v>1.7999999999999999E-2</v>
      </c>
      <c r="AL311" s="337">
        <v>0.11600000000000001</v>
      </c>
      <c r="AM311" s="337">
        <v>2.4940000000000002</v>
      </c>
      <c r="AN311" s="337">
        <v>1.6E-2</v>
      </c>
      <c r="AO311" s="337">
        <v>0.11600000000000001</v>
      </c>
      <c r="AP311" s="337" t="s">
        <v>31</v>
      </c>
      <c r="AQ311" s="337" t="s">
        <v>31</v>
      </c>
      <c r="AR311" s="337" t="s">
        <v>31</v>
      </c>
      <c r="AS311" s="337" t="s">
        <v>31</v>
      </c>
      <c r="AT311" s="337" t="s">
        <v>31</v>
      </c>
      <c r="AU311" s="337" t="s">
        <v>31</v>
      </c>
      <c r="AV311" s="337" t="s">
        <v>31</v>
      </c>
      <c r="AW311" s="337" t="s">
        <v>31</v>
      </c>
      <c r="AX311" s="337" t="s">
        <v>31</v>
      </c>
      <c r="AY311" s="337" t="s">
        <v>31</v>
      </c>
      <c r="AZ311" s="337" t="s">
        <v>31</v>
      </c>
      <c r="BA311" s="337" t="s">
        <v>31</v>
      </c>
      <c r="BB311" s="337"/>
      <c r="BC311" s="337"/>
      <c r="BD311" s="337"/>
    </row>
    <row r="312" spans="2:56" ht="16.5" customHeight="1" x14ac:dyDescent="0.25">
      <c r="B312" s="339"/>
      <c r="C312" s="338" t="s">
        <v>1112</v>
      </c>
      <c r="D312" s="260" t="s">
        <v>1111</v>
      </c>
      <c r="E312" s="262" t="str">
        <f t="shared" si="10"/>
        <v>Gasoil (l)Maquinària comercial, institucional i industrial</v>
      </c>
      <c r="F312" s="337">
        <v>2.645</v>
      </c>
      <c r="G312" s="337">
        <v>7.0999999999999994E-2</v>
      </c>
      <c r="H312" s="337">
        <v>0.114</v>
      </c>
      <c r="I312" s="337">
        <v>2.645</v>
      </c>
      <c r="J312" s="337">
        <v>6.2E-2</v>
      </c>
      <c r="K312" s="337">
        <v>0.114</v>
      </c>
      <c r="L312" s="337">
        <v>2.645</v>
      </c>
      <c r="M312" s="337">
        <v>5.5E-2</v>
      </c>
      <c r="N312" s="337">
        <v>0.114</v>
      </c>
      <c r="O312" s="337">
        <v>2.645</v>
      </c>
      <c r="P312" s="337">
        <v>5.0999999999999997E-2</v>
      </c>
      <c r="Q312" s="337">
        <v>0.114</v>
      </c>
      <c r="R312" s="337">
        <v>2.4940000000000002</v>
      </c>
      <c r="S312" s="337">
        <v>4.9000000000000002E-2</v>
      </c>
      <c r="T312" s="337">
        <v>0.114</v>
      </c>
      <c r="U312" s="337">
        <v>2.4689999999999999</v>
      </c>
      <c r="V312" s="337">
        <v>4.5999999999999999E-2</v>
      </c>
      <c r="W312" s="337">
        <v>0.114</v>
      </c>
      <c r="X312" s="337">
        <v>2.5419999999999998</v>
      </c>
      <c r="Y312" s="337">
        <v>4.2999999999999997E-2</v>
      </c>
      <c r="Z312" s="337">
        <v>0.114</v>
      </c>
      <c r="AA312" s="337">
        <v>2.5419999999999998</v>
      </c>
      <c r="AB312" s="337">
        <v>0.04</v>
      </c>
      <c r="AC312" s="337">
        <v>0.114</v>
      </c>
      <c r="AD312" s="337">
        <v>2.5419999999999998</v>
      </c>
      <c r="AE312" s="337">
        <v>3.6999999999999998E-2</v>
      </c>
      <c r="AF312" s="337">
        <v>0.114</v>
      </c>
      <c r="AG312" s="337">
        <v>2.5369999999999999</v>
      </c>
      <c r="AH312" s="337">
        <v>3.4000000000000002E-2</v>
      </c>
      <c r="AI312" s="337">
        <v>0.114</v>
      </c>
      <c r="AJ312" s="337">
        <v>2.52</v>
      </c>
      <c r="AK312" s="337">
        <v>3.1E-2</v>
      </c>
      <c r="AL312" s="337">
        <v>0.114</v>
      </c>
      <c r="AM312" s="337">
        <v>2.4940000000000002</v>
      </c>
      <c r="AN312" s="337">
        <v>2.8000000000000001E-2</v>
      </c>
      <c r="AO312" s="337">
        <v>0.114</v>
      </c>
      <c r="AP312" s="337" t="s">
        <v>31</v>
      </c>
      <c r="AQ312" s="337" t="s">
        <v>31</v>
      </c>
      <c r="AR312" s="337" t="s">
        <v>31</v>
      </c>
      <c r="AS312" s="337" t="s">
        <v>31</v>
      </c>
      <c r="AT312" s="337" t="s">
        <v>31</v>
      </c>
      <c r="AU312" s="337" t="s">
        <v>31</v>
      </c>
      <c r="AV312" s="337" t="s">
        <v>31</v>
      </c>
      <c r="AW312" s="337" t="s">
        <v>31</v>
      </c>
      <c r="AX312" s="337" t="s">
        <v>31</v>
      </c>
      <c r="AY312" s="337" t="s">
        <v>31</v>
      </c>
      <c r="AZ312" s="337" t="s">
        <v>31</v>
      </c>
      <c r="BA312" s="337" t="s">
        <v>31</v>
      </c>
      <c r="BB312" s="337"/>
      <c r="BC312" s="337"/>
      <c r="BD312" s="337"/>
    </row>
    <row r="313" spans="2:56" ht="16.5" customHeight="1" x14ac:dyDescent="0.25">
      <c r="B313" s="339">
        <v>7.0000000000000007E-2</v>
      </c>
      <c r="C313" s="338" t="s">
        <v>22</v>
      </c>
      <c r="D313" s="260" t="s">
        <v>1109</v>
      </c>
      <c r="E313" s="262" t="str">
        <f t="shared" si="10"/>
        <v>B7 (l)Maquinària agrícola</v>
      </c>
      <c r="F313" s="337" t="s">
        <v>31</v>
      </c>
      <c r="G313" s="337" t="s">
        <v>31</v>
      </c>
      <c r="H313" s="337" t="s">
        <v>31</v>
      </c>
      <c r="I313" s="337" t="s">
        <v>31</v>
      </c>
      <c r="J313" s="337" t="s">
        <v>31</v>
      </c>
      <c r="K313" s="337" t="s">
        <v>31</v>
      </c>
      <c r="L313" s="337" t="s">
        <v>31</v>
      </c>
      <c r="M313" s="337" t="s">
        <v>31</v>
      </c>
      <c r="N313" s="337" t="s">
        <v>31</v>
      </c>
      <c r="O313" s="337" t="s">
        <v>31</v>
      </c>
      <c r="P313" s="337" t="s">
        <v>31</v>
      </c>
      <c r="Q313" s="337" t="s">
        <v>31</v>
      </c>
      <c r="R313" s="337" t="s">
        <v>31</v>
      </c>
      <c r="S313" s="337" t="s">
        <v>31</v>
      </c>
      <c r="T313" s="337" t="s">
        <v>31</v>
      </c>
      <c r="U313" s="337" t="s">
        <v>31</v>
      </c>
      <c r="V313" s="337" t="s">
        <v>31</v>
      </c>
      <c r="W313" s="337" t="s">
        <v>31</v>
      </c>
      <c r="X313" s="337" t="s">
        <v>31</v>
      </c>
      <c r="Y313" s="337" t="s">
        <v>31</v>
      </c>
      <c r="Z313" s="337" t="s">
        <v>31</v>
      </c>
      <c r="AA313" s="337" t="s">
        <v>31</v>
      </c>
      <c r="AB313" s="337" t="s">
        <v>31</v>
      </c>
      <c r="AC313" s="337" t="s">
        <v>31</v>
      </c>
      <c r="AD313" s="337" t="s">
        <v>31</v>
      </c>
      <c r="AE313" s="337" t="s">
        <v>31</v>
      </c>
      <c r="AF313" s="337" t="s">
        <v>31</v>
      </c>
      <c r="AG313" s="337" t="s">
        <v>31</v>
      </c>
      <c r="AH313" s="337" t="s">
        <v>31</v>
      </c>
      <c r="AI313" s="337" t="s">
        <v>31</v>
      </c>
      <c r="AJ313" s="337" t="s">
        <v>31</v>
      </c>
      <c r="AK313" s="337" t="s">
        <v>31</v>
      </c>
      <c r="AL313" s="337" t="s">
        <v>31</v>
      </c>
      <c r="AM313" s="337" t="s">
        <v>31</v>
      </c>
      <c r="AN313" s="337" t="s">
        <v>31</v>
      </c>
      <c r="AO313" s="337" t="s">
        <v>31</v>
      </c>
      <c r="AP313" s="337">
        <v>2.4689999999999999</v>
      </c>
      <c r="AQ313" s="337">
        <v>3.2000000000000001E-2</v>
      </c>
      <c r="AR313" s="337">
        <v>0.11600000000000001</v>
      </c>
      <c r="AS313" s="337">
        <v>2.4689999999999999</v>
      </c>
      <c r="AT313" s="337">
        <v>2.7E-2</v>
      </c>
      <c r="AU313" s="337">
        <v>0.11600000000000001</v>
      </c>
      <c r="AV313" s="337">
        <v>2.4689999999999999</v>
      </c>
      <c r="AW313" s="337">
        <v>2.5000000000000001E-2</v>
      </c>
      <c r="AX313" s="337">
        <v>0.11600000000000001</v>
      </c>
      <c r="AY313" s="337">
        <v>2.4689999999999999</v>
      </c>
      <c r="AZ313" s="337">
        <v>2.5000000000000001E-2</v>
      </c>
      <c r="BA313" s="337">
        <v>0.11600000000000001</v>
      </c>
      <c r="BB313" s="337"/>
      <c r="BC313" s="337"/>
      <c r="BD313" s="337"/>
    </row>
    <row r="314" spans="2:56" ht="16.5" customHeight="1" x14ac:dyDescent="0.25">
      <c r="B314" s="339">
        <v>7.0000000000000007E-2</v>
      </c>
      <c r="C314" s="338" t="s">
        <v>22</v>
      </c>
      <c r="D314" s="260" t="s">
        <v>1110</v>
      </c>
      <c r="E314" s="262" t="str">
        <f t="shared" si="10"/>
        <v>B7 (l)Maquinària forestal</v>
      </c>
      <c r="F314" s="337" t="s">
        <v>31</v>
      </c>
      <c r="G314" s="337" t="s">
        <v>31</v>
      </c>
      <c r="H314" s="337" t="s">
        <v>31</v>
      </c>
      <c r="I314" s="337" t="s">
        <v>31</v>
      </c>
      <c r="J314" s="337" t="s">
        <v>31</v>
      </c>
      <c r="K314" s="337" t="s">
        <v>31</v>
      </c>
      <c r="L314" s="337" t="s">
        <v>31</v>
      </c>
      <c r="M314" s="337" t="s">
        <v>31</v>
      </c>
      <c r="N314" s="337" t="s">
        <v>31</v>
      </c>
      <c r="O314" s="337" t="s">
        <v>31</v>
      </c>
      <c r="P314" s="337" t="s">
        <v>31</v>
      </c>
      <c r="Q314" s="337" t="s">
        <v>31</v>
      </c>
      <c r="R314" s="337" t="s">
        <v>31</v>
      </c>
      <c r="S314" s="337" t="s">
        <v>31</v>
      </c>
      <c r="T314" s="337" t="s">
        <v>31</v>
      </c>
      <c r="U314" s="337" t="s">
        <v>31</v>
      </c>
      <c r="V314" s="337" t="s">
        <v>31</v>
      </c>
      <c r="W314" s="337" t="s">
        <v>31</v>
      </c>
      <c r="X314" s="337" t="s">
        <v>31</v>
      </c>
      <c r="Y314" s="337" t="s">
        <v>31</v>
      </c>
      <c r="Z314" s="337" t="s">
        <v>31</v>
      </c>
      <c r="AA314" s="337" t="s">
        <v>31</v>
      </c>
      <c r="AB314" s="337" t="s">
        <v>31</v>
      </c>
      <c r="AC314" s="337" t="s">
        <v>31</v>
      </c>
      <c r="AD314" s="337" t="s">
        <v>31</v>
      </c>
      <c r="AE314" s="337" t="s">
        <v>31</v>
      </c>
      <c r="AF314" s="337" t="s">
        <v>31</v>
      </c>
      <c r="AG314" s="337" t="s">
        <v>31</v>
      </c>
      <c r="AH314" s="337" t="s">
        <v>31</v>
      </c>
      <c r="AI314" s="337" t="s">
        <v>31</v>
      </c>
      <c r="AJ314" s="337" t="s">
        <v>31</v>
      </c>
      <c r="AK314" s="337" t="s">
        <v>31</v>
      </c>
      <c r="AL314" s="337" t="s">
        <v>31</v>
      </c>
      <c r="AM314" s="337" t="s">
        <v>31</v>
      </c>
      <c r="AN314" s="337" t="s">
        <v>31</v>
      </c>
      <c r="AO314" s="337" t="s">
        <v>31</v>
      </c>
      <c r="AP314" s="337">
        <v>2.4689999999999999</v>
      </c>
      <c r="AQ314" s="337">
        <v>1.4999999999999999E-2</v>
      </c>
      <c r="AR314" s="337">
        <v>0.11600000000000001</v>
      </c>
      <c r="AS314" s="337">
        <v>2.4689999999999999</v>
      </c>
      <c r="AT314" s="337">
        <v>1.4E-2</v>
      </c>
      <c r="AU314" s="337">
        <v>0.11600000000000001</v>
      </c>
      <c r="AV314" s="337">
        <v>2.4689999999999999</v>
      </c>
      <c r="AW314" s="337">
        <v>1.2999999999999999E-2</v>
      </c>
      <c r="AX314" s="337">
        <v>0.11600000000000001</v>
      </c>
      <c r="AY314" s="337">
        <v>2.4689999999999999</v>
      </c>
      <c r="AZ314" s="337">
        <v>1.2999999999999999E-2</v>
      </c>
      <c r="BA314" s="337">
        <v>0.11600000000000001</v>
      </c>
      <c r="BB314" s="337"/>
      <c r="BC314" s="337"/>
      <c r="BD314" s="337"/>
    </row>
    <row r="315" spans="2:56" ht="16.5" customHeight="1" x14ac:dyDescent="0.25">
      <c r="B315" s="339">
        <v>7.0000000000000007E-2</v>
      </c>
      <c r="C315" s="338" t="s">
        <v>22</v>
      </c>
      <c r="D315" s="260" t="s">
        <v>1111</v>
      </c>
      <c r="E315" s="262" t="str">
        <f t="shared" si="10"/>
        <v>B7 (l)Maquinària comercial, institucional i industrial</v>
      </c>
      <c r="F315" s="337" t="s">
        <v>31</v>
      </c>
      <c r="G315" s="337" t="s">
        <v>31</v>
      </c>
      <c r="H315" s="337" t="s">
        <v>31</v>
      </c>
      <c r="I315" s="337" t="s">
        <v>31</v>
      </c>
      <c r="J315" s="337" t="s">
        <v>31</v>
      </c>
      <c r="K315" s="337" t="s">
        <v>31</v>
      </c>
      <c r="L315" s="337" t="s">
        <v>31</v>
      </c>
      <c r="M315" s="337" t="s">
        <v>31</v>
      </c>
      <c r="N315" s="337" t="s">
        <v>31</v>
      </c>
      <c r="O315" s="337" t="s">
        <v>31</v>
      </c>
      <c r="P315" s="337" t="s">
        <v>31</v>
      </c>
      <c r="Q315" s="337" t="s">
        <v>31</v>
      </c>
      <c r="R315" s="337" t="s">
        <v>31</v>
      </c>
      <c r="S315" s="337" t="s">
        <v>31</v>
      </c>
      <c r="T315" s="337" t="s">
        <v>31</v>
      </c>
      <c r="U315" s="337" t="s">
        <v>31</v>
      </c>
      <c r="V315" s="337" t="s">
        <v>31</v>
      </c>
      <c r="W315" s="337" t="s">
        <v>31</v>
      </c>
      <c r="X315" s="337" t="s">
        <v>31</v>
      </c>
      <c r="Y315" s="337" t="s">
        <v>31</v>
      </c>
      <c r="Z315" s="337" t="s">
        <v>31</v>
      </c>
      <c r="AA315" s="337" t="s">
        <v>31</v>
      </c>
      <c r="AB315" s="337" t="s">
        <v>31</v>
      </c>
      <c r="AC315" s="337" t="s">
        <v>31</v>
      </c>
      <c r="AD315" s="337" t="s">
        <v>31</v>
      </c>
      <c r="AE315" s="337" t="s">
        <v>31</v>
      </c>
      <c r="AF315" s="337" t="s">
        <v>31</v>
      </c>
      <c r="AG315" s="337" t="s">
        <v>31</v>
      </c>
      <c r="AH315" s="337" t="s">
        <v>31</v>
      </c>
      <c r="AI315" s="337" t="s">
        <v>31</v>
      </c>
      <c r="AJ315" s="337" t="s">
        <v>31</v>
      </c>
      <c r="AK315" s="337" t="s">
        <v>31</v>
      </c>
      <c r="AL315" s="337" t="s">
        <v>31</v>
      </c>
      <c r="AM315" s="337" t="s">
        <v>31</v>
      </c>
      <c r="AN315" s="337" t="s">
        <v>31</v>
      </c>
      <c r="AO315" s="337" t="s">
        <v>31</v>
      </c>
      <c r="AP315" s="337">
        <v>2.4689999999999999</v>
      </c>
      <c r="AQ315" s="337">
        <v>2.5999999999999999E-2</v>
      </c>
      <c r="AR315" s="337">
        <v>0.114</v>
      </c>
      <c r="AS315" s="337">
        <v>2.4689999999999999</v>
      </c>
      <c r="AT315" s="337">
        <v>2.4E-2</v>
      </c>
      <c r="AU315" s="337">
        <v>0.114</v>
      </c>
      <c r="AV315" s="337">
        <v>2.4689999999999999</v>
      </c>
      <c r="AW315" s="337">
        <v>2.1999999999999999E-2</v>
      </c>
      <c r="AX315" s="337">
        <v>0.114</v>
      </c>
      <c r="AY315" s="337">
        <v>2.4689999999999999</v>
      </c>
      <c r="AZ315" s="337">
        <v>2.1999999999999999E-2</v>
      </c>
      <c r="BA315" s="337">
        <v>0.114</v>
      </c>
      <c r="BB315" s="337"/>
      <c r="BC315" s="337"/>
      <c r="BD315" s="337"/>
    </row>
    <row r="316" spans="2:56" ht="16.5" customHeight="1" x14ac:dyDescent="0.25">
      <c r="B316" s="339">
        <v>0.1</v>
      </c>
      <c r="C316" s="338" t="s">
        <v>24</v>
      </c>
      <c r="D316" s="260" t="s">
        <v>1109</v>
      </c>
      <c r="E316" s="262" t="str">
        <f t="shared" si="10"/>
        <v>B10 (l)Maquinària agrícola</v>
      </c>
      <c r="F316" s="337" t="s">
        <v>31</v>
      </c>
      <c r="G316" s="337" t="s">
        <v>31</v>
      </c>
      <c r="H316" s="337" t="s">
        <v>31</v>
      </c>
      <c r="I316" s="337" t="s">
        <v>31</v>
      </c>
      <c r="J316" s="337" t="s">
        <v>31</v>
      </c>
      <c r="K316" s="337" t="s">
        <v>31</v>
      </c>
      <c r="L316" s="337" t="s">
        <v>31</v>
      </c>
      <c r="M316" s="337" t="s">
        <v>31</v>
      </c>
      <c r="N316" s="337" t="s">
        <v>31</v>
      </c>
      <c r="O316" s="337" t="s">
        <v>31</v>
      </c>
      <c r="P316" s="337" t="s">
        <v>31</v>
      </c>
      <c r="Q316" s="337" t="s">
        <v>31</v>
      </c>
      <c r="R316" s="337" t="s">
        <v>31</v>
      </c>
      <c r="S316" s="337" t="s">
        <v>31</v>
      </c>
      <c r="T316" s="337" t="s">
        <v>31</v>
      </c>
      <c r="U316" s="337" t="s">
        <v>31</v>
      </c>
      <c r="V316" s="337" t="s">
        <v>31</v>
      </c>
      <c r="W316" s="337" t="s">
        <v>31</v>
      </c>
      <c r="X316" s="337" t="s">
        <v>31</v>
      </c>
      <c r="Y316" s="337" t="s">
        <v>31</v>
      </c>
      <c r="Z316" s="337" t="s">
        <v>31</v>
      </c>
      <c r="AA316" s="337" t="s">
        <v>31</v>
      </c>
      <c r="AB316" s="337" t="s">
        <v>31</v>
      </c>
      <c r="AC316" s="337" t="s">
        <v>31</v>
      </c>
      <c r="AD316" s="337" t="s">
        <v>31</v>
      </c>
      <c r="AE316" s="337" t="s">
        <v>31</v>
      </c>
      <c r="AF316" s="337" t="s">
        <v>31</v>
      </c>
      <c r="AG316" s="337" t="s">
        <v>31</v>
      </c>
      <c r="AH316" s="337" t="s">
        <v>31</v>
      </c>
      <c r="AI316" s="337" t="s">
        <v>31</v>
      </c>
      <c r="AJ316" s="337" t="s">
        <v>31</v>
      </c>
      <c r="AK316" s="337" t="s">
        <v>31</v>
      </c>
      <c r="AL316" s="337" t="s">
        <v>31</v>
      </c>
      <c r="AM316" s="337" t="s">
        <v>31</v>
      </c>
      <c r="AN316" s="337" t="s">
        <v>31</v>
      </c>
      <c r="AO316" s="337" t="s">
        <v>31</v>
      </c>
      <c r="AP316" s="337">
        <v>2.3940000000000001</v>
      </c>
      <c r="AQ316" s="337">
        <v>3.2000000000000001E-2</v>
      </c>
      <c r="AR316" s="337">
        <v>0.11600000000000001</v>
      </c>
      <c r="AS316" s="337">
        <v>2.3940000000000001</v>
      </c>
      <c r="AT316" s="337">
        <v>2.7E-2</v>
      </c>
      <c r="AU316" s="337">
        <v>0.11600000000000001</v>
      </c>
      <c r="AV316" s="337">
        <v>2.3940000000000001</v>
      </c>
      <c r="AW316" s="337">
        <v>2.5000000000000001E-2</v>
      </c>
      <c r="AX316" s="337">
        <v>0.11600000000000001</v>
      </c>
      <c r="AY316" s="337">
        <v>2.3940000000000001</v>
      </c>
      <c r="AZ316" s="337">
        <v>2.5000000000000001E-2</v>
      </c>
      <c r="BA316" s="337">
        <v>0.11600000000000001</v>
      </c>
      <c r="BB316" s="337"/>
      <c r="BC316" s="337"/>
      <c r="BD316" s="337"/>
    </row>
    <row r="317" spans="2:56" ht="16.5" customHeight="1" x14ac:dyDescent="0.25">
      <c r="B317" s="339">
        <v>0.1</v>
      </c>
      <c r="C317" s="338" t="s">
        <v>24</v>
      </c>
      <c r="D317" s="260" t="s">
        <v>1110</v>
      </c>
      <c r="E317" s="262" t="str">
        <f t="shared" si="10"/>
        <v>B10 (l)Maquinària forestal</v>
      </c>
      <c r="F317" s="337" t="s">
        <v>31</v>
      </c>
      <c r="G317" s="337" t="s">
        <v>31</v>
      </c>
      <c r="H317" s="337" t="s">
        <v>31</v>
      </c>
      <c r="I317" s="337" t="s">
        <v>31</v>
      </c>
      <c r="J317" s="337" t="s">
        <v>31</v>
      </c>
      <c r="K317" s="337" t="s">
        <v>31</v>
      </c>
      <c r="L317" s="337" t="s">
        <v>31</v>
      </c>
      <c r="M317" s="337" t="s">
        <v>31</v>
      </c>
      <c r="N317" s="337" t="s">
        <v>31</v>
      </c>
      <c r="O317" s="337" t="s">
        <v>31</v>
      </c>
      <c r="P317" s="337" t="s">
        <v>31</v>
      </c>
      <c r="Q317" s="337" t="s">
        <v>31</v>
      </c>
      <c r="R317" s="337" t="s">
        <v>31</v>
      </c>
      <c r="S317" s="337" t="s">
        <v>31</v>
      </c>
      <c r="T317" s="337" t="s">
        <v>31</v>
      </c>
      <c r="U317" s="337" t="s">
        <v>31</v>
      </c>
      <c r="V317" s="337" t="s">
        <v>31</v>
      </c>
      <c r="W317" s="337" t="s">
        <v>31</v>
      </c>
      <c r="X317" s="337" t="s">
        <v>31</v>
      </c>
      <c r="Y317" s="337" t="s">
        <v>31</v>
      </c>
      <c r="Z317" s="337" t="s">
        <v>31</v>
      </c>
      <c r="AA317" s="337" t="s">
        <v>31</v>
      </c>
      <c r="AB317" s="337" t="s">
        <v>31</v>
      </c>
      <c r="AC317" s="337" t="s">
        <v>31</v>
      </c>
      <c r="AD317" s="337" t="s">
        <v>31</v>
      </c>
      <c r="AE317" s="337" t="s">
        <v>31</v>
      </c>
      <c r="AF317" s="337" t="s">
        <v>31</v>
      </c>
      <c r="AG317" s="337" t="s">
        <v>31</v>
      </c>
      <c r="AH317" s="337" t="s">
        <v>31</v>
      </c>
      <c r="AI317" s="337" t="s">
        <v>31</v>
      </c>
      <c r="AJ317" s="337" t="s">
        <v>31</v>
      </c>
      <c r="AK317" s="337" t="s">
        <v>31</v>
      </c>
      <c r="AL317" s="337" t="s">
        <v>31</v>
      </c>
      <c r="AM317" s="337" t="s">
        <v>31</v>
      </c>
      <c r="AN317" s="337" t="s">
        <v>31</v>
      </c>
      <c r="AO317" s="337" t="s">
        <v>31</v>
      </c>
      <c r="AP317" s="337">
        <v>2.3940000000000001</v>
      </c>
      <c r="AQ317" s="337">
        <v>1.4999999999999999E-2</v>
      </c>
      <c r="AR317" s="337">
        <v>0.11600000000000001</v>
      </c>
      <c r="AS317" s="337">
        <v>2.3940000000000001</v>
      </c>
      <c r="AT317" s="337">
        <v>1.4E-2</v>
      </c>
      <c r="AU317" s="337">
        <v>0.11600000000000001</v>
      </c>
      <c r="AV317" s="337">
        <v>2.3940000000000001</v>
      </c>
      <c r="AW317" s="337">
        <v>1.2999999999999999E-2</v>
      </c>
      <c r="AX317" s="337">
        <v>0.11600000000000001</v>
      </c>
      <c r="AY317" s="337">
        <v>2.3940000000000001</v>
      </c>
      <c r="AZ317" s="337">
        <v>1.2999999999999999E-2</v>
      </c>
      <c r="BA317" s="337">
        <v>0.11600000000000001</v>
      </c>
      <c r="BB317" s="337"/>
      <c r="BC317" s="337"/>
      <c r="BD317" s="337"/>
    </row>
    <row r="318" spans="2:56" ht="16.5" customHeight="1" x14ac:dyDescent="0.25">
      <c r="B318" s="339">
        <v>0.1</v>
      </c>
      <c r="C318" s="338" t="s">
        <v>24</v>
      </c>
      <c r="D318" s="260" t="s">
        <v>1111</v>
      </c>
      <c r="E318" s="262" t="str">
        <f t="shared" si="10"/>
        <v>B10 (l)Maquinària comercial, institucional i industrial</v>
      </c>
      <c r="F318" s="337" t="s">
        <v>31</v>
      </c>
      <c r="G318" s="337" t="s">
        <v>31</v>
      </c>
      <c r="H318" s="337" t="s">
        <v>31</v>
      </c>
      <c r="I318" s="337" t="s">
        <v>31</v>
      </c>
      <c r="J318" s="337" t="s">
        <v>31</v>
      </c>
      <c r="K318" s="337" t="s">
        <v>31</v>
      </c>
      <c r="L318" s="337" t="s">
        <v>31</v>
      </c>
      <c r="M318" s="337" t="s">
        <v>31</v>
      </c>
      <c r="N318" s="337" t="s">
        <v>31</v>
      </c>
      <c r="O318" s="337" t="s">
        <v>31</v>
      </c>
      <c r="P318" s="337" t="s">
        <v>31</v>
      </c>
      <c r="Q318" s="337" t="s">
        <v>31</v>
      </c>
      <c r="R318" s="337" t="s">
        <v>31</v>
      </c>
      <c r="S318" s="337" t="s">
        <v>31</v>
      </c>
      <c r="T318" s="337" t="s">
        <v>31</v>
      </c>
      <c r="U318" s="337" t="s">
        <v>31</v>
      </c>
      <c r="V318" s="337" t="s">
        <v>31</v>
      </c>
      <c r="W318" s="337" t="s">
        <v>31</v>
      </c>
      <c r="X318" s="337" t="s">
        <v>31</v>
      </c>
      <c r="Y318" s="337" t="s">
        <v>31</v>
      </c>
      <c r="Z318" s="337" t="s">
        <v>31</v>
      </c>
      <c r="AA318" s="337" t="s">
        <v>31</v>
      </c>
      <c r="AB318" s="337" t="s">
        <v>31</v>
      </c>
      <c r="AC318" s="337" t="s">
        <v>31</v>
      </c>
      <c r="AD318" s="337" t="s">
        <v>31</v>
      </c>
      <c r="AE318" s="337" t="s">
        <v>31</v>
      </c>
      <c r="AF318" s="337" t="s">
        <v>31</v>
      </c>
      <c r="AG318" s="337" t="s">
        <v>31</v>
      </c>
      <c r="AH318" s="337" t="s">
        <v>31</v>
      </c>
      <c r="AI318" s="337" t="s">
        <v>31</v>
      </c>
      <c r="AJ318" s="337" t="s">
        <v>31</v>
      </c>
      <c r="AK318" s="337" t="s">
        <v>31</v>
      </c>
      <c r="AL318" s="337" t="s">
        <v>31</v>
      </c>
      <c r="AM318" s="337" t="s">
        <v>31</v>
      </c>
      <c r="AN318" s="337" t="s">
        <v>31</v>
      </c>
      <c r="AO318" s="337" t="s">
        <v>31</v>
      </c>
      <c r="AP318" s="337">
        <v>2.3940000000000001</v>
      </c>
      <c r="AQ318" s="337">
        <v>2.5999999999999999E-2</v>
      </c>
      <c r="AR318" s="337">
        <v>0.114</v>
      </c>
      <c r="AS318" s="337">
        <v>2.3940000000000001</v>
      </c>
      <c r="AT318" s="337">
        <v>2.4E-2</v>
      </c>
      <c r="AU318" s="337">
        <v>0.114</v>
      </c>
      <c r="AV318" s="337">
        <v>2.3940000000000001</v>
      </c>
      <c r="AW318" s="337">
        <v>2.1999999999999999E-2</v>
      </c>
      <c r="AX318" s="337">
        <v>0.114</v>
      </c>
      <c r="AY318" s="337">
        <v>2.3940000000000001</v>
      </c>
      <c r="AZ318" s="337">
        <v>2.1999999999999999E-2</v>
      </c>
      <c r="BA318" s="337">
        <v>0.114</v>
      </c>
      <c r="BB318" s="337"/>
      <c r="BC318" s="337"/>
      <c r="BD318" s="337"/>
    </row>
    <row r="319" spans="2:56" ht="16.5" customHeight="1" x14ac:dyDescent="0.25">
      <c r="B319" s="339">
        <v>0.2</v>
      </c>
      <c r="C319" s="338" t="s">
        <v>25</v>
      </c>
      <c r="D319" s="260" t="s">
        <v>1109</v>
      </c>
      <c r="E319" s="262" t="str">
        <f t="shared" si="10"/>
        <v>B20 (l)Maquinària agrícola</v>
      </c>
      <c r="F319" s="337" t="s">
        <v>31</v>
      </c>
      <c r="G319" s="337" t="s">
        <v>31</v>
      </c>
      <c r="H319" s="337" t="s">
        <v>31</v>
      </c>
      <c r="I319" s="337" t="s">
        <v>31</v>
      </c>
      <c r="J319" s="337" t="s">
        <v>31</v>
      </c>
      <c r="K319" s="337" t="s">
        <v>31</v>
      </c>
      <c r="L319" s="337" t="s">
        <v>31</v>
      </c>
      <c r="M319" s="337" t="s">
        <v>31</v>
      </c>
      <c r="N319" s="337" t="s">
        <v>31</v>
      </c>
      <c r="O319" s="337" t="s">
        <v>31</v>
      </c>
      <c r="P319" s="337" t="s">
        <v>31</v>
      </c>
      <c r="Q319" s="337" t="s">
        <v>31</v>
      </c>
      <c r="R319" s="337" t="s">
        <v>31</v>
      </c>
      <c r="S319" s="337" t="s">
        <v>31</v>
      </c>
      <c r="T319" s="337" t="s">
        <v>31</v>
      </c>
      <c r="U319" s="337" t="s">
        <v>31</v>
      </c>
      <c r="V319" s="337" t="s">
        <v>31</v>
      </c>
      <c r="W319" s="337" t="s">
        <v>31</v>
      </c>
      <c r="X319" s="337" t="s">
        <v>31</v>
      </c>
      <c r="Y319" s="337" t="s">
        <v>31</v>
      </c>
      <c r="Z319" s="337" t="s">
        <v>31</v>
      </c>
      <c r="AA319" s="337" t="s">
        <v>31</v>
      </c>
      <c r="AB319" s="337" t="s">
        <v>31</v>
      </c>
      <c r="AC319" s="337" t="s">
        <v>31</v>
      </c>
      <c r="AD319" s="337" t="s">
        <v>31</v>
      </c>
      <c r="AE319" s="337" t="s">
        <v>31</v>
      </c>
      <c r="AF319" s="337" t="s">
        <v>31</v>
      </c>
      <c r="AG319" s="337" t="s">
        <v>31</v>
      </c>
      <c r="AH319" s="337" t="s">
        <v>31</v>
      </c>
      <c r="AI319" s="337" t="s">
        <v>31</v>
      </c>
      <c r="AJ319" s="337" t="s">
        <v>31</v>
      </c>
      <c r="AK319" s="337" t="s">
        <v>31</v>
      </c>
      <c r="AL319" s="337" t="s">
        <v>31</v>
      </c>
      <c r="AM319" s="337" t="s">
        <v>31</v>
      </c>
      <c r="AN319" s="337" t="s">
        <v>31</v>
      </c>
      <c r="AO319" s="337" t="s">
        <v>31</v>
      </c>
      <c r="AP319" s="337">
        <v>2.1429999999999998</v>
      </c>
      <c r="AQ319" s="337">
        <v>3.2000000000000001E-2</v>
      </c>
      <c r="AR319" s="337">
        <v>0.11600000000000001</v>
      </c>
      <c r="AS319" s="337">
        <v>2.1429999999999998</v>
      </c>
      <c r="AT319" s="337">
        <v>2.7E-2</v>
      </c>
      <c r="AU319" s="337">
        <v>0.11600000000000001</v>
      </c>
      <c r="AV319" s="337">
        <v>2.1429999999999998</v>
      </c>
      <c r="AW319" s="337">
        <v>2.5000000000000001E-2</v>
      </c>
      <c r="AX319" s="337">
        <v>0.11600000000000001</v>
      </c>
      <c r="AY319" s="337">
        <v>2.1429999999999998</v>
      </c>
      <c r="AZ319" s="337">
        <v>2.5000000000000001E-2</v>
      </c>
      <c r="BA319" s="337">
        <v>0.11600000000000001</v>
      </c>
      <c r="BB319" s="337"/>
      <c r="BC319" s="337"/>
      <c r="BD319" s="337"/>
    </row>
    <row r="320" spans="2:56" ht="16.5" customHeight="1" x14ac:dyDescent="0.25">
      <c r="B320" s="339">
        <v>0.2</v>
      </c>
      <c r="C320" s="338" t="s">
        <v>25</v>
      </c>
      <c r="D320" s="260" t="s">
        <v>1110</v>
      </c>
      <c r="E320" s="262" t="str">
        <f t="shared" si="10"/>
        <v>B20 (l)Maquinària forestal</v>
      </c>
      <c r="F320" s="337" t="s">
        <v>31</v>
      </c>
      <c r="G320" s="337" t="s">
        <v>31</v>
      </c>
      <c r="H320" s="337" t="s">
        <v>31</v>
      </c>
      <c r="I320" s="337" t="s">
        <v>31</v>
      </c>
      <c r="J320" s="337" t="s">
        <v>31</v>
      </c>
      <c r="K320" s="337" t="s">
        <v>31</v>
      </c>
      <c r="L320" s="337" t="s">
        <v>31</v>
      </c>
      <c r="M320" s="337" t="s">
        <v>31</v>
      </c>
      <c r="N320" s="337" t="s">
        <v>31</v>
      </c>
      <c r="O320" s="337" t="s">
        <v>31</v>
      </c>
      <c r="P320" s="337" t="s">
        <v>31</v>
      </c>
      <c r="Q320" s="337" t="s">
        <v>31</v>
      </c>
      <c r="R320" s="337" t="s">
        <v>31</v>
      </c>
      <c r="S320" s="337" t="s">
        <v>31</v>
      </c>
      <c r="T320" s="337" t="s">
        <v>31</v>
      </c>
      <c r="U320" s="337" t="s">
        <v>31</v>
      </c>
      <c r="V320" s="337" t="s">
        <v>31</v>
      </c>
      <c r="W320" s="337" t="s">
        <v>31</v>
      </c>
      <c r="X320" s="337" t="s">
        <v>31</v>
      </c>
      <c r="Y320" s="337" t="s">
        <v>31</v>
      </c>
      <c r="Z320" s="337" t="s">
        <v>31</v>
      </c>
      <c r="AA320" s="337" t="s">
        <v>31</v>
      </c>
      <c r="AB320" s="337" t="s">
        <v>31</v>
      </c>
      <c r="AC320" s="337" t="s">
        <v>31</v>
      </c>
      <c r="AD320" s="337" t="s">
        <v>31</v>
      </c>
      <c r="AE320" s="337" t="s">
        <v>31</v>
      </c>
      <c r="AF320" s="337" t="s">
        <v>31</v>
      </c>
      <c r="AG320" s="337" t="s">
        <v>31</v>
      </c>
      <c r="AH320" s="337" t="s">
        <v>31</v>
      </c>
      <c r="AI320" s="337" t="s">
        <v>31</v>
      </c>
      <c r="AJ320" s="337" t="s">
        <v>31</v>
      </c>
      <c r="AK320" s="337" t="s">
        <v>31</v>
      </c>
      <c r="AL320" s="337" t="s">
        <v>31</v>
      </c>
      <c r="AM320" s="337" t="s">
        <v>31</v>
      </c>
      <c r="AN320" s="337" t="s">
        <v>31</v>
      </c>
      <c r="AO320" s="337" t="s">
        <v>31</v>
      </c>
      <c r="AP320" s="337">
        <v>2.1429999999999998</v>
      </c>
      <c r="AQ320" s="337">
        <v>1.4999999999999999E-2</v>
      </c>
      <c r="AR320" s="337">
        <v>0.11600000000000001</v>
      </c>
      <c r="AS320" s="337">
        <v>2.1429999999999998</v>
      </c>
      <c r="AT320" s="337">
        <v>1.4E-2</v>
      </c>
      <c r="AU320" s="337">
        <v>0.11600000000000001</v>
      </c>
      <c r="AV320" s="337">
        <v>2.1429999999999998</v>
      </c>
      <c r="AW320" s="337">
        <v>1.2999999999999999E-2</v>
      </c>
      <c r="AX320" s="337">
        <v>0.11600000000000001</v>
      </c>
      <c r="AY320" s="337">
        <v>2.1429999999999998</v>
      </c>
      <c r="AZ320" s="337">
        <v>1.2999999999999999E-2</v>
      </c>
      <c r="BA320" s="337">
        <v>0.11600000000000001</v>
      </c>
      <c r="BB320" s="337"/>
      <c r="BC320" s="337"/>
      <c r="BD320" s="337"/>
    </row>
    <row r="321" spans="2:56" ht="16.5" customHeight="1" x14ac:dyDescent="0.25">
      <c r="B321" s="339">
        <v>0.2</v>
      </c>
      <c r="C321" s="338" t="s">
        <v>25</v>
      </c>
      <c r="D321" s="260" t="s">
        <v>1111</v>
      </c>
      <c r="E321" s="262" t="str">
        <f t="shared" si="10"/>
        <v>B20 (l)Maquinària comercial, institucional i industrial</v>
      </c>
      <c r="F321" s="337" t="s">
        <v>31</v>
      </c>
      <c r="G321" s="337" t="s">
        <v>31</v>
      </c>
      <c r="H321" s="337" t="s">
        <v>31</v>
      </c>
      <c r="I321" s="337" t="s">
        <v>31</v>
      </c>
      <c r="J321" s="337" t="s">
        <v>31</v>
      </c>
      <c r="K321" s="337" t="s">
        <v>31</v>
      </c>
      <c r="L321" s="337" t="s">
        <v>31</v>
      </c>
      <c r="M321" s="337" t="s">
        <v>31</v>
      </c>
      <c r="N321" s="337" t="s">
        <v>31</v>
      </c>
      <c r="O321" s="337" t="s">
        <v>31</v>
      </c>
      <c r="P321" s="337" t="s">
        <v>31</v>
      </c>
      <c r="Q321" s="337" t="s">
        <v>31</v>
      </c>
      <c r="R321" s="337" t="s">
        <v>31</v>
      </c>
      <c r="S321" s="337" t="s">
        <v>31</v>
      </c>
      <c r="T321" s="337" t="s">
        <v>31</v>
      </c>
      <c r="U321" s="337" t="s">
        <v>31</v>
      </c>
      <c r="V321" s="337" t="s">
        <v>31</v>
      </c>
      <c r="W321" s="337" t="s">
        <v>31</v>
      </c>
      <c r="X321" s="337" t="s">
        <v>31</v>
      </c>
      <c r="Y321" s="337" t="s">
        <v>31</v>
      </c>
      <c r="Z321" s="337" t="s">
        <v>31</v>
      </c>
      <c r="AA321" s="337" t="s">
        <v>31</v>
      </c>
      <c r="AB321" s="337" t="s">
        <v>31</v>
      </c>
      <c r="AC321" s="337" t="s">
        <v>31</v>
      </c>
      <c r="AD321" s="337" t="s">
        <v>31</v>
      </c>
      <c r="AE321" s="337" t="s">
        <v>31</v>
      </c>
      <c r="AF321" s="337" t="s">
        <v>31</v>
      </c>
      <c r="AG321" s="337" t="s">
        <v>31</v>
      </c>
      <c r="AH321" s="337" t="s">
        <v>31</v>
      </c>
      <c r="AI321" s="337" t="s">
        <v>31</v>
      </c>
      <c r="AJ321" s="337" t="s">
        <v>31</v>
      </c>
      <c r="AK321" s="337" t="s">
        <v>31</v>
      </c>
      <c r="AL321" s="337" t="s">
        <v>31</v>
      </c>
      <c r="AM321" s="337" t="s">
        <v>31</v>
      </c>
      <c r="AN321" s="337" t="s">
        <v>31</v>
      </c>
      <c r="AO321" s="337" t="s">
        <v>31</v>
      </c>
      <c r="AP321" s="337">
        <v>2.1429999999999998</v>
      </c>
      <c r="AQ321" s="337">
        <v>2.5999999999999999E-2</v>
      </c>
      <c r="AR321" s="337">
        <v>0.114</v>
      </c>
      <c r="AS321" s="337">
        <v>2.1429999999999998</v>
      </c>
      <c r="AT321" s="337">
        <v>2.4E-2</v>
      </c>
      <c r="AU321" s="337">
        <v>0.114</v>
      </c>
      <c r="AV321" s="337">
        <v>2.1429999999999998</v>
      </c>
      <c r="AW321" s="337">
        <v>2.1999999999999999E-2</v>
      </c>
      <c r="AX321" s="337">
        <v>0.114</v>
      </c>
      <c r="AY321" s="337">
        <v>2.1429999999999998</v>
      </c>
      <c r="AZ321" s="337">
        <v>2.1999999999999999E-2</v>
      </c>
      <c r="BA321" s="337">
        <v>0.114</v>
      </c>
      <c r="BB321" s="337"/>
      <c r="BC321" s="337"/>
      <c r="BD321" s="337"/>
    </row>
    <row r="322" spans="2:56" ht="16.5" customHeight="1" x14ac:dyDescent="0.25">
      <c r="B322" s="339">
        <v>0.3</v>
      </c>
      <c r="C322" s="338" t="s">
        <v>27</v>
      </c>
      <c r="D322" s="260" t="s">
        <v>1109</v>
      </c>
      <c r="E322" s="262" t="str">
        <f t="shared" si="10"/>
        <v>B30 (l)Maquinària agrícola</v>
      </c>
      <c r="F322" s="337" t="s">
        <v>31</v>
      </c>
      <c r="G322" s="337" t="s">
        <v>31</v>
      </c>
      <c r="H322" s="337" t="s">
        <v>31</v>
      </c>
      <c r="I322" s="337" t="s">
        <v>31</v>
      </c>
      <c r="J322" s="337" t="s">
        <v>31</v>
      </c>
      <c r="K322" s="337" t="s">
        <v>31</v>
      </c>
      <c r="L322" s="337" t="s">
        <v>31</v>
      </c>
      <c r="M322" s="337" t="s">
        <v>31</v>
      </c>
      <c r="N322" s="337" t="s">
        <v>31</v>
      </c>
      <c r="O322" s="337" t="s">
        <v>31</v>
      </c>
      <c r="P322" s="337" t="s">
        <v>31</v>
      </c>
      <c r="Q322" s="337" t="s">
        <v>31</v>
      </c>
      <c r="R322" s="337" t="s">
        <v>31</v>
      </c>
      <c r="S322" s="337" t="s">
        <v>31</v>
      </c>
      <c r="T322" s="337" t="s">
        <v>31</v>
      </c>
      <c r="U322" s="337" t="s">
        <v>31</v>
      </c>
      <c r="V322" s="337" t="s">
        <v>31</v>
      </c>
      <c r="W322" s="337" t="s">
        <v>31</v>
      </c>
      <c r="X322" s="337" t="s">
        <v>31</v>
      </c>
      <c r="Y322" s="337" t="s">
        <v>31</v>
      </c>
      <c r="Z322" s="337" t="s">
        <v>31</v>
      </c>
      <c r="AA322" s="337" t="s">
        <v>31</v>
      </c>
      <c r="AB322" s="337" t="s">
        <v>31</v>
      </c>
      <c r="AC322" s="337" t="s">
        <v>31</v>
      </c>
      <c r="AD322" s="337" t="s">
        <v>31</v>
      </c>
      <c r="AE322" s="337" t="s">
        <v>31</v>
      </c>
      <c r="AF322" s="337" t="s">
        <v>31</v>
      </c>
      <c r="AG322" s="337" t="s">
        <v>31</v>
      </c>
      <c r="AH322" s="337" t="s">
        <v>31</v>
      </c>
      <c r="AI322" s="337" t="s">
        <v>31</v>
      </c>
      <c r="AJ322" s="337" t="s">
        <v>31</v>
      </c>
      <c r="AK322" s="337" t="s">
        <v>31</v>
      </c>
      <c r="AL322" s="337" t="s">
        <v>31</v>
      </c>
      <c r="AM322" s="337" t="s">
        <v>31</v>
      </c>
      <c r="AN322" s="337" t="s">
        <v>31</v>
      </c>
      <c r="AO322" s="337" t="s">
        <v>31</v>
      </c>
      <c r="AP322" s="337">
        <v>1.8919999999999999</v>
      </c>
      <c r="AQ322" s="337">
        <v>3.2000000000000001E-2</v>
      </c>
      <c r="AR322" s="337">
        <v>0.11600000000000001</v>
      </c>
      <c r="AS322" s="337">
        <v>1.8919999999999999</v>
      </c>
      <c r="AT322" s="337">
        <v>2.7E-2</v>
      </c>
      <c r="AU322" s="337">
        <v>0.11600000000000001</v>
      </c>
      <c r="AV322" s="337">
        <v>1.893</v>
      </c>
      <c r="AW322" s="337">
        <v>2.5000000000000001E-2</v>
      </c>
      <c r="AX322" s="337">
        <v>0.11600000000000001</v>
      </c>
      <c r="AY322" s="337">
        <v>1.8919999999999999</v>
      </c>
      <c r="AZ322" s="337">
        <v>2.5000000000000001E-2</v>
      </c>
      <c r="BA322" s="337">
        <v>0.11600000000000001</v>
      </c>
      <c r="BB322" s="337"/>
      <c r="BC322" s="337"/>
      <c r="BD322" s="337"/>
    </row>
    <row r="323" spans="2:56" ht="16.5" customHeight="1" x14ac:dyDescent="0.25">
      <c r="B323" s="339">
        <v>0.3</v>
      </c>
      <c r="C323" s="338" t="s">
        <v>27</v>
      </c>
      <c r="D323" s="260" t="s">
        <v>1110</v>
      </c>
      <c r="E323" s="262" t="str">
        <f t="shared" si="10"/>
        <v>B30 (l)Maquinària forestal</v>
      </c>
      <c r="F323" s="337" t="s">
        <v>31</v>
      </c>
      <c r="G323" s="337" t="s">
        <v>31</v>
      </c>
      <c r="H323" s="337" t="s">
        <v>31</v>
      </c>
      <c r="I323" s="337" t="s">
        <v>31</v>
      </c>
      <c r="J323" s="337" t="s">
        <v>31</v>
      </c>
      <c r="K323" s="337" t="s">
        <v>31</v>
      </c>
      <c r="L323" s="337" t="s">
        <v>31</v>
      </c>
      <c r="M323" s="337" t="s">
        <v>31</v>
      </c>
      <c r="N323" s="337" t="s">
        <v>31</v>
      </c>
      <c r="O323" s="337" t="s">
        <v>31</v>
      </c>
      <c r="P323" s="337" t="s">
        <v>31</v>
      </c>
      <c r="Q323" s="337" t="s">
        <v>31</v>
      </c>
      <c r="R323" s="337" t="s">
        <v>31</v>
      </c>
      <c r="S323" s="337" t="s">
        <v>31</v>
      </c>
      <c r="T323" s="337" t="s">
        <v>31</v>
      </c>
      <c r="U323" s="337" t="s">
        <v>31</v>
      </c>
      <c r="V323" s="337" t="s">
        <v>31</v>
      </c>
      <c r="W323" s="337" t="s">
        <v>31</v>
      </c>
      <c r="X323" s="337" t="s">
        <v>31</v>
      </c>
      <c r="Y323" s="337" t="s">
        <v>31</v>
      </c>
      <c r="Z323" s="337" t="s">
        <v>31</v>
      </c>
      <c r="AA323" s="337" t="s">
        <v>31</v>
      </c>
      <c r="AB323" s="337" t="s">
        <v>31</v>
      </c>
      <c r="AC323" s="337" t="s">
        <v>31</v>
      </c>
      <c r="AD323" s="337" t="s">
        <v>31</v>
      </c>
      <c r="AE323" s="337" t="s">
        <v>31</v>
      </c>
      <c r="AF323" s="337" t="s">
        <v>31</v>
      </c>
      <c r="AG323" s="337" t="s">
        <v>31</v>
      </c>
      <c r="AH323" s="337" t="s">
        <v>31</v>
      </c>
      <c r="AI323" s="337" t="s">
        <v>31</v>
      </c>
      <c r="AJ323" s="337" t="s">
        <v>31</v>
      </c>
      <c r="AK323" s="337" t="s">
        <v>31</v>
      </c>
      <c r="AL323" s="337" t="s">
        <v>31</v>
      </c>
      <c r="AM323" s="337" t="s">
        <v>31</v>
      </c>
      <c r="AN323" s="337" t="s">
        <v>31</v>
      </c>
      <c r="AO323" s="337" t="s">
        <v>31</v>
      </c>
      <c r="AP323" s="337">
        <v>1.8919999999999999</v>
      </c>
      <c r="AQ323" s="337">
        <v>1.4999999999999999E-2</v>
      </c>
      <c r="AR323" s="337">
        <v>0.11600000000000001</v>
      </c>
      <c r="AS323" s="337">
        <v>1.8919999999999999</v>
      </c>
      <c r="AT323" s="337">
        <v>1.4E-2</v>
      </c>
      <c r="AU323" s="337">
        <v>0.11600000000000001</v>
      </c>
      <c r="AV323" s="337">
        <v>1.893</v>
      </c>
      <c r="AW323" s="337">
        <v>1.2999999999999999E-2</v>
      </c>
      <c r="AX323" s="337">
        <v>0.11600000000000001</v>
      </c>
      <c r="AY323" s="337">
        <v>1.8919999999999999</v>
      </c>
      <c r="AZ323" s="337">
        <v>1.2999999999999999E-2</v>
      </c>
      <c r="BA323" s="337">
        <v>0.11600000000000001</v>
      </c>
      <c r="BB323" s="337"/>
      <c r="BC323" s="337"/>
      <c r="BD323" s="337"/>
    </row>
    <row r="324" spans="2:56" ht="16.5" customHeight="1" x14ac:dyDescent="0.25">
      <c r="B324" s="339">
        <v>0.3</v>
      </c>
      <c r="C324" s="338" t="s">
        <v>27</v>
      </c>
      <c r="D324" s="260" t="s">
        <v>1111</v>
      </c>
      <c r="E324" s="262" t="str">
        <f t="shared" si="10"/>
        <v>B30 (l)Maquinària comercial, institucional i industrial</v>
      </c>
      <c r="F324" s="337" t="s">
        <v>31</v>
      </c>
      <c r="G324" s="337" t="s">
        <v>31</v>
      </c>
      <c r="H324" s="337" t="s">
        <v>31</v>
      </c>
      <c r="I324" s="337" t="s">
        <v>31</v>
      </c>
      <c r="J324" s="337" t="s">
        <v>31</v>
      </c>
      <c r="K324" s="337" t="s">
        <v>31</v>
      </c>
      <c r="L324" s="337" t="s">
        <v>31</v>
      </c>
      <c r="M324" s="337" t="s">
        <v>31</v>
      </c>
      <c r="N324" s="337" t="s">
        <v>31</v>
      </c>
      <c r="O324" s="337" t="s">
        <v>31</v>
      </c>
      <c r="P324" s="337" t="s">
        <v>31</v>
      </c>
      <c r="Q324" s="337" t="s">
        <v>31</v>
      </c>
      <c r="R324" s="337" t="s">
        <v>31</v>
      </c>
      <c r="S324" s="337" t="s">
        <v>31</v>
      </c>
      <c r="T324" s="337" t="s">
        <v>31</v>
      </c>
      <c r="U324" s="337" t="s">
        <v>31</v>
      </c>
      <c r="V324" s="337" t="s">
        <v>31</v>
      </c>
      <c r="W324" s="337" t="s">
        <v>31</v>
      </c>
      <c r="X324" s="337" t="s">
        <v>31</v>
      </c>
      <c r="Y324" s="337" t="s">
        <v>31</v>
      </c>
      <c r="Z324" s="337" t="s">
        <v>31</v>
      </c>
      <c r="AA324" s="337" t="s">
        <v>31</v>
      </c>
      <c r="AB324" s="337" t="s">
        <v>31</v>
      </c>
      <c r="AC324" s="337" t="s">
        <v>31</v>
      </c>
      <c r="AD324" s="337" t="s">
        <v>31</v>
      </c>
      <c r="AE324" s="337" t="s">
        <v>31</v>
      </c>
      <c r="AF324" s="337" t="s">
        <v>31</v>
      </c>
      <c r="AG324" s="337" t="s">
        <v>31</v>
      </c>
      <c r="AH324" s="337" t="s">
        <v>31</v>
      </c>
      <c r="AI324" s="337" t="s">
        <v>31</v>
      </c>
      <c r="AJ324" s="337" t="s">
        <v>31</v>
      </c>
      <c r="AK324" s="337" t="s">
        <v>31</v>
      </c>
      <c r="AL324" s="337" t="s">
        <v>31</v>
      </c>
      <c r="AM324" s="337" t="s">
        <v>31</v>
      </c>
      <c r="AN324" s="337" t="s">
        <v>31</v>
      </c>
      <c r="AO324" s="337" t="s">
        <v>31</v>
      </c>
      <c r="AP324" s="337">
        <v>1.8919999999999999</v>
      </c>
      <c r="AQ324" s="337">
        <v>2.5999999999999999E-2</v>
      </c>
      <c r="AR324" s="337">
        <v>0.114</v>
      </c>
      <c r="AS324" s="337">
        <v>1.8919999999999999</v>
      </c>
      <c r="AT324" s="337">
        <v>2.4E-2</v>
      </c>
      <c r="AU324" s="337">
        <v>0.114</v>
      </c>
      <c r="AV324" s="337">
        <v>1.893</v>
      </c>
      <c r="AW324" s="337">
        <v>2.1999999999999999E-2</v>
      </c>
      <c r="AX324" s="337">
        <v>0.114</v>
      </c>
      <c r="AY324" s="337">
        <v>1.8919999999999999</v>
      </c>
      <c r="AZ324" s="337">
        <v>2.1999999999999999E-2</v>
      </c>
      <c r="BA324" s="337">
        <v>0.114</v>
      </c>
      <c r="BB324" s="337"/>
      <c r="BC324" s="337"/>
      <c r="BD324" s="337"/>
    </row>
    <row r="325" spans="2:56" ht="16.5" customHeight="1" x14ac:dyDescent="0.25">
      <c r="B325" s="339">
        <v>1</v>
      </c>
      <c r="C325" s="338" t="s">
        <v>28</v>
      </c>
      <c r="D325" s="260" t="s">
        <v>1109</v>
      </c>
      <c r="E325" s="262" t="str">
        <f t="shared" si="10"/>
        <v>B100 (l)Maquinària agrícola</v>
      </c>
      <c r="F325" s="337" t="s">
        <v>31</v>
      </c>
      <c r="G325" s="337" t="s">
        <v>31</v>
      </c>
      <c r="H325" s="337" t="s">
        <v>31</v>
      </c>
      <c r="I325" s="337" t="s">
        <v>31</v>
      </c>
      <c r="J325" s="337" t="s">
        <v>31</v>
      </c>
      <c r="K325" s="337" t="s">
        <v>31</v>
      </c>
      <c r="L325" s="337" t="s">
        <v>31</v>
      </c>
      <c r="M325" s="337" t="s">
        <v>31</v>
      </c>
      <c r="N325" s="337" t="s">
        <v>31</v>
      </c>
      <c r="O325" s="337" t="s">
        <v>31</v>
      </c>
      <c r="P325" s="337" t="s">
        <v>31</v>
      </c>
      <c r="Q325" s="337" t="s">
        <v>31</v>
      </c>
      <c r="R325" s="337" t="s">
        <v>31</v>
      </c>
      <c r="S325" s="337" t="s">
        <v>31</v>
      </c>
      <c r="T325" s="337" t="s">
        <v>31</v>
      </c>
      <c r="U325" s="337" t="s">
        <v>31</v>
      </c>
      <c r="V325" s="337" t="s">
        <v>31</v>
      </c>
      <c r="W325" s="337" t="s">
        <v>31</v>
      </c>
      <c r="X325" s="337" t="s">
        <v>31</v>
      </c>
      <c r="Y325" s="337" t="s">
        <v>31</v>
      </c>
      <c r="Z325" s="337" t="s">
        <v>31</v>
      </c>
      <c r="AA325" s="337" t="s">
        <v>31</v>
      </c>
      <c r="AB325" s="337" t="s">
        <v>31</v>
      </c>
      <c r="AC325" s="337" t="s">
        <v>31</v>
      </c>
      <c r="AD325" s="337" t="s">
        <v>31</v>
      </c>
      <c r="AE325" s="337" t="s">
        <v>31</v>
      </c>
      <c r="AF325" s="337" t="s">
        <v>31</v>
      </c>
      <c r="AG325" s="337" t="s">
        <v>31</v>
      </c>
      <c r="AH325" s="337" t="s">
        <v>31</v>
      </c>
      <c r="AI325" s="337" t="s">
        <v>31</v>
      </c>
      <c r="AJ325" s="337" t="s">
        <v>31</v>
      </c>
      <c r="AK325" s="337" t="s">
        <v>31</v>
      </c>
      <c r="AL325" s="337" t="s">
        <v>31</v>
      </c>
      <c r="AM325" s="337" t="s">
        <v>31</v>
      </c>
      <c r="AN325" s="337" t="s">
        <v>31</v>
      </c>
      <c r="AO325" s="337" t="s">
        <v>31</v>
      </c>
      <c r="AP325" s="337">
        <v>0.13700000000000001</v>
      </c>
      <c r="AQ325" s="337">
        <v>3.2000000000000001E-2</v>
      </c>
      <c r="AR325" s="337">
        <v>0.11600000000000001</v>
      </c>
      <c r="AS325" s="337">
        <v>0.13600000000000001</v>
      </c>
      <c r="AT325" s="337">
        <v>2.7E-2</v>
      </c>
      <c r="AU325" s="337">
        <v>0.11600000000000001</v>
      </c>
      <c r="AV325" s="337">
        <v>0.13700000000000001</v>
      </c>
      <c r="AW325" s="337">
        <v>2.5000000000000001E-2</v>
      </c>
      <c r="AX325" s="337">
        <v>0.11600000000000001</v>
      </c>
      <c r="AY325" s="337">
        <v>0.13700000000000001</v>
      </c>
      <c r="AZ325" s="337">
        <v>2.5000000000000001E-2</v>
      </c>
      <c r="BA325" s="337">
        <v>0.11600000000000001</v>
      </c>
      <c r="BB325" s="337"/>
      <c r="BC325" s="337"/>
      <c r="BD325" s="337"/>
    </row>
    <row r="326" spans="2:56" ht="16.5" customHeight="1" x14ac:dyDescent="0.25">
      <c r="B326" s="339">
        <v>1</v>
      </c>
      <c r="C326" s="338" t="s">
        <v>28</v>
      </c>
      <c r="D326" s="260" t="s">
        <v>1110</v>
      </c>
      <c r="E326" s="262" t="str">
        <f t="shared" si="10"/>
        <v>B100 (l)Maquinària forestal</v>
      </c>
      <c r="F326" s="337" t="s">
        <v>31</v>
      </c>
      <c r="G326" s="337" t="s">
        <v>31</v>
      </c>
      <c r="H326" s="337" t="s">
        <v>31</v>
      </c>
      <c r="I326" s="337" t="s">
        <v>31</v>
      </c>
      <c r="J326" s="337" t="s">
        <v>31</v>
      </c>
      <c r="K326" s="337" t="s">
        <v>31</v>
      </c>
      <c r="L326" s="337" t="s">
        <v>31</v>
      </c>
      <c r="M326" s="337" t="s">
        <v>31</v>
      </c>
      <c r="N326" s="337" t="s">
        <v>31</v>
      </c>
      <c r="O326" s="337" t="s">
        <v>31</v>
      </c>
      <c r="P326" s="337" t="s">
        <v>31</v>
      </c>
      <c r="Q326" s="337" t="s">
        <v>31</v>
      </c>
      <c r="R326" s="337" t="s">
        <v>31</v>
      </c>
      <c r="S326" s="337" t="s">
        <v>31</v>
      </c>
      <c r="T326" s="337" t="s">
        <v>31</v>
      </c>
      <c r="U326" s="337" t="s">
        <v>31</v>
      </c>
      <c r="V326" s="337" t="s">
        <v>31</v>
      </c>
      <c r="W326" s="337" t="s">
        <v>31</v>
      </c>
      <c r="X326" s="337" t="s">
        <v>31</v>
      </c>
      <c r="Y326" s="337" t="s">
        <v>31</v>
      </c>
      <c r="Z326" s="337" t="s">
        <v>31</v>
      </c>
      <c r="AA326" s="337" t="s">
        <v>31</v>
      </c>
      <c r="AB326" s="337" t="s">
        <v>31</v>
      </c>
      <c r="AC326" s="337" t="s">
        <v>31</v>
      </c>
      <c r="AD326" s="337" t="s">
        <v>31</v>
      </c>
      <c r="AE326" s="337" t="s">
        <v>31</v>
      </c>
      <c r="AF326" s="337" t="s">
        <v>31</v>
      </c>
      <c r="AG326" s="337" t="s">
        <v>31</v>
      </c>
      <c r="AH326" s="337" t="s">
        <v>31</v>
      </c>
      <c r="AI326" s="337" t="s">
        <v>31</v>
      </c>
      <c r="AJ326" s="337" t="s">
        <v>31</v>
      </c>
      <c r="AK326" s="337" t="s">
        <v>31</v>
      </c>
      <c r="AL326" s="337" t="s">
        <v>31</v>
      </c>
      <c r="AM326" s="337" t="s">
        <v>31</v>
      </c>
      <c r="AN326" s="337" t="s">
        <v>31</v>
      </c>
      <c r="AO326" s="337" t="s">
        <v>31</v>
      </c>
      <c r="AP326" s="337">
        <v>0.13700000000000001</v>
      </c>
      <c r="AQ326" s="337">
        <v>1.4999999999999999E-2</v>
      </c>
      <c r="AR326" s="337">
        <v>0.11600000000000001</v>
      </c>
      <c r="AS326" s="337">
        <v>0.13600000000000001</v>
      </c>
      <c r="AT326" s="337">
        <v>1.4E-2</v>
      </c>
      <c r="AU326" s="337">
        <v>0.11600000000000001</v>
      </c>
      <c r="AV326" s="337">
        <v>0.13700000000000001</v>
      </c>
      <c r="AW326" s="337">
        <v>1.2999999999999999E-2</v>
      </c>
      <c r="AX326" s="337">
        <v>0.11600000000000001</v>
      </c>
      <c r="AY326" s="337">
        <v>0.13700000000000001</v>
      </c>
      <c r="AZ326" s="337">
        <v>1.2999999999999999E-2</v>
      </c>
      <c r="BA326" s="337">
        <v>0.11600000000000001</v>
      </c>
      <c r="BB326" s="337"/>
      <c r="BC326" s="337"/>
      <c r="BD326" s="337"/>
    </row>
    <row r="327" spans="2:56" ht="16.5" customHeight="1" x14ac:dyDescent="0.25">
      <c r="B327" s="339">
        <v>1</v>
      </c>
      <c r="C327" s="338" t="s">
        <v>28</v>
      </c>
      <c r="D327" s="260" t="s">
        <v>1111</v>
      </c>
      <c r="E327" s="262" t="str">
        <f t="shared" si="10"/>
        <v>B100 (l)Maquinària comercial, institucional i industrial</v>
      </c>
      <c r="F327" s="337" t="s">
        <v>31</v>
      </c>
      <c r="G327" s="337" t="s">
        <v>31</v>
      </c>
      <c r="H327" s="337" t="s">
        <v>31</v>
      </c>
      <c r="I327" s="337" t="s">
        <v>31</v>
      </c>
      <c r="J327" s="337" t="s">
        <v>31</v>
      </c>
      <c r="K327" s="337" t="s">
        <v>31</v>
      </c>
      <c r="L327" s="337" t="s">
        <v>31</v>
      </c>
      <c r="M327" s="337" t="s">
        <v>31</v>
      </c>
      <c r="N327" s="337" t="s">
        <v>31</v>
      </c>
      <c r="O327" s="337" t="s">
        <v>31</v>
      </c>
      <c r="P327" s="337" t="s">
        <v>31</v>
      </c>
      <c r="Q327" s="337" t="s">
        <v>31</v>
      </c>
      <c r="R327" s="337" t="s">
        <v>31</v>
      </c>
      <c r="S327" s="337" t="s">
        <v>31</v>
      </c>
      <c r="T327" s="337" t="s">
        <v>31</v>
      </c>
      <c r="U327" s="337" t="s">
        <v>31</v>
      </c>
      <c r="V327" s="337" t="s">
        <v>31</v>
      </c>
      <c r="W327" s="337" t="s">
        <v>31</v>
      </c>
      <c r="X327" s="337" t="s">
        <v>31</v>
      </c>
      <c r="Y327" s="337" t="s">
        <v>31</v>
      </c>
      <c r="Z327" s="337" t="s">
        <v>31</v>
      </c>
      <c r="AA327" s="337" t="s">
        <v>31</v>
      </c>
      <c r="AB327" s="337" t="s">
        <v>31</v>
      </c>
      <c r="AC327" s="337" t="s">
        <v>31</v>
      </c>
      <c r="AD327" s="337" t="s">
        <v>31</v>
      </c>
      <c r="AE327" s="337" t="s">
        <v>31</v>
      </c>
      <c r="AF327" s="337" t="s">
        <v>31</v>
      </c>
      <c r="AG327" s="337" t="s">
        <v>31</v>
      </c>
      <c r="AH327" s="337" t="s">
        <v>31</v>
      </c>
      <c r="AI327" s="337" t="s">
        <v>31</v>
      </c>
      <c r="AJ327" s="337" t="s">
        <v>31</v>
      </c>
      <c r="AK327" s="337" t="s">
        <v>31</v>
      </c>
      <c r="AL327" s="337" t="s">
        <v>31</v>
      </c>
      <c r="AM327" s="337" t="s">
        <v>31</v>
      </c>
      <c r="AN327" s="337" t="s">
        <v>31</v>
      </c>
      <c r="AO327" s="337" t="s">
        <v>31</v>
      </c>
      <c r="AP327" s="337">
        <v>0.13700000000000001</v>
      </c>
      <c r="AQ327" s="337">
        <v>2.5999999999999999E-2</v>
      </c>
      <c r="AR327" s="337">
        <v>0.114</v>
      </c>
      <c r="AS327" s="337">
        <v>0.13600000000000001</v>
      </c>
      <c r="AT327" s="337">
        <v>2.4E-2</v>
      </c>
      <c r="AU327" s="337">
        <v>0.114</v>
      </c>
      <c r="AV327" s="337">
        <v>0.13700000000000001</v>
      </c>
      <c r="AW327" s="337">
        <v>2.1999999999999999E-2</v>
      </c>
      <c r="AX327" s="337">
        <v>0.114</v>
      </c>
      <c r="AY327" s="337">
        <v>0.13700000000000001</v>
      </c>
      <c r="AZ327" s="337">
        <v>2.1999999999999999E-2</v>
      </c>
      <c r="BA327" s="337">
        <v>0.114</v>
      </c>
      <c r="BB327" s="337"/>
      <c r="BC327" s="337"/>
      <c r="BD327" s="337"/>
    </row>
    <row r="328" spans="2:56" ht="16.5" customHeight="1" x14ac:dyDescent="0.25">
      <c r="B328" s="339"/>
      <c r="C328" s="338" t="s">
        <v>11</v>
      </c>
      <c r="D328" s="260" t="s">
        <v>1110</v>
      </c>
      <c r="E328" s="262" t="str">
        <f t="shared" si="10"/>
        <v>Gasolina (l)Maquinària forestal</v>
      </c>
      <c r="F328" s="337">
        <v>2.3820000000000001</v>
      </c>
      <c r="G328" s="337">
        <v>12.744999999999999</v>
      </c>
      <c r="H328" s="337">
        <v>1.2999999999999999E-2</v>
      </c>
      <c r="I328" s="337">
        <v>2.3820000000000001</v>
      </c>
      <c r="J328" s="337">
        <v>12.657</v>
      </c>
      <c r="K328" s="337">
        <v>1.2999999999999999E-2</v>
      </c>
      <c r="L328" s="337">
        <v>2.3820000000000001</v>
      </c>
      <c r="M328" s="337">
        <v>12.374000000000001</v>
      </c>
      <c r="N328" s="337">
        <v>1.2999999999999999E-2</v>
      </c>
      <c r="O328" s="337">
        <v>2.3820000000000001</v>
      </c>
      <c r="P328" s="337">
        <v>10.548999999999999</v>
      </c>
      <c r="Q328" s="337">
        <v>1.4E-2</v>
      </c>
      <c r="R328" s="337">
        <v>2.2890000000000001</v>
      </c>
      <c r="S328" s="337">
        <v>8.7110000000000003</v>
      </c>
      <c r="T328" s="337">
        <v>1.4E-2</v>
      </c>
      <c r="U328" s="337">
        <v>2.2839999999999998</v>
      </c>
      <c r="V328" s="337">
        <v>6.7830000000000004</v>
      </c>
      <c r="W328" s="337">
        <v>1.4999999999999999E-2</v>
      </c>
      <c r="X328" s="337">
        <v>2.2890000000000001</v>
      </c>
      <c r="Y328" s="337">
        <v>6.7050000000000001</v>
      </c>
      <c r="Z328" s="337">
        <v>1.4999999999999999E-2</v>
      </c>
      <c r="AA328" s="337">
        <v>2.2890000000000001</v>
      </c>
      <c r="AB328" s="337">
        <v>6.6269999999999998</v>
      </c>
      <c r="AC328" s="337">
        <v>1.4999999999999999E-2</v>
      </c>
      <c r="AD328" s="337">
        <v>2.2890000000000001</v>
      </c>
      <c r="AE328" s="337">
        <v>6.548</v>
      </c>
      <c r="AF328" s="337">
        <v>1.4999999999999999E-2</v>
      </c>
      <c r="AG328" s="337">
        <v>2.2789999999999999</v>
      </c>
      <c r="AH328" s="337">
        <v>6.4790000000000001</v>
      </c>
      <c r="AI328" s="337">
        <v>1.4999999999999999E-2</v>
      </c>
      <c r="AJ328" s="337">
        <v>2.2629999999999999</v>
      </c>
      <c r="AK328" s="337">
        <v>6.4089999999999998</v>
      </c>
      <c r="AL328" s="337">
        <v>1.4999999999999999E-2</v>
      </c>
      <c r="AM328" s="337">
        <v>2.2389999999999999</v>
      </c>
      <c r="AN328" s="337">
        <v>6.3449999999999998</v>
      </c>
      <c r="AO328" s="337">
        <v>1.4999999999999999E-2</v>
      </c>
      <c r="AP328" s="337" t="s">
        <v>31</v>
      </c>
      <c r="AQ328" s="337" t="s">
        <v>31</v>
      </c>
      <c r="AR328" s="337" t="s">
        <v>31</v>
      </c>
      <c r="AS328" s="337" t="s">
        <v>31</v>
      </c>
      <c r="AT328" s="337" t="s">
        <v>31</v>
      </c>
      <c r="AU328" s="337" t="s">
        <v>31</v>
      </c>
      <c r="AV328" s="337" t="s">
        <v>31</v>
      </c>
      <c r="AW328" s="337" t="s">
        <v>31</v>
      </c>
      <c r="AX328" s="337" t="s">
        <v>31</v>
      </c>
      <c r="AY328" s="337" t="s">
        <v>31</v>
      </c>
      <c r="AZ328" s="337" t="s">
        <v>31</v>
      </c>
      <c r="BA328" s="337" t="s">
        <v>31</v>
      </c>
      <c r="BB328" s="337"/>
      <c r="BC328" s="337"/>
      <c r="BD328" s="337"/>
    </row>
    <row r="329" spans="2:56" ht="16.5" customHeight="1" x14ac:dyDescent="0.25">
      <c r="B329" s="339"/>
      <c r="C329" s="338" t="s">
        <v>11</v>
      </c>
      <c r="D329" s="260" t="s">
        <v>1111</v>
      </c>
      <c r="E329" s="262" t="str">
        <f t="shared" si="10"/>
        <v>Gasolina (l)Maquinària comercial, institucional i industrial</v>
      </c>
      <c r="F329" s="337">
        <v>2.3820000000000001</v>
      </c>
      <c r="G329" s="337">
        <v>12.744999999999999</v>
      </c>
      <c r="H329" s="337">
        <v>1.2999999999999999E-2</v>
      </c>
      <c r="I329" s="337">
        <v>2.3820000000000001</v>
      </c>
      <c r="J329" s="337">
        <v>12.744999999999999</v>
      </c>
      <c r="K329" s="337">
        <v>1.2999999999999999E-2</v>
      </c>
      <c r="L329" s="337">
        <v>2.3820000000000001</v>
      </c>
      <c r="M329" s="337">
        <v>12.744999999999999</v>
      </c>
      <c r="N329" s="337">
        <v>1.2999999999999999E-2</v>
      </c>
      <c r="O329" s="337">
        <v>2.3820000000000001</v>
      </c>
      <c r="P329" s="337">
        <v>12.744999999999999</v>
      </c>
      <c r="Q329" s="337">
        <v>1.2999999999999999E-2</v>
      </c>
      <c r="R329" s="337">
        <v>2.2890000000000001</v>
      </c>
      <c r="S329" s="337">
        <v>12.744999999999999</v>
      </c>
      <c r="T329" s="337">
        <v>1.2999999999999999E-2</v>
      </c>
      <c r="U329" s="337">
        <v>2.2839999999999998</v>
      </c>
      <c r="V329" s="337">
        <v>12.744999999999999</v>
      </c>
      <c r="W329" s="337">
        <v>1.2999999999999999E-2</v>
      </c>
      <c r="X329" s="337">
        <v>2.2890000000000001</v>
      </c>
      <c r="Y329" s="337">
        <v>12.744999999999999</v>
      </c>
      <c r="Z329" s="337">
        <v>1.2999999999999999E-2</v>
      </c>
      <c r="AA329" s="337">
        <v>2.2890000000000001</v>
      </c>
      <c r="AB329" s="337">
        <v>12.744999999999999</v>
      </c>
      <c r="AC329" s="337">
        <v>1.2999999999999999E-2</v>
      </c>
      <c r="AD329" s="337">
        <v>2.2890000000000001</v>
      </c>
      <c r="AE329" s="337">
        <v>12.744999999999999</v>
      </c>
      <c r="AF329" s="337">
        <v>1.2999999999999999E-2</v>
      </c>
      <c r="AG329" s="337">
        <v>2.2789999999999999</v>
      </c>
      <c r="AH329" s="337">
        <v>12.744999999999999</v>
      </c>
      <c r="AI329" s="337">
        <v>1.2999999999999999E-2</v>
      </c>
      <c r="AJ329" s="337">
        <v>2.2629999999999999</v>
      </c>
      <c r="AK329" s="337">
        <v>12.744999999999999</v>
      </c>
      <c r="AL329" s="337">
        <v>1.2999999999999999E-2</v>
      </c>
      <c r="AM329" s="337">
        <v>2.2389999999999999</v>
      </c>
      <c r="AN329" s="337">
        <v>12.744999999999999</v>
      </c>
      <c r="AO329" s="337">
        <v>1.2999999999999999E-2</v>
      </c>
      <c r="AP329" s="337" t="s">
        <v>31</v>
      </c>
      <c r="AQ329" s="337" t="s">
        <v>31</v>
      </c>
      <c r="AR329" s="337" t="s">
        <v>31</v>
      </c>
      <c r="AS329" s="337" t="s">
        <v>31</v>
      </c>
      <c r="AT329" s="337" t="s">
        <v>31</v>
      </c>
      <c r="AU329" s="337" t="s">
        <v>31</v>
      </c>
      <c r="AV329" s="337" t="s">
        <v>31</v>
      </c>
      <c r="AW329" s="337" t="s">
        <v>31</v>
      </c>
      <c r="AX329" s="337" t="s">
        <v>31</v>
      </c>
      <c r="AY329" s="337" t="s">
        <v>31</v>
      </c>
      <c r="AZ329" s="337" t="s">
        <v>31</v>
      </c>
      <c r="BA329" s="337" t="s">
        <v>31</v>
      </c>
      <c r="BB329" s="337"/>
      <c r="BC329" s="337"/>
      <c r="BD329" s="337"/>
    </row>
    <row r="330" spans="2:56" ht="16.5" customHeight="1" x14ac:dyDescent="0.25">
      <c r="B330" s="339">
        <v>0.05</v>
      </c>
      <c r="C330" s="338" t="s">
        <v>10</v>
      </c>
      <c r="D330" s="260" t="s">
        <v>1110</v>
      </c>
      <c r="E330" s="262" t="str">
        <f t="shared" si="10"/>
        <v>E5 (l)Maquinària forestal</v>
      </c>
      <c r="F330" s="337" t="s">
        <v>31</v>
      </c>
      <c r="G330" s="337" t="s">
        <v>31</v>
      </c>
      <c r="H330" s="337" t="s">
        <v>31</v>
      </c>
      <c r="I330" s="337" t="s">
        <v>31</v>
      </c>
      <c r="J330" s="337" t="s">
        <v>31</v>
      </c>
      <c r="K330" s="337" t="s">
        <v>31</v>
      </c>
      <c r="L330" s="337" t="s">
        <v>31</v>
      </c>
      <c r="M330" s="337" t="s">
        <v>31</v>
      </c>
      <c r="N330" s="337" t="s">
        <v>31</v>
      </c>
      <c r="O330" s="337" t="s">
        <v>31</v>
      </c>
      <c r="P330" s="337" t="s">
        <v>31</v>
      </c>
      <c r="Q330" s="337" t="s">
        <v>31</v>
      </c>
      <c r="R330" s="337" t="s">
        <v>31</v>
      </c>
      <c r="S330" s="337" t="s">
        <v>31</v>
      </c>
      <c r="T330" s="337" t="s">
        <v>31</v>
      </c>
      <c r="U330" s="337" t="s">
        <v>31</v>
      </c>
      <c r="V330" s="337" t="s">
        <v>31</v>
      </c>
      <c r="W330" s="337" t="s">
        <v>31</v>
      </c>
      <c r="X330" s="337" t="s">
        <v>31</v>
      </c>
      <c r="Y330" s="337" t="s">
        <v>31</v>
      </c>
      <c r="Z330" s="337" t="s">
        <v>31</v>
      </c>
      <c r="AA330" s="337" t="s">
        <v>31</v>
      </c>
      <c r="AB330" s="337" t="s">
        <v>31</v>
      </c>
      <c r="AC330" s="337" t="s">
        <v>31</v>
      </c>
      <c r="AD330" s="337" t="s">
        <v>31</v>
      </c>
      <c r="AE330" s="337" t="s">
        <v>31</v>
      </c>
      <c r="AF330" s="337" t="s">
        <v>31</v>
      </c>
      <c r="AG330" s="337" t="s">
        <v>31</v>
      </c>
      <c r="AH330" s="337" t="s">
        <v>31</v>
      </c>
      <c r="AI330" s="337" t="s">
        <v>31</v>
      </c>
      <c r="AJ330" s="337" t="s">
        <v>31</v>
      </c>
      <c r="AK330" s="337" t="s">
        <v>31</v>
      </c>
      <c r="AL330" s="337" t="s">
        <v>31</v>
      </c>
      <c r="AM330" s="337" t="s">
        <v>31</v>
      </c>
      <c r="AN330" s="337" t="s">
        <v>31</v>
      </c>
      <c r="AO330" s="337" t="s">
        <v>31</v>
      </c>
      <c r="AP330" s="337">
        <v>2.2629999999999999</v>
      </c>
      <c r="AQ330" s="337">
        <v>6.3449999999999998</v>
      </c>
      <c r="AR330" s="337">
        <v>1.4999999999999999E-2</v>
      </c>
      <c r="AS330" s="337">
        <v>2.2629999999999999</v>
      </c>
      <c r="AT330" s="337">
        <v>6.35</v>
      </c>
      <c r="AU330" s="337">
        <v>1.4999999999999999E-2</v>
      </c>
      <c r="AV330" s="337">
        <v>2.2629999999999999</v>
      </c>
      <c r="AW330" s="337">
        <v>6.35</v>
      </c>
      <c r="AX330" s="337">
        <v>1.4999999999999999E-2</v>
      </c>
      <c r="AY330" s="337">
        <v>2.2629999999999999</v>
      </c>
      <c r="AZ330" s="337">
        <v>6.35</v>
      </c>
      <c r="BA330" s="337">
        <v>1.4999999999999999E-2</v>
      </c>
      <c r="BB330" s="337"/>
      <c r="BC330" s="337"/>
      <c r="BD330" s="337"/>
    </row>
    <row r="331" spans="2:56" ht="16.5" customHeight="1" x14ac:dyDescent="0.25">
      <c r="B331" s="339">
        <v>0.05</v>
      </c>
      <c r="C331" s="338" t="s">
        <v>10</v>
      </c>
      <c r="D331" s="260" t="s">
        <v>1111</v>
      </c>
      <c r="E331" s="262" t="str">
        <f t="shared" si="10"/>
        <v>E5 (l)Maquinària comercial, institucional i industrial</v>
      </c>
      <c r="F331" s="337" t="s">
        <v>31</v>
      </c>
      <c r="G331" s="337" t="s">
        <v>31</v>
      </c>
      <c r="H331" s="337" t="s">
        <v>31</v>
      </c>
      <c r="I331" s="337" t="s">
        <v>31</v>
      </c>
      <c r="J331" s="337" t="s">
        <v>31</v>
      </c>
      <c r="K331" s="337" t="s">
        <v>31</v>
      </c>
      <c r="L331" s="337" t="s">
        <v>31</v>
      </c>
      <c r="M331" s="337" t="s">
        <v>31</v>
      </c>
      <c r="N331" s="337" t="s">
        <v>31</v>
      </c>
      <c r="O331" s="337" t="s">
        <v>31</v>
      </c>
      <c r="P331" s="337" t="s">
        <v>31</v>
      </c>
      <c r="Q331" s="337" t="s">
        <v>31</v>
      </c>
      <c r="R331" s="337" t="s">
        <v>31</v>
      </c>
      <c r="S331" s="337" t="s">
        <v>31</v>
      </c>
      <c r="T331" s="337" t="s">
        <v>31</v>
      </c>
      <c r="U331" s="337" t="s">
        <v>31</v>
      </c>
      <c r="V331" s="337" t="s">
        <v>31</v>
      </c>
      <c r="W331" s="337" t="s">
        <v>31</v>
      </c>
      <c r="X331" s="337" t="s">
        <v>31</v>
      </c>
      <c r="Y331" s="337" t="s">
        <v>31</v>
      </c>
      <c r="Z331" s="337" t="s">
        <v>31</v>
      </c>
      <c r="AA331" s="337" t="s">
        <v>31</v>
      </c>
      <c r="AB331" s="337" t="s">
        <v>31</v>
      </c>
      <c r="AC331" s="337" t="s">
        <v>31</v>
      </c>
      <c r="AD331" s="337" t="s">
        <v>31</v>
      </c>
      <c r="AE331" s="337" t="s">
        <v>31</v>
      </c>
      <c r="AF331" s="337" t="s">
        <v>31</v>
      </c>
      <c r="AG331" s="337" t="s">
        <v>31</v>
      </c>
      <c r="AH331" s="337" t="s">
        <v>31</v>
      </c>
      <c r="AI331" s="337" t="s">
        <v>31</v>
      </c>
      <c r="AJ331" s="337" t="s">
        <v>31</v>
      </c>
      <c r="AK331" s="337" t="s">
        <v>31</v>
      </c>
      <c r="AL331" s="337" t="s">
        <v>31</v>
      </c>
      <c r="AM331" s="337" t="s">
        <v>31</v>
      </c>
      <c r="AN331" s="337" t="s">
        <v>31</v>
      </c>
      <c r="AO331" s="337" t="s">
        <v>31</v>
      </c>
      <c r="AP331" s="337">
        <v>2.2629999999999999</v>
      </c>
      <c r="AQ331" s="337">
        <v>12.744999999999999</v>
      </c>
      <c r="AR331" s="337">
        <v>1.2999999999999999E-2</v>
      </c>
      <c r="AS331" s="337">
        <v>2.2629999999999999</v>
      </c>
      <c r="AT331" s="337">
        <v>12.744999999999999</v>
      </c>
      <c r="AU331" s="337">
        <v>1.2999999999999999E-2</v>
      </c>
      <c r="AV331" s="337">
        <v>2.2629999999999999</v>
      </c>
      <c r="AW331" s="337">
        <v>12.744999999999999</v>
      </c>
      <c r="AX331" s="337">
        <v>1.2999999999999999E-2</v>
      </c>
      <c r="AY331" s="337">
        <v>2.2629999999999999</v>
      </c>
      <c r="AZ331" s="337">
        <v>12.744999999999999</v>
      </c>
      <c r="BA331" s="337">
        <v>1.2999999999999999E-2</v>
      </c>
      <c r="BB331" s="337"/>
      <c r="BC331" s="337"/>
      <c r="BD331" s="337"/>
    </row>
    <row r="332" spans="2:56" ht="16.5" customHeight="1" x14ac:dyDescent="0.25">
      <c r="B332" s="339">
        <v>0.1</v>
      </c>
      <c r="C332" s="338" t="s">
        <v>30</v>
      </c>
      <c r="D332" s="260" t="s">
        <v>1110</v>
      </c>
      <c r="E332" s="262" t="str">
        <f t="shared" si="10"/>
        <v>E10 (l)Maquinària forestal</v>
      </c>
      <c r="F332" s="337" t="s">
        <v>31</v>
      </c>
      <c r="G332" s="337" t="s">
        <v>31</v>
      </c>
      <c r="H332" s="337" t="s">
        <v>31</v>
      </c>
      <c r="I332" s="337" t="s">
        <v>31</v>
      </c>
      <c r="J332" s="337" t="s">
        <v>31</v>
      </c>
      <c r="K332" s="337" t="s">
        <v>31</v>
      </c>
      <c r="L332" s="337" t="s">
        <v>31</v>
      </c>
      <c r="M332" s="337" t="s">
        <v>31</v>
      </c>
      <c r="N332" s="337" t="s">
        <v>31</v>
      </c>
      <c r="O332" s="337" t="s">
        <v>31</v>
      </c>
      <c r="P332" s="337" t="s">
        <v>31</v>
      </c>
      <c r="Q332" s="337" t="s">
        <v>31</v>
      </c>
      <c r="R332" s="337" t="s">
        <v>31</v>
      </c>
      <c r="S332" s="337" t="s">
        <v>31</v>
      </c>
      <c r="T332" s="337" t="s">
        <v>31</v>
      </c>
      <c r="U332" s="337" t="s">
        <v>31</v>
      </c>
      <c r="V332" s="337" t="s">
        <v>31</v>
      </c>
      <c r="W332" s="337" t="s">
        <v>31</v>
      </c>
      <c r="X332" s="337" t="s">
        <v>31</v>
      </c>
      <c r="Y332" s="337" t="s">
        <v>31</v>
      </c>
      <c r="Z332" s="337" t="s">
        <v>31</v>
      </c>
      <c r="AA332" s="337" t="s">
        <v>31</v>
      </c>
      <c r="AB332" s="337" t="s">
        <v>31</v>
      </c>
      <c r="AC332" s="337" t="s">
        <v>31</v>
      </c>
      <c r="AD332" s="337" t="s">
        <v>31</v>
      </c>
      <c r="AE332" s="337" t="s">
        <v>31</v>
      </c>
      <c r="AF332" s="337" t="s">
        <v>31</v>
      </c>
      <c r="AG332" s="337" t="s">
        <v>31</v>
      </c>
      <c r="AH332" s="337" t="s">
        <v>31</v>
      </c>
      <c r="AI332" s="337" t="s">
        <v>31</v>
      </c>
      <c r="AJ332" s="337" t="s">
        <v>31</v>
      </c>
      <c r="AK332" s="337" t="s">
        <v>31</v>
      </c>
      <c r="AL332" s="337" t="s">
        <v>31</v>
      </c>
      <c r="AM332" s="337" t="s">
        <v>31</v>
      </c>
      <c r="AN332" s="337" t="s">
        <v>31</v>
      </c>
      <c r="AO332" s="337" t="s">
        <v>31</v>
      </c>
      <c r="AP332" s="337">
        <v>2.1440000000000001</v>
      </c>
      <c r="AQ332" s="337">
        <v>6.3449999999999998</v>
      </c>
      <c r="AR332" s="337">
        <v>1.4999999999999999E-2</v>
      </c>
      <c r="AS332" s="337">
        <v>2.1440000000000001</v>
      </c>
      <c r="AT332" s="337">
        <v>6.35</v>
      </c>
      <c r="AU332" s="337">
        <v>1.4999999999999999E-2</v>
      </c>
      <c r="AV332" s="337">
        <v>2.1440000000000001</v>
      </c>
      <c r="AW332" s="337">
        <v>6.35</v>
      </c>
      <c r="AX332" s="337">
        <v>1.4999999999999999E-2</v>
      </c>
      <c r="AY332" s="337">
        <v>2.1440000000000001</v>
      </c>
      <c r="AZ332" s="337">
        <v>6.35</v>
      </c>
      <c r="BA332" s="337">
        <v>1.4999999999999999E-2</v>
      </c>
      <c r="BB332" s="337"/>
      <c r="BC332" s="337"/>
      <c r="BD332" s="337"/>
    </row>
    <row r="333" spans="2:56" ht="16.5" customHeight="1" x14ac:dyDescent="0.25">
      <c r="B333" s="339">
        <v>0.1</v>
      </c>
      <c r="C333" s="338" t="s">
        <v>30</v>
      </c>
      <c r="D333" s="260" t="s">
        <v>1111</v>
      </c>
      <c r="E333" s="262" t="str">
        <f t="shared" si="10"/>
        <v>E10 (l)Maquinària comercial, institucional i industrial</v>
      </c>
      <c r="F333" s="337" t="s">
        <v>31</v>
      </c>
      <c r="G333" s="337" t="s">
        <v>31</v>
      </c>
      <c r="H333" s="337" t="s">
        <v>31</v>
      </c>
      <c r="I333" s="337" t="s">
        <v>31</v>
      </c>
      <c r="J333" s="337" t="s">
        <v>31</v>
      </c>
      <c r="K333" s="337" t="s">
        <v>31</v>
      </c>
      <c r="L333" s="337" t="s">
        <v>31</v>
      </c>
      <c r="M333" s="337" t="s">
        <v>31</v>
      </c>
      <c r="N333" s="337" t="s">
        <v>31</v>
      </c>
      <c r="O333" s="337" t="s">
        <v>31</v>
      </c>
      <c r="P333" s="337" t="s">
        <v>31</v>
      </c>
      <c r="Q333" s="337" t="s">
        <v>31</v>
      </c>
      <c r="R333" s="337" t="s">
        <v>31</v>
      </c>
      <c r="S333" s="337" t="s">
        <v>31</v>
      </c>
      <c r="T333" s="337" t="s">
        <v>31</v>
      </c>
      <c r="U333" s="337" t="s">
        <v>31</v>
      </c>
      <c r="V333" s="337" t="s">
        <v>31</v>
      </c>
      <c r="W333" s="337" t="s">
        <v>31</v>
      </c>
      <c r="X333" s="337" t="s">
        <v>31</v>
      </c>
      <c r="Y333" s="337" t="s">
        <v>31</v>
      </c>
      <c r="Z333" s="337" t="s">
        <v>31</v>
      </c>
      <c r="AA333" s="337" t="s">
        <v>31</v>
      </c>
      <c r="AB333" s="337" t="s">
        <v>31</v>
      </c>
      <c r="AC333" s="337" t="s">
        <v>31</v>
      </c>
      <c r="AD333" s="337" t="s">
        <v>31</v>
      </c>
      <c r="AE333" s="337" t="s">
        <v>31</v>
      </c>
      <c r="AF333" s="337" t="s">
        <v>31</v>
      </c>
      <c r="AG333" s="337" t="s">
        <v>31</v>
      </c>
      <c r="AH333" s="337" t="s">
        <v>31</v>
      </c>
      <c r="AI333" s="337" t="s">
        <v>31</v>
      </c>
      <c r="AJ333" s="337" t="s">
        <v>31</v>
      </c>
      <c r="AK333" s="337" t="s">
        <v>31</v>
      </c>
      <c r="AL333" s="337" t="s">
        <v>31</v>
      </c>
      <c r="AM333" s="337" t="s">
        <v>31</v>
      </c>
      <c r="AN333" s="337" t="s">
        <v>31</v>
      </c>
      <c r="AO333" s="337" t="s">
        <v>31</v>
      </c>
      <c r="AP333" s="337">
        <v>2.1440000000000001</v>
      </c>
      <c r="AQ333" s="337">
        <v>12.744999999999999</v>
      </c>
      <c r="AR333" s="337">
        <v>1.2999999999999999E-2</v>
      </c>
      <c r="AS333" s="337">
        <v>2.1440000000000001</v>
      </c>
      <c r="AT333" s="337">
        <v>12.744999999999999</v>
      </c>
      <c r="AU333" s="337">
        <v>1.2999999999999999E-2</v>
      </c>
      <c r="AV333" s="337">
        <v>2.1440000000000001</v>
      </c>
      <c r="AW333" s="337">
        <v>12.744999999999999</v>
      </c>
      <c r="AX333" s="337">
        <v>1.2999999999999999E-2</v>
      </c>
      <c r="AY333" s="337">
        <v>2.1440000000000001</v>
      </c>
      <c r="AZ333" s="337">
        <v>12.744999999999999</v>
      </c>
      <c r="BA333" s="337">
        <v>1.2999999999999999E-2</v>
      </c>
      <c r="BB333" s="337"/>
      <c r="BC333" s="337"/>
      <c r="BD333" s="337"/>
    </row>
    <row r="334" spans="2:56" ht="16.5" customHeight="1" x14ac:dyDescent="0.25">
      <c r="B334" s="339">
        <v>0.85</v>
      </c>
      <c r="C334" s="338" t="s">
        <v>16</v>
      </c>
      <c r="D334" s="260" t="s">
        <v>1110</v>
      </c>
      <c r="E334" s="262" t="str">
        <f t="shared" si="10"/>
        <v>E85 (l)Maquinària forestal</v>
      </c>
      <c r="F334" s="337" t="s">
        <v>31</v>
      </c>
      <c r="G334" s="337" t="s">
        <v>31</v>
      </c>
      <c r="H334" s="337" t="s">
        <v>31</v>
      </c>
      <c r="I334" s="337" t="s">
        <v>31</v>
      </c>
      <c r="J334" s="337" t="s">
        <v>31</v>
      </c>
      <c r="K334" s="337" t="s">
        <v>31</v>
      </c>
      <c r="L334" s="337" t="s">
        <v>31</v>
      </c>
      <c r="M334" s="337" t="s">
        <v>31</v>
      </c>
      <c r="N334" s="337" t="s">
        <v>31</v>
      </c>
      <c r="O334" s="337" t="s">
        <v>31</v>
      </c>
      <c r="P334" s="337" t="s">
        <v>31</v>
      </c>
      <c r="Q334" s="337" t="s">
        <v>31</v>
      </c>
      <c r="R334" s="337" t="s">
        <v>31</v>
      </c>
      <c r="S334" s="337" t="s">
        <v>31</v>
      </c>
      <c r="T334" s="337" t="s">
        <v>31</v>
      </c>
      <c r="U334" s="337" t="s">
        <v>31</v>
      </c>
      <c r="V334" s="337" t="s">
        <v>31</v>
      </c>
      <c r="W334" s="337" t="s">
        <v>31</v>
      </c>
      <c r="X334" s="337" t="s">
        <v>31</v>
      </c>
      <c r="Y334" s="337" t="s">
        <v>31</v>
      </c>
      <c r="Z334" s="337" t="s">
        <v>31</v>
      </c>
      <c r="AA334" s="337" t="s">
        <v>31</v>
      </c>
      <c r="AB334" s="337" t="s">
        <v>31</v>
      </c>
      <c r="AC334" s="337" t="s">
        <v>31</v>
      </c>
      <c r="AD334" s="337" t="s">
        <v>31</v>
      </c>
      <c r="AE334" s="337" t="s">
        <v>31</v>
      </c>
      <c r="AF334" s="337" t="s">
        <v>31</v>
      </c>
      <c r="AG334" s="337" t="s">
        <v>31</v>
      </c>
      <c r="AH334" s="337" t="s">
        <v>31</v>
      </c>
      <c r="AI334" s="337" t="s">
        <v>31</v>
      </c>
      <c r="AJ334" s="337" t="s">
        <v>31</v>
      </c>
      <c r="AK334" s="337" t="s">
        <v>31</v>
      </c>
      <c r="AL334" s="337" t="s">
        <v>31</v>
      </c>
      <c r="AM334" s="337" t="s">
        <v>31</v>
      </c>
      <c r="AN334" s="337" t="s">
        <v>31</v>
      </c>
      <c r="AO334" s="337" t="s">
        <v>31</v>
      </c>
      <c r="AP334" s="337">
        <v>0.35699999999999998</v>
      </c>
      <c r="AQ334" s="337">
        <v>6.3449999999999998</v>
      </c>
      <c r="AR334" s="337">
        <v>1.4999999999999999E-2</v>
      </c>
      <c r="AS334" s="337">
        <v>0.35699999999999998</v>
      </c>
      <c r="AT334" s="337">
        <v>6.35</v>
      </c>
      <c r="AU334" s="337">
        <v>1.4999999999999999E-2</v>
      </c>
      <c r="AV334" s="337">
        <v>0.35699999999999998</v>
      </c>
      <c r="AW334" s="337">
        <v>6.35</v>
      </c>
      <c r="AX334" s="337">
        <v>1.4999999999999999E-2</v>
      </c>
      <c r="AY334" s="337">
        <v>0.35699999999999998</v>
      </c>
      <c r="AZ334" s="337">
        <v>6.35</v>
      </c>
      <c r="BA334" s="337">
        <v>1.4999999999999999E-2</v>
      </c>
      <c r="BB334" s="337"/>
      <c r="BC334" s="337"/>
      <c r="BD334" s="337"/>
    </row>
    <row r="335" spans="2:56" ht="16.5" customHeight="1" x14ac:dyDescent="0.25">
      <c r="B335" s="339">
        <v>0.85</v>
      </c>
      <c r="C335" s="338" t="s">
        <v>16</v>
      </c>
      <c r="D335" s="260" t="s">
        <v>1111</v>
      </c>
      <c r="E335" s="262" t="str">
        <f t="shared" si="10"/>
        <v>E85 (l)Maquinària comercial, institucional i industrial</v>
      </c>
      <c r="F335" s="337" t="s">
        <v>31</v>
      </c>
      <c r="G335" s="337" t="s">
        <v>31</v>
      </c>
      <c r="H335" s="337" t="s">
        <v>31</v>
      </c>
      <c r="I335" s="337" t="s">
        <v>31</v>
      </c>
      <c r="J335" s="337" t="s">
        <v>31</v>
      </c>
      <c r="K335" s="337" t="s">
        <v>31</v>
      </c>
      <c r="L335" s="337" t="s">
        <v>31</v>
      </c>
      <c r="M335" s="337" t="s">
        <v>31</v>
      </c>
      <c r="N335" s="337" t="s">
        <v>31</v>
      </c>
      <c r="O335" s="337" t="s">
        <v>31</v>
      </c>
      <c r="P335" s="337" t="s">
        <v>31</v>
      </c>
      <c r="Q335" s="337" t="s">
        <v>31</v>
      </c>
      <c r="R335" s="337" t="s">
        <v>31</v>
      </c>
      <c r="S335" s="337" t="s">
        <v>31</v>
      </c>
      <c r="T335" s="337" t="s">
        <v>31</v>
      </c>
      <c r="U335" s="337" t="s">
        <v>31</v>
      </c>
      <c r="V335" s="337" t="s">
        <v>31</v>
      </c>
      <c r="W335" s="337" t="s">
        <v>31</v>
      </c>
      <c r="X335" s="337" t="s">
        <v>31</v>
      </c>
      <c r="Y335" s="337" t="s">
        <v>31</v>
      </c>
      <c r="Z335" s="337" t="s">
        <v>31</v>
      </c>
      <c r="AA335" s="337" t="s">
        <v>31</v>
      </c>
      <c r="AB335" s="337" t="s">
        <v>31</v>
      </c>
      <c r="AC335" s="337" t="s">
        <v>31</v>
      </c>
      <c r="AD335" s="337" t="s">
        <v>31</v>
      </c>
      <c r="AE335" s="337" t="s">
        <v>31</v>
      </c>
      <c r="AF335" s="337" t="s">
        <v>31</v>
      </c>
      <c r="AG335" s="337" t="s">
        <v>31</v>
      </c>
      <c r="AH335" s="337" t="s">
        <v>31</v>
      </c>
      <c r="AI335" s="337" t="s">
        <v>31</v>
      </c>
      <c r="AJ335" s="337" t="s">
        <v>31</v>
      </c>
      <c r="AK335" s="337" t="s">
        <v>31</v>
      </c>
      <c r="AL335" s="337" t="s">
        <v>31</v>
      </c>
      <c r="AM335" s="337" t="s">
        <v>31</v>
      </c>
      <c r="AN335" s="337" t="s">
        <v>31</v>
      </c>
      <c r="AO335" s="337" t="s">
        <v>31</v>
      </c>
      <c r="AP335" s="337">
        <v>0.35699999999999998</v>
      </c>
      <c r="AQ335" s="337">
        <v>12.744999999999999</v>
      </c>
      <c r="AR335" s="337">
        <v>1.2999999999999999E-2</v>
      </c>
      <c r="AS335" s="337">
        <v>0.35699999999999998</v>
      </c>
      <c r="AT335" s="337">
        <v>12.744999999999999</v>
      </c>
      <c r="AU335" s="337">
        <v>1.2999999999999999E-2</v>
      </c>
      <c r="AV335" s="337">
        <v>0.35699999999999998</v>
      </c>
      <c r="AW335" s="337">
        <v>12.744999999999999</v>
      </c>
      <c r="AX335" s="337">
        <v>1.2999999999999999E-2</v>
      </c>
      <c r="AY335" s="337">
        <v>0.35699999999999998</v>
      </c>
      <c r="AZ335" s="337">
        <v>12.744999999999999</v>
      </c>
      <c r="BA335" s="337">
        <v>1.2999999999999999E-2</v>
      </c>
      <c r="BB335" s="337"/>
      <c r="BC335" s="337"/>
      <c r="BD335" s="337"/>
    </row>
    <row r="336" spans="2:56" ht="16.5" customHeight="1" x14ac:dyDescent="0.25">
      <c r="B336" s="339">
        <v>1</v>
      </c>
      <c r="C336" s="338" t="s">
        <v>20</v>
      </c>
      <c r="D336" s="260" t="s">
        <v>1110</v>
      </c>
      <c r="E336" s="262" t="str">
        <f t="shared" si="10"/>
        <v>E100 (l)Maquinària forestal</v>
      </c>
      <c r="F336" s="337" t="s">
        <v>31</v>
      </c>
      <c r="G336" s="337" t="s">
        <v>31</v>
      </c>
      <c r="H336" s="337" t="s">
        <v>31</v>
      </c>
      <c r="I336" s="337" t="s">
        <v>31</v>
      </c>
      <c r="J336" s="337" t="s">
        <v>31</v>
      </c>
      <c r="K336" s="337" t="s">
        <v>31</v>
      </c>
      <c r="L336" s="337" t="s">
        <v>31</v>
      </c>
      <c r="M336" s="337" t="s">
        <v>31</v>
      </c>
      <c r="N336" s="337" t="s">
        <v>31</v>
      </c>
      <c r="O336" s="337" t="s">
        <v>31</v>
      </c>
      <c r="P336" s="337" t="s">
        <v>31</v>
      </c>
      <c r="Q336" s="337" t="s">
        <v>31</v>
      </c>
      <c r="R336" s="337" t="s">
        <v>31</v>
      </c>
      <c r="S336" s="337" t="s">
        <v>31</v>
      </c>
      <c r="T336" s="337" t="s">
        <v>31</v>
      </c>
      <c r="U336" s="337" t="s">
        <v>31</v>
      </c>
      <c r="V336" s="337" t="s">
        <v>31</v>
      </c>
      <c r="W336" s="337" t="s">
        <v>31</v>
      </c>
      <c r="X336" s="337" t="s">
        <v>31</v>
      </c>
      <c r="Y336" s="337" t="s">
        <v>31</v>
      </c>
      <c r="Z336" s="337" t="s">
        <v>31</v>
      </c>
      <c r="AA336" s="337" t="s">
        <v>31</v>
      </c>
      <c r="AB336" s="337" t="s">
        <v>31</v>
      </c>
      <c r="AC336" s="337" t="s">
        <v>31</v>
      </c>
      <c r="AD336" s="337" t="s">
        <v>31</v>
      </c>
      <c r="AE336" s="337" t="s">
        <v>31</v>
      </c>
      <c r="AF336" s="337" t="s">
        <v>31</v>
      </c>
      <c r="AG336" s="337" t="s">
        <v>31</v>
      </c>
      <c r="AH336" s="337" t="s">
        <v>31</v>
      </c>
      <c r="AI336" s="337" t="s">
        <v>31</v>
      </c>
      <c r="AJ336" s="337" t="s">
        <v>31</v>
      </c>
      <c r="AK336" s="337" t="s">
        <v>31</v>
      </c>
      <c r="AL336" s="337" t="s">
        <v>31</v>
      </c>
      <c r="AM336" s="337" t="s">
        <v>31</v>
      </c>
      <c r="AN336" s="337" t="s">
        <v>31</v>
      </c>
      <c r="AO336" s="337" t="s">
        <v>31</v>
      </c>
      <c r="AP336" s="337">
        <v>0</v>
      </c>
      <c r="AQ336" s="337">
        <v>6.3449999999999998</v>
      </c>
      <c r="AR336" s="337">
        <v>1.4999999999999999E-2</v>
      </c>
      <c r="AS336" s="337">
        <v>0</v>
      </c>
      <c r="AT336" s="337">
        <v>6.35</v>
      </c>
      <c r="AU336" s="337">
        <v>1.4999999999999999E-2</v>
      </c>
      <c r="AV336" s="337">
        <v>0</v>
      </c>
      <c r="AW336" s="337">
        <v>6.35</v>
      </c>
      <c r="AX336" s="337">
        <v>1.4999999999999999E-2</v>
      </c>
      <c r="AY336" s="337">
        <v>0</v>
      </c>
      <c r="AZ336" s="337">
        <v>6.35</v>
      </c>
      <c r="BA336" s="337">
        <v>1.4999999999999999E-2</v>
      </c>
      <c r="BB336" s="337"/>
      <c r="BC336" s="337"/>
      <c r="BD336" s="337"/>
    </row>
    <row r="337" spans="2:56" ht="16.5" customHeight="1" x14ac:dyDescent="0.25">
      <c r="B337" s="339">
        <v>1</v>
      </c>
      <c r="C337" s="338" t="s">
        <v>20</v>
      </c>
      <c r="D337" s="260" t="s">
        <v>1111</v>
      </c>
      <c r="E337" s="262" t="str">
        <f t="shared" si="10"/>
        <v>E100 (l)Maquinària comercial, institucional i industrial</v>
      </c>
      <c r="F337" s="337" t="s">
        <v>31</v>
      </c>
      <c r="G337" s="337" t="s">
        <v>31</v>
      </c>
      <c r="H337" s="337" t="s">
        <v>31</v>
      </c>
      <c r="I337" s="337" t="s">
        <v>31</v>
      </c>
      <c r="J337" s="337" t="s">
        <v>31</v>
      </c>
      <c r="K337" s="337" t="s">
        <v>31</v>
      </c>
      <c r="L337" s="337" t="s">
        <v>31</v>
      </c>
      <c r="M337" s="337" t="s">
        <v>31</v>
      </c>
      <c r="N337" s="337" t="s">
        <v>31</v>
      </c>
      <c r="O337" s="337" t="s">
        <v>31</v>
      </c>
      <c r="P337" s="337" t="s">
        <v>31</v>
      </c>
      <c r="Q337" s="337" t="s">
        <v>31</v>
      </c>
      <c r="R337" s="337" t="s">
        <v>31</v>
      </c>
      <c r="S337" s="337" t="s">
        <v>31</v>
      </c>
      <c r="T337" s="337" t="s">
        <v>31</v>
      </c>
      <c r="U337" s="337" t="s">
        <v>31</v>
      </c>
      <c r="V337" s="337" t="s">
        <v>31</v>
      </c>
      <c r="W337" s="337" t="s">
        <v>31</v>
      </c>
      <c r="X337" s="337" t="s">
        <v>31</v>
      </c>
      <c r="Y337" s="337" t="s">
        <v>31</v>
      </c>
      <c r="Z337" s="337" t="s">
        <v>31</v>
      </c>
      <c r="AA337" s="337" t="s">
        <v>31</v>
      </c>
      <c r="AB337" s="337" t="s">
        <v>31</v>
      </c>
      <c r="AC337" s="337" t="s">
        <v>31</v>
      </c>
      <c r="AD337" s="337" t="s">
        <v>31</v>
      </c>
      <c r="AE337" s="337" t="s">
        <v>31</v>
      </c>
      <c r="AF337" s="337" t="s">
        <v>31</v>
      </c>
      <c r="AG337" s="337" t="s">
        <v>31</v>
      </c>
      <c r="AH337" s="337" t="s">
        <v>31</v>
      </c>
      <c r="AI337" s="337" t="s">
        <v>31</v>
      </c>
      <c r="AJ337" s="337" t="s">
        <v>31</v>
      </c>
      <c r="AK337" s="337" t="s">
        <v>31</v>
      </c>
      <c r="AL337" s="337" t="s">
        <v>31</v>
      </c>
      <c r="AM337" s="337" t="s">
        <v>31</v>
      </c>
      <c r="AN337" s="337" t="s">
        <v>31</v>
      </c>
      <c r="AO337" s="337" t="s">
        <v>31</v>
      </c>
      <c r="AP337" s="337">
        <v>0</v>
      </c>
      <c r="AQ337" s="337">
        <v>12.744999999999999</v>
      </c>
      <c r="AR337" s="337">
        <v>1.2999999999999999E-2</v>
      </c>
      <c r="AS337" s="337">
        <v>0</v>
      </c>
      <c r="AT337" s="337">
        <v>12.744999999999999</v>
      </c>
      <c r="AU337" s="337">
        <v>1.2999999999999999E-2</v>
      </c>
      <c r="AV337" s="337">
        <v>0</v>
      </c>
      <c r="AW337" s="337">
        <v>12.744999999999999</v>
      </c>
      <c r="AX337" s="337">
        <v>1.2999999999999999E-2</v>
      </c>
      <c r="AY337" s="337">
        <v>0</v>
      </c>
      <c r="AZ337" s="337">
        <v>12.744999999999999</v>
      </c>
      <c r="BA337" s="337">
        <v>1.2999999999999999E-2</v>
      </c>
      <c r="BB337" s="337"/>
      <c r="BC337" s="337"/>
      <c r="BD337" s="337"/>
    </row>
    <row r="338" spans="2:56" x14ac:dyDescent="0.25">
      <c r="B338" s="229"/>
      <c r="C338" s="229"/>
      <c r="D338" s="229"/>
      <c r="E338" s="229"/>
      <c r="F338" s="229"/>
      <c r="G338" s="229"/>
      <c r="H338" s="229"/>
      <c r="I338" s="229"/>
      <c r="J338" s="229"/>
      <c r="K338" s="229"/>
      <c r="L338" s="229"/>
      <c r="M338" s="229"/>
      <c r="N338" s="229"/>
      <c r="O338" s="229"/>
      <c r="P338" s="229"/>
      <c r="Q338" s="229"/>
      <c r="R338" s="229"/>
      <c r="S338" s="229"/>
      <c r="T338" s="229"/>
      <c r="U338" s="229"/>
      <c r="V338" s="229"/>
      <c r="W338" s="229"/>
      <c r="X338" s="229"/>
      <c r="Y338" s="229"/>
      <c r="Z338" s="229"/>
      <c r="AA338" s="229"/>
      <c r="AB338" s="229"/>
      <c r="AC338" s="229"/>
      <c r="AD338" s="229"/>
      <c r="AE338" s="229"/>
      <c r="AF338" s="229"/>
      <c r="AG338" s="229"/>
      <c r="AH338" s="229"/>
      <c r="AI338" s="229"/>
      <c r="AJ338" s="229"/>
      <c r="AK338" s="229"/>
      <c r="AL338" s="229"/>
      <c r="AM338" s="340"/>
      <c r="AN338" s="340"/>
      <c r="AO338" s="340"/>
      <c r="AP338" s="341"/>
      <c r="AQ338" s="341"/>
      <c r="AR338" s="341"/>
      <c r="AS338" s="341"/>
      <c r="AT338" s="341"/>
      <c r="AU338" s="341"/>
      <c r="AV338" s="341"/>
      <c r="AW338" s="341"/>
      <c r="AX338" s="341"/>
      <c r="AY338" s="341"/>
      <c r="AZ338" s="341"/>
      <c r="BA338" s="341"/>
    </row>
    <row r="339" spans="2:56" x14ac:dyDescent="0.25">
      <c r="B339" s="217" t="s">
        <v>907</v>
      </c>
      <c r="C339" s="229"/>
      <c r="D339" s="229"/>
      <c r="E339" s="229"/>
      <c r="F339" s="229"/>
      <c r="G339" s="229"/>
      <c r="H339" s="229"/>
      <c r="I339" s="229"/>
      <c r="J339" s="229"/>
      <c r="K339" s="229"/>
      <c r="L339" s="229"/>
      <c r="M339" s="229"/>
      <c r="N339" s="229"/>
      <c r="O339" s="229"/>
      <c r="P339" s="229"/>
      <c r="Q339" s="229"/>
      <c r="R339" s="229"/>
      <c r="S339" s="229"/>
      <c r="T339" s="229"/>
      <c r="U339" s="229"/>
      <c r="V339" s="229"/>
      <c r="W339" s="229"/>
      <c r="X339" s="229"/>
      <c r="Y339" s="229"/>
      <c r="Z339" s="229"/>
      <c r="AA339" s="229"/>
      <c r="AB339" s="229"/>
      <c r="AC339" s="229"/>
      <c r="AD339" s="229"/>
      <c r="AE339" s="229"/>
      <c r="AF339" s="229"/>
      <c r="AG339" s="229"/>
      <c r="AH339" s="229"/>
      <c r="AI339" s="229"/>
      <c r="AJ339" s="229"/>
      <c r="AK339" s="229"/>
      <c r="AL339" s="229"/>
      <c r="AM339" s="340"/>
      <c r="AN339" s="340"/>
      <c r="AO339" s="340"/>
      <c r="AP339" s="341"/>
      <c r="AQ339" s="341"/>
      <c r="AR339" s="341"/>
      <c r="AS339" s="341"/>
      <c r="AT339" s="341"/>
      <c r="AU339" s="341"/>
      <c r="AV339" s="341"/>
      <c r="AW339" s="341"/>
      <c r="AX339" s="341"/>
      <c r="AY339" s="341"/>
      <c r="BA339" s="341"/>
    </row>
    <row r="340" spans="2:56" x14ac:dyDescent="0.25">
      <c r="B340" s="217"/>
      <c r="C340" s="229"/>
      <c r="D340" s="229"/>
      <c r="E340" s="229"/>
      <c r="F340" s="229"/>
      <c r="G340" s="229"/>
      <c r="H340" s="229"/>
      <c r="I340" s="229"/>
      <c r="J340" s="229"/>
      <c r="K340" s="229"/>
      <c r="L340" s="229"/>
      <c r="M340" s="229"/>
      <c r="N340" s="229"/>
      <c r="O340" s="229"/>
      <c r="P340" s="229"/>
      <c r="Q340" s="229"/>
      <c r="R340" s="229"/>
      <c r="S340" s="229"/>
      <c r="T340" s="229"/>
      <c r="U340" s="229"/>
      <c r="V340" s="229"/>
      <c r="W340" s="229"/>
      <c r="X340" s="229"/>
      <c r="Y340" s="229"/>
      <c r="Z340" s="229"/>
      <c r="AA340" s="229"/>
      <c r="AB340" s="229"/>
      <c r="AC340" s="229"/>
      <c r="AD340" s="229"/>
      <c r="AE340" s="229"/>
      <c r="AF340" s="229"/>
      <c r="AG340" s="229"/>
      <c r="AH340" s="229"/>
      <c r="AI340" s="229"/>
      <c r="AJ340" s="229"/>
      <c r="AK340" s="229"/>
      <c r="AL340" s="229"/>
      <c r="AM340" s="340"/>
      <c r="AN340" s="340"/>
      <c r="AO340" s="340"/>
      <c r="AP340" s="341"/>
      <c r="AQ340" s="341"/>
      <c r="AR340" s="341"/>
      <c r="AS340" s="341"/>
      <c r="AT340" s="341"/>
      <c r="AU340" s="341"/>
      <c r="AV340" s="341"/>
      <c r="AW340" s="341"/>
      <c r="AX340" s="341"/>
      <c r="AY340" s="341"/>
      <c r="AZ340" s="341"/>
      <c r="BA340" s="341"/>
    </row>
    <row r="341" spans="2:56" x14ac:dyDescent="0.25">
      <c r="B341" s="217"/>
      <c r="C341" s="229"/>
      <c r="D341" s="229"/>
      <c r="E341" s="229"/>
    </row>
    <row r="342" spans="2:56" x14ac:dyDescent="0.25">
      <c r="B342" s="217"/>
      <c r="C342" s="342" t="s">
        <v>1014</v>
      </c>
      <c r="E342" s="343" t="s">
        <v>1007</v>
      </c>
    </row>
    <row r="343" spans="2:56" x14ac:dyDescent="0.25">
      <c r="B343" s="217"/>
      <c r="C343" s="318"/>
      <c r="D343" s="270"/>
      <c r="E343" s="318"/>
      <c r="F343" s="344"/>
    </row>
    <row r="344" spans="2:56" x14ac:dyDescent="0.25">
      <c r="B344" s="217"/>
      <c r="C344" s="288" t="s">
        <v>1109</v>
      </c>
      <c r="D344" s="272">
        <v>1</v>
      </c>
      <c r="E344" s="318" t="s">
        <v>576</v>
      </c>
      <c r="F344" s="344"/>
    </row>
    <row r="345" spans="2:56" x14ac:dyDescent="0.25">
      <c r="B345" s="217"/>
      <c r="C345" s="288" t="s">
        <v>1110</v>
      </c>
      <c r="D345" s="272">
        <v>2</v>
      </c>
      <c r="E345" s="318" t="s">
        <v>1112</v>
      </c>
      <c r="F345" s="344"/>
    </row>
    <row r="346" spans="2:56" x14ac:dyDescent="0.25">
      <c r="B346" s="217"/>
      <c r="C346" s="287" t="s">
        <v>1111</v>
      </c>
      <c r="D346" s="274">
        <v>3</v>
      </c>
      <c r="E346" s="202" t="s">
        <v>22</v>
      </c>
      <c r="F346" s="344"/>
    </row>
    <row r="347" spans="2:56" x14ac:dyDescent="0.25">
      <c r="B347" s="217"/>
      <c r="E347" s="202" t="s">
        <v>24</v>
      </c>
      <c r="F347" s="344"/>
    </row>
    <row r="348" spans="2:56" x14ac:dyDescent="0.25">
      <c r="B348" s="217"/>
      <c r="E348" s="202" t="s">
        <v>25</v>
      </c>
      <c r="F348" s="344"/>
    </row>
    <row r="349" spans="2:56" x14ac:dyDescent="0.25">
      <c r="B349" s="217"/>
      <c r="E349" s="202" t="s">
        <v>27</v>
      </c>
      <c r="F349" s="344"/>
    </row>
    <row r="350" spans="2:56" x14ac:dyDescent="0.25">
      <c r="B350" s="217"/>
      <c r="E350" s="202" t="s">
        <v>28</v>
      </c>
      <c r="F350" s="344"/>
    </row>
    <row r="351" spans="2:56" x14ac:dyDescent="0.25">
      <c r="B351" s="217"/>
      <c r="E351" s="202" t="s">
        <v>11</v>
      </c>
      <c r="F351" s="344"/>
    </row>
    <row r="352" spans="2:56" x14ac:dyDescent="0.25">
      <c r="B352" s="217"/>
      <c r="E352" s="202" t="s">
        <v>10</v>
      </c>
      <c r="F352" s="344"/>
    </row>
    <row r="353" spans="2:50" x14ac:dyDescent="0.25">
      <c r="B353" s="217"/>
      <c r="E353" s="202" t="s">
        <v>30</v>
      </c>
      <c r="F353" s="344"/>
    </row>
    <row r="354" spans="2:50" x14ac:dyDescent="0.25">
      <c r="C354" s="229"/>
      <c r="D354" s="229"/>
      <c r="E354" s="202" t="s">
        <v>16</v>
      </c>
    </row>
    <row r="355" spans="2:50" x14ac:dyDescent="0.25">
      <c r="C355" s="229"/>
      <c r="D355" s="229"/>
      <c r="E355" s="202" t="s">
        <v>20</v>
      </c>
    </row>
    <row r="356" spans="2:50" x14ac:dyDescent="0.25">
      <c r="C356" s="229"/>
      <c r="D356" s="229"/>
      <c r="E356" s="202" t="s">
        <v>580</v>
      </c>
    </row>
    <row r="357" spans="2:50" x14ac:dyDescent="0.25">
      <c r="C357" s="229"/>
      <c r="D357" s="229"/>
      <c r="E357" s="229"/>
    </row>
    <row r="358" spans="2:50" x14ac:dyDescent="0.25">
      <c r="C358" s="345">
        <v>2012</v>
      </c>
      <c r="D358" s="345">
        <v>2012</v>
      </c>
      <c r="E358" s="345">
        <v>2012</v>
      </c>
      <c r="F358" s="345">
        <v>2013</v>
      </c>
      <c r="G358" s="345">
        <v>2013</v>
      </c>
      <c r="H358" s="345">
        <v>2013</v>
      </c>
      <c r="I358" s="345">
        <v>2014</v>
      </c>
      <c r="J358" s="345">
        <v>2014</v>
      </c>
      <c r="K358" s="345">
        <v>2014</v>
      </c>
      <c r="L358" s="345">
        <v>2015</v>
      </c>
      <c r="M358" s="345">
        <v>2015</v>
      </c>
      <c r="N358" s="345">
        <v>2015</v>
      </c>
      <c r="O358" s="345">
        <v>2016</v>
      </c>
      <c r="P358" s="345">
        <v>2016</v>
      </c>
      <c r="Q358" s="345">
        <v>2016</v>
      </c>
      <c r="R358" s="345">
        <v>2017</v>
      </c>
      <c r="S358" s="345">
        <v>2017</v>
      </c>
      <c r="T358" s="345">
        <v>2017</v>
      </c>
      <c r="U358" s="345">
        <v>2018</v>
      </c>
      <c r="V358" s="345">
        <v>2018</v>
      </c>
      <c r="W358" s="345">
        <v>2018</v>
      </c>
      <c r="X358" s="346">
        <v>2019</v>
      </c>
      <c r="Y358" s="346">
        <v>2019</v>
      </c>
      <c r="Z358" s="346">
        <v>2019</v>
      </c>
      <c r="AA358" s="346">
        <v>2020</v>
      </c>
      <c r="AB358" s="346">
        <v>2020</v>
      </c>
      <c r="AC358" s="346">
        <v>2020</v>
      </c>
      <c r="AD358" s="346">
        <v>2021</v>
      </c>
      <c r="AE358" s="346">
        <v>2021</v>
      </c>
      <c r="AF358" s="346">
        <v>2021</v>
      </c>
      <c r="AG358" s="346">
        <v>2022</v>
      </c>
      <c r="AH358" s="346">
        <v>2022</v>
      </c>
      <c r="AI358" s="346">
        <v>2022</v>
      </c>
      <c r="AV358" s="341"/>
      <c r="AW358" s="341"/>
      <c r="AX358" s="341"/>
    </row>
    <row r="359" spans="2:50" x14ac:dyDescent="0.25">
      <c r="C359" s="431" t="s">
        <v>1015</v>
      </c>
      <c r="D359" s="347" t="s">
        <v>1016</v>
      </c>
      <c r="E359" s="347" t="s">
        <v>1017</v>
      </c>
      <c r="F359" s="347" t="s">
        <v>1015</v>
      </c>
      <c r="G359" s="347" t="s">
        <v>1016</v>
      </c>
      <c r="H359" s="347" t="s">
        <v>1017</v>
      </c>
      <c r="I359" s="347" t="s">
        <v>1015</v>
      </c>
      <c r="J359" s="347" t="s">
        <v>1016</v>
      </c>
      <c r="K359" s="347" t="s">
        <v>1017</v>
      </c>
      <c r="L359" s="347" t="s">
        <v>1015</v>
      </c>
      <c r="M359" s="347" t="s">
        <v>1016</v>
      </c>
      <c r="N359" s="347" t="s">
        <v>1017</v>
      </c>
      <c r="O359" s="347" t="s">
        <v>1015</v>
      </c>
      <c r="P359" s="347" t="s">
        <v>1016</v>
      </c>
      <c r="Q359" s="347" t="s">
        <v>1017</v>
      </c>
      <c r="R359" s="347" t="s">
        <v>1015</v>
      </c>
      <c r="S359" s="347" t="s">
        <v>1016</v>
      </c>
      <c r="T359" s="347" t="s">
        <v>1017</v>
      </c>
      <c r="U359" s="347" t="s">
        <v>1015</v>
      </c>
      <c r="V359" s="347" t="s">
        <v>1016</v>
      </c>
      <c r="W359" s="347" t="s">
        <v>1017</v>
      </c>
      <c r="X359" s="347" t="s">
        <v>1015</v>
      </c>
      <c r="Y359" s="347" t="s">
        <v>1016</v>
      </c>
      <c r="Z359" s="347" t="s">
        <v>1017</v>
      </c>
      <c r="AA359" s="347" t="s">
        <v>1015</v>
      </c>
      <c r="AB359" s="347" t="s">
        <v>1016</v>
      </c>
      <c r="AC359" s="347" t="s">
        <v>1017</v>
      </c>
      <c r="AD359" s="347" t="s">
        <v>1015</v>
      </c>
      <c r="AE359" s="347" t="s">
        <v>1016</v>
      </c>
      <c r="AF359" s="347" t="s">
        <v>1017</v>
      </c>
      <c r="AG359" s="347" t="s">
        <v>1015</v>
      </c>
      <c r="AH359" s="347" t="s">
        <v>1016</v>
      </c>
      <c r="AI359" s="347" t="s">
        <v>1017</v>
      </c>
      <c r="AV359" s="341"/>
      <c r="AW359" s="341"/>
      <c r="AX359" s="341"/>
    </row>
    <row r="360" spans="2:50" x14ac:dyDescent="0.25">
      <c r="C360" s="432">
        <v>1</v>
      </c>
      <c r="D360" s="348">
        <v>2</v>
      </c>
      <c r="E360" s="348">
        <v>3</v>
      </c>
      <c r="F360" s="348">
        <v>1</v>
      </c>
      <c r="G360" s="348">
        <v>2</v>
      </c>
      <c r="H360" s="348">
        <v>3</v>
      </c>
      <c r="I360" s="348">
        <v>1</v>
      </c>
      <c r="J360" s="348">
        <v>2</v>
      </c>
      <c r="K360" s="348">
        <v>3</v>
      </c>
      <c r="L360" s="348">
        <v>1</v>
      </c>
      <c r="M360" s="348">
        <v>2</v>
      </c>
      <c r="N360" s="348">
        <v>3</v>
      </c>
      <c r="O360" s="348">
        <v>1</v>
      </c>
      <c r="P360" s="348">
        <v>2</v>
      </c>
      <c r="Q360" s="348">
        <v>3</v>
      </c>
      <c r="R360" s="348">
        <v>1</v>
      </c>
      <c r="S360" s="348">
        <v>2</v>
      </c>
      <c r="T360" s="348">
        <v>3</v>
      </c>
      <c r="U360" s="348">
        <v>1</v>
      </c>
      <c r="V360" s="348">
        <v>2</v>
      </c>
      <c r="W360" s="348">
        <v>3</v>
      </c>
      <c r="X360" s="348">
        <v>1</v>
      </c>
      <c r="Y360" s="348">
        <v>2</v>
      </c>
      <c r="Z360" s="348">
        <v>3</v>
      </c>
      <c r="AA360" s="348">
        <v>1</v>
      </c>
      <c r="AB360" s="348">
        <v>2</v>
      </c>
      <c r="AC360" s="348">
        <v>3</v>
      </c>
      <c r="AD360" s="348">
        <v>1</v>
      </c>
      <c r="AE360" s="348">
        <v>2</v>
      </c>
      <c r="AF360" s="348">
        <v>3</v>
      </c>
      <c r="AG360" s="348">
        <v>1</v>
      </c>
      <c r="AH360" s="348">
        <v>2</v>
      </c>
      <c r="AI360" s="348">
        <v>3</v>
      </c>
      <c r="AV360" s="341"/>
      <c r="AW360" s="341"/>
      <c r="AX360" s="341"/>
    </row>
    <row r="361" spans="2:50" x14ac:dyDescent="0.25">
      <c r="C361" s="428" t="str">
        <f t="shared" ref="C361:AD361" si="11">"Comb_Maq_"&amp;C360&amp;"_"&amp;C358</f>
        <v>Comb_Maq_1_2012</v>
      </c>
      <c r="D361" s="279" t="str">
        <f t="shared" si="11"/>
        <v>Comb_Maq_2_2012</v>
      </c>
      <c r="E361" s="279" t="str">
        <f t="shared" si="11"/>
        <v>Comb_Maq_3_2012</v>
      </c>
      <c r="F361" s="279" t="str">
        <f t="shared" si="11"/>
        <v>Comb_Maq_1_2013</v>
      </c>
      <c r="G361" s="279" t="str">
        <f t="shared" si="11"/>
        <v>Comb_Maq_2_2013</v>
      </c>
      <c r="H361" s="279" t="str">
        <f t="shared" si="11"/>
        <v>Comb_Maq_3_2013</v>
      </c>
      <c r="I361" s="279" t="str">
        <f t="shared" si="11"/>
        <v>Comb_Maq_1_2014</v>
      </c>
      <c r="J361" s="279" t="str">
        <f t="shared" si="11"/>
        <v>Comb_Maq_2_2014</v>
      </c>
      <c r="K361" s="279" t="str">
        <f t="shared" si="11"/>
        <v>Comb_Maq_3_2014</v>
      </c>
      <c r="L361" s="279" t="str">
        <f t="shared" si="11"/>
        <v>Comb_Maq_1_2015</v>
      </c>
      <c r="M361" s="279" t="str">
        <f t="shared" si="11"/>
        <v>Comb_Maq_2_2015</v>
      </c>
      <c r="N361" s="279" t="str">
        <f t="shared" si="11"/>
        <v>Comb_Maq_3_2015</v>
      </c>
      <c r="O361" s="279" t="str">
        <f t="shared" si="11"/>
        <v>Comb_Maq_1_2016</v>
      </c>
      <c r="P361" s="279" t="str">
        <f t="shared" si="11"/>
        <v>Comb_Maq_2_2016</v>
      </c>
      <c r="Q361" s="279" t="str">
        <f t="shared" si="11"/>
        <v>Comb_Maq_3_2016</v>
      </c>
      <c r="R361" s="279" t="str">
        <f t="shared" si="11"/>
        <v>Comb_Maq_1_2017</v>
      </c>
      <c r="S361" s="279" t="str">
        <f t="shared" si="11"/>
        <v>Comb_Maq_2_2017</v>
      </c>
      <c r="T361" s="279" t="str">
        <f t="shared" si="11"/>
        <v>Comb_Maq_3_2017</v>
      </c>
      <c r="U361" s="279" t="str">
        <f t="shared" si="11"/>
        <v>Comb_Maq_1_2018</v>
      </c>
      <c r="V361" s="279" t="str">
        <f t="shared" si="11"/>
        <v>Comb_Maq_2_2018</v>
      </c>
      <c r="W361" s="279" t="str">
        <f t="shared" si="11"/>
        <v>Comb_Maq_3_2018</v>
      </c>
      <c r="X361" s="279" t="str">
        <f t="shared" si="11"/>
        <v>Comb_Maq_1_2019</v>
      </c>
      <c r="Y361" s="279" t="str">
        <f t="shared" si="11"/>
        <v>Comb_Maq_2_2019</v>
      </c>
      <c r="Z361" s="279" t="str">
        <f t="shared" si="11"/>
        <v>Comb_Maq_3_2019</v>
      </c>
      <c r="AA361" s="279" t="str">
        <f t="shared" si="11"/>
        <v>Comb_Maq_1_2020</v>
      </c>
      <c r="AB361" s="279" t="str">
        <f t="shared" si="11"/>
        <v>Comb_Maq_2_2020</v>
      </c>
      <c r="AC361" s="279" t="str">
        <f t="shared" si="11"/>
        <v>Comb_Maq_3_2020</v>
      </c>
      <c r="AD361" s="279" t="str">
        <f t="shared" si="11"/>
        <v>Comb_Maq_1_2021</v>
      </c>
      <c r="AE361" s="279" t="str">
        <f t="shared" ref="AE361:AG361" si="12">"Comb_Maq_"&amp;AE360&amp;"_"&amp;AE358</f>
        <v>Comb_Maq_2_2021</v>
      </c>
      <c r="AF361" s="279" t="str">
        <f t="shared" si="12"/>
        <v>Comb_Maq_3_2021</v>
      </c>
      <c r="AG361" s="279" t="str">
        <f t="shared" si="12"/>
        <v>Comb_Maq_1_2022</v>
      </c>
      <c r="AH361" s="279" t="str">
        <f t="shared" ref="AH361:AI361" si="13">"Comb_Maq_"&amp;AH360&amp;"_"&amp;AH358</f>
        <v>Comb_Maq_2_2022</v>
      </c>
      <c r="AI361" s="279" t="str">
        <f t="shared" si="13"/>
        <v>Comb_Maq_3_2022</v>
      </c>
      <c r="AV361" s="341"/>
      <c r="AW361" s="341"/>
      <c r="AX361" s="341"/>
    </row>
    <row r="362" spans="2:50" x14ac:dyDescent="0.25">
      <c r="AV362" s="341"/>
      <c r="AW362" s="341"/>
      <c r="AX362" s="341"/>
    </row>
    <row r="363" spans="2:50" x14ac:dyDescent="0.25">
      <c r="C363" s="430" t="s">
        <v>576</v>
      </c>
      <c r="D363" s="282" t="s">
        <v>576</v>
      </c>
      <c r="E363" s="282" t="s">
        <v>576</v>
      </c>
      <c r="F363" s="282" t="s">
        <v>576</v>
      </c>
      <c r="G363" s="282" t="s">
        <v>576</v>
      </c>
      <c r="H363" s="282" t="s">
        <v>576</v>
      </c>
      <c r="I363" s="282" t="s">
        <v>576</v>
      </c>
      <c r="J363" s="282" t="s">
        <v>576</v>
      </c>
      <c r="K363" s="282" t="s">
        <v>576</v>
      </c>
      <c r="L363" s="282" t="s">
        <v>576</v>
      </c>
      <c r="M363" s="282" t="s">
        <v>576</v>
      </c>
      <c r="N363" s="282" t="s">
        <v>576</v>
      </c>
      <c r="O363" s="282" t="s">
        <v>576</v>
      </c>
      <c r="P363" s="282" t="s">
        <v>576</v>
      </c>
      <c r="Q363" s="282" t="s">
        <v>576</v>
      </c>
      <c r="R363" s="282" t="s">
        <v>576</v>
      </c>
      <c r="S363" s="282" t="s">
        <v>576</v>
      </c>
      <c r="T363" s="282" t="s">
        <v>576</v>
      </c>
      <c r="U363" s="282" t="s">
        <v>576</v>
      </c>
      <c r="V363" s="282" t="s">
        <v>576</v>
      </c>
      <c r="W363" s="282" t="s">
        <v>576</v>
      </c>
      <c r="X363" s="318" t="s">
        <v>576</v>
      </c>
      <c r="Y363" t="s">
        <v>576</v>
      </c>
      <c r="Z363" s="281" t="s">
        <v>576</v>
      </c>
      <c r="AA363" s="318" t="s">
        <v>576</v>
      </c>
      <c r="AB363" t="s">
        <v>576</v>
      </c>
      <c r="AC363" s="281" t="s">
        <v>576</v>
      </c>
      <c r="AD363" s="318" t="s">
        <v>576</v>
      </c>
      <c r="AE363" t="s">
        <v>576</v>
      </c>
      <c r="AF363" s="281" t="s">
        <v>576</v>
      </c>
      <c r="AG363" s="318" t="s">
        <v>576</v>
      </c>
      <c r="AH363" t="s">
        <v>576</v>
      </c>
      <c r="AI363" s="281" t="s">
        <v>576</v>
      </c>
      <c r="AV363" s="341"/>
      <c r="AW363" s="341"/>
      <c r="AX363" s="341"/>
    </row>
    <row r="364" spans="2:50" x14ac:dyDescent="0.25">
      <c r="C364" s="430" t="s">
        <v>1112</v>
      </c>
      <c r="D364" s="282" t="s">
        <v>1112</v>
      </c>
      <c r="E364" s="282" t="s">
        <v>1112</v>
      </c>
      <c r="F364" s="282" t="s">
        <v>1112</v>
      </c>
      <c r="G364" s="282" t="s">
        <v>1112</v>
      </c>
      <c r="H364" s="282" t="s">
        <v>1112</v>
      </c>
      <c r="I364" s="282" t="s">
        <v>1112</v>
      </c>
      <c r="J364" s="282" t="s">
        <v>1112</v>
      </c>
      <c r="K364" s="282" t="s">
        <v>1112</v>
      </c>
      <c r="L364" s="282" t="s">
        <v>1112</v>
      </c>
      <c r="M364" s="282" t="s">
        <v>1112</v>
      </c>
      <c r="N364" s="282" t="s">
        <v>1112</v>
      </c>
      <c r="O364" s="282" t="s">
        <v>1112</v>
      </c>
      <c r="P364" s="282" t="s">
        <v>1112</v>
      </c>
      <c r="Q364" s="282" t="s">
        <v>1112</v>
      </c>
      <c r="R364" s="282" t="s">
        <v>1112</v>
      </c>
      <c r="S364" s="282" t="s">
        <v>1112</v>
      </c>
      <c r="T364" s="282" t="s">
        <v>1112</v>
      </c>
      <c r="U364" s="282" t="s">
        <v>1112</v>
      </c>
      <c r="V364" s="282" t="s">
        <v>1112</v>
      </c>
      <c r="W364" s="282" t="s">
        <v>1112</v>
      </c>
      <c r="X364" s="349" t="s">
        <v>22</v>
      </c>
      <c r="Y364" s="349" t="s">
        <v>22</v>
      </c>
      <c r="Z364" s="283" t="s">
        <v>22</v>
      </c>
      <c r="AA364" s="349" t="s">
        <v>22</v>
      </c>
      <c r="AB364" s="349" t="s">
        <v>22</v>
      </c>
      <c r="AC364" s="283" t="s">
        <v>22</v>
      </c>
      <c r="AD364" s="349" t="s">
        <v>22</v>
      </c>
      <c r="AE364" s="349" t="s">
        <v>22</v>
      </c>
      <c r="AF364" s="283" t="s">
        <v>22</v>
      </c>
      <c r="AG364" s="349" t="s">
        <v>22</v>
      </c>
      <c r="AH364" s="349" t="s">
        <v>22</v>
      </c>
      <c r="AI364" s="283" t="s">
        <v>22</v>
      </c>
      <c r="AV364" s="341"/>
      <c r="AW364" s="341"/>
      <c r="AX364" s="341"/>
    </row>
    <row r="365" spans="2:50" x14ac:dyDescent="0.25">
      <c r="B365" s="350"/>
      <c r="C365" s="274" t="s">
        <v>580</v>
      </c>
      <c r="D365" s="282" t="s">
        <v>11</v>
      </c>
      <c r="E365" s="282" t="s">
        <v>11</v>
      </c>
      <c r="F365" s="287" t="s">
        <v>580</v>
      </c>
      <c r="G365" s="282" t="s">
        <v>11</v>
      </c>
      <c r="H365" s="282" t="s">
        <v>11</v>
      </c>
      <c r="I365" s="287" t="s">
        <v>580</v>
      </c>
      <c r="J365" s="282" t="s">
        <v>11</v>
      </c>
      <c r="K365" s="282" t="s">
        <v>11</v>
      </c>
      <c r="L365" s="287" t="s">
        <v>580</v>
      </c>
      <c r="M365" s="282" t="s">
        <v>11</v>
      </c>
      <c r="N365" s="282" t="s">
        <v>11</v>
      </c>
      <c r="O365" s="287" t="s">
        <v>580</v>
      </c>
      <c r="P365" s="282" t="s">
        <v>11</v>
      </c>
      <c r="Q365" s="282" t="s">
        <v>11</v>
      </c>
      <c r="R365" s="287" t="s">
        <v>580</v>
      </c>
      <c r="S365" s="282" t="s">
        <v>11</v>
      </c>
      <c r="T365" s="282" t="s">
        <v>11</v>
      </c>
      <c r="U365" s="287" t="s">
        <v>580</v>
      </c>
      <c r="V365" s="282" t="s">
        <v>11</v>
      </c>
      <c r="W365" s="282" t="s">
        <v>11</v>
      </c>
      <c r="X365" s="349" t="s">
        <v>24</v>
      </c>
      <c r="Y365" s="349" t="s">
        <v>24</v>
      </c>
      <c r="Z365" s="288" t="s">
        <v>24</v>
      </c>
      <c r="AA365" s="349" t="s">
        <v>24</v>
      </c>
      <c r="AB365" s="349" t="s">
        <v>24</v>
      </c>
      <c r="AC365" s="288" t="s">
        <v>24</v>
      </c>
      <c r="AD365" s="349" t="s">
        <v>24</v>
      </c>
      <c r="AE365" s="349" t="s">
        <v>24</v>
      </c>
      <c r="AF365" s="288" t="s">
        <v>24</v>
      </c>
      <c r="AG365" s="349" t="s">
        <v>24</v>
      </c>
      <c r="AH365" s="349" t="s">
        <v>24</v>
      </c>
      <c r="AI365" s="288" t="s">
        <v>24</v>
      </c>
    </row>
    <row r="366" spans="2:50" x14ac:dyDescent="0.25">
      <c r="B366" s="351"/>
      <c r="C366" s="350"/>
      <c r="D366" s="287" t="s">
        <v>580</v>
      </c>
      <c r="E366" s="287" t="s">
        <v>580</v>
      </c>
      <c r="F366" s="350"/>
      <c r="G366" s="287" t="s">
        <v>580</v>
      </c>
      <c r="H366" s="287" t="s">
        <v>580</v>
      </c>
      <c r="I366" s="350"/>
      <c r="J366" s="287" t="s">
        <v>580</v>
      </c>
      <c r="K366" s="287" t="s">
        <v>580</v>
      </c>
      <c r="L366" s="350"/>
      <c r="M366" s="287" t="s">
        <v>580</v>
      </c>
      <c r="N366" s="287" t="s">
        <v>580</v>
      </c>
      <c r="O366" s="350"/>
      <c r="P366" s="287" t="s">
        <v>580</v>
      </c>
      <c r="Q366" s="287" t="s">
        <v>580</v>
      </c>
      <c r="R366" s="350"/>
      <c r="S366" s="287" t="s">
        <v>580</v>
      </c>
      <c r="T366" s="287" t="s">
        <v>580</v>
      </c>
      <c r="U366" s="350"/>
      <c r="V366" s="287" t="s">
        <v>580</v>
      </c>
      <c r="W366" s="287" t="s">
        <v>580</v>
      </c>
      <c r="X366" s="349" t="s">
        <v>25</v>
      </c>
      <c r="Y366" s="349" t="s">
        <v>25</v>
      </c>
      <c r="Z366" s="288" t="s">
        <v>25</v>
      </c>
      <c r="AA366" s="349" t="s">
        <v>25</v>
      </c>
      <c r="AB366" s="349" t="s">
        <v>25</v>
      </c>
      <c r="AC366" s="288" t="s">
        <v>25</v>
      </c>
      <c r="AD366" s="349" t="s">
        <v>25</v>
      </c>
      <c r="AE366" s="349" t="s">
        <v>25</v>
      </c>
      <c r="AF366" s="288" t="s">
        <v>25</v>
      </c>
      <c r="AG366" s="349" t="s">
        <v>25</v>
      </c>
      <c r="AH366" s="349" t="s">
        <v>25</v>
      </c>
      <c r="AI366" s="288" t="s">
        <v>25</v>
      </c>
      <c r="AV366" s="334"/>
      <c r="AW366" s="334"/>
      <c r="AX366" s="334"/>
    </row>
    <row r="367" spans="2:50" x14ac:dyDescent="0.25">
      <c r="B367" s="351"/>
      <c r="C367" s="334"/>
      <c r="D367" s="334"/>
      <c r="E367" s="334"/>
      <c r="F367" s="334"/>
      <c r="G367" s="334"/>
      <c r="H367" s="334"/>
      <c r="I367" s="334"/>
      <c r="J367" s="334"/>
      <c r="K367" s="334"/>
      <c r="L367" s="334"/>
      <c r="M367" s="334"/>
      <c r="N367" s="334"/>
      <c r="O367" s="334"/>
      <c r="P367" s="334"/>
      <c r="Q367" s="334"/>
      <c r="R367" s="334"/>
      <c r="S367" s="334"/>
      <c r="T367" s="334"/>
      <c r="W367" s="334"/>
      <c r="X367" s="349" t="s">
        <v>27</v>
      </c>
      <c r="Y367" s="349" t="s">
        <v>27</v>
      </c>
      <c r="Z367" s="349" t="s">
        <v>27</v>
      </c>
      <c r="AA367" s="349" t="s">
        <v>27</v>
      </c>
      <c r="AB367" s="349" t="s">
        <v>27</v>
      </c>
      <c r="AC367" s="349" t="s">
        <v>27</v>
      </c>
      <c r="AD367" s="349" t="s">
        <v>27</v>
      </c>
      <c r="AE367" s="349" t="s">
        <v>27</v>
      </c>
      <c r="AF367" s="349" t="s">
        <v>27</v>
      </c>
      <c r="AG367" s="349" t="s">
        <v>27</v>
      </c>
      <c r="AH367" s="349" t="s">
        <v>27</v>
      </c>
      <c r="AI367" s="349" t="s">
        <v>27</v>
      </c>
      <c r="AV367" s="334"/>
      <c r="AW367" s="334"/>
      <c r="AX367" s="334"/>
    </row>
    <row r="368" spans="2:50" x14ac:dyDescent="0.25">
      <c r="B368" s="351"/>
      <c r="C368" s="334"/>
      <c r="D368" s="334"/>
      <c r="E368" s="334"/>
      <c r="F368" s="334"/>
      <c r="G368" s="334"/>
      <c r="H368" s="334"/>
      <c r="I368" s="334"/>
      <c r="J368" s="334"/>
      <c r="K368" s="334"/>
      <c r="L368" s="334"/>
      <c r="M368" s="334"/>
      <c r="N368" s="334"/>
      <c r="O368" s="334"/>
      <c r="P368" s="334"/>
      <c r="Q368" s="334"/>
      <c r="R368" s="334"/>
      <c r="S368" s="334"/>
      <c r="T368" s="334"/>
      <c r="U368" s="334"/>
      <c r="V368" s="334"/>
      <c r="W368" s="334"/>
      <c r="X368" s="349" t="s">
        <v>28</v>
      </c>
      <c r="Y368" s="349" t="s">
        <v>28</v>
      </c>
      <c r="Z368" s="349" t="s">
        <v>28</v>
      </c>
      <c r="AA368" s="349" t="s">
        <v>28</v>
      </c>
      <c r="AB368" s="349" t="s">
        <v>28</v>
      </c>
      <c r="AC368" s="349" t="s">
        <v>28</v>
      </c>
      <c r="AD368" s="349" t="s">
        <v>28</v>
      </c>
      <c r="AE368" s="349" t="s">
        <v>28</v>
      </c>
      <c r="AF368" s="349" t="s">
        <v>28</v>
      </c>
      <c r="AG368" s="349" t="s">
        <v>28</v>
      </c>
      <c r="AH368" s="349" t="s">
        <v>28</v>
      </c>
      <c r="AI368" s="349" t="s">
        <v>28</v>
      </c>
      <c r="AV368" s="334"/>
      <c r="AW368" s="334"/>
      <c r="AX368" s="334"/>
    </row>
    <row r="369" spans="1:54" x14ac:dyDescent="0.25">
      <c r="B369" s="351"/>
      <c r="C369" s="334"/>
      <c r="D369" s="334"/>
      <c r="E369" s="334"/>
      <c r="F369" s="334"/>
      <c r="G369" s="334"/>
      <c r="H369" s="334"/>
      <c r="I369" s="334"/>
      <c r="J369" s="334"/>
      <c r="K369" s="334"/>
      <c r="L369" s="334"/>
      <c r="M369" s="334"/>
      <c r="N369" s="334"/>
      <c r="O369" s="334"/>
      <c r="P369" s="334"/>
      <c r="Q369" s="334"/>
      <c r="R369" s="334"/>
      <c r="S369" s="334"/>
      <c r="T369" s="334"/>
      <c r="U369" s="334"/>
      <c r="V369" s="334"/>
      <c r="W369" s="334"/>
      <c r="X369" s="287" t="s">
        <v>580</v>
      </c>
      <c r="Y369" s="283" t="s">
        <v>10</v>
      </c>
      <c r="Z369" s="349" t="s">
        <v>10</v>
      </c>
      <c r="AA369" s="287" t="s">
        <v>580</v>
      </c>
      <c r="AB369" s="283" t="s">
        <v>10</v>
      </c>
      <c r="AC369" s="349" t="s">
        <v>10</v>
      </c>
      <c r="AD369" s="287" t="s">
        <v>580</v>
      </c>
      <c r="AE369" s="283" t="s">
        <v>10</v>
      </c>
      <c r="AF369" s="349" t="s">
        <v>10</v>
      </c>
      <c r="AG369" s="287" t="s">
        <v>580</v>
      </c>
      <c r="AH369" s="283" t="s">
        <v>10</v>
      </c>
      <c r="AI369" s="349" t="s">
        <v>10</v>
      </c>
      <c r="AV369" s="334"/>
      <c r="AW369" s="334"/>
      <c r="AX369" s="334"/>
    </row>
    <row r="370" spans="1:54" x14ac:dyDescent="0.25">
      <c r="B370" s="351"/>
      <c r="C370" s="334"/>
      <c r="D370" s="334"/>
      <c r="E370" s="334"/>
      <c r="F370" s="334"/>
      <c r="G370" s="334"/>
      <c r="H370" s="334"/>
      <c r="I370" s="334"/>
      <c r="J370" s="334"/>
      <c r="K370" s="334"/>
      <c r="L370" s="334"/>
      <c r="M370" s="334"/>
      <c r="N370" s="334"/>
      <c r="O370" s="334"/>
      <c r="P370" s="334"/>
      <c r="Q370" s="334"/>
      <c r="R370" s="334"/>
      <c r="S370" s="334"/>
      <c r="T370" s="334"/>
      <c r="U370" s="334"/>
      <c r="V370" s="334"/>
      <c r="W370" s="334"/>
      <c r="X370" s="334"/>
      <c r="Y370" s="283" t="s">
        <v>30</v>
      </c>
      <c r="Z370" s="349" t="s">
        <v>30</v>
      </c>
      <c r="AA370" s="334"/>
      <c r="AB370" s="283" t="s">
        <v>30</v>
      </c>
      <c r="AC370" s="349" t="s">
        <v>30</v>
      </c>
      <c r="AD370" s="334"/>
      <c r="AE370" s="283" t="s">
        <v>30</v>
      </c>
      <c r="AF370" s="349" t="s">
        <v>30</v>
      </c>
      <c r="AG370" s="334"/>
      <c r="AH370" s="283" t="s">
        <v>30</v>
      </c>
      <c r="AI370" s="349" t="s">
        <v>30</v>
      </c>
      <c r="AV370" s="334"/>
      <c r="AW370" s="334"/>
      <c r="AX370" s="334"/>
    </row>
    <row r="371" spans="1:54" x14ac:dyDescent="0.25">
      <c r="B371" s="351"/>
      <c r="C371" s="334"/>
      <c r="D371" s="334"/>
      <c r="E371" s="334"/>
      <c r="F371" s="334"/>
      <c r="G371" s="334"/>
      <c r="H371" s="334"/>
      <c r="I371" s="334"/>
      <c r="J371" s="334"/>
      <c r="K371" s="334"/>
      <c r="L371" s="334"/>
      <c r="M371" s="334"/>
      <c r="N371" s="334"/>
      <c r="O371" s="334"/>
      <c r="P371" s="334"/>
      <c r="Q371" s="334"/>
      <c r="R371" s="334"/>
      <c r="S371" s="334"/>
      <c r="T371" s="334"/>
      <c r="U371" s="334"/>
      <c r="V371" s="334"/>
      <c r="W371" s="334"/>
      <c r="X371" s="334"/>
      <c r="Y371" s="288" t="s">
        <v>16</v>
      </c>
      <c r="Z371" s="349" t="s">
        <v>16</v>
      </c>
      <c r="AA371" s="334"/>
      <c r="AB371" s="288" t="s">
        <v>16</v>
      </c>
      <c r="AC371" s="349" t="s">
        <v>16</v>
      </c>
      <c r="AD371" s="334"/>
      <c r="AE371" s="288" t="s">
        <v>16</v>
      </c>
      <c r="AF371" s="349" t="s">
        <v>16</v>
      </c>
      <c r="AG371" s="334"/>
      <c r="AH371" s="288" t="s">
        <v>16</v>
      </c>
      <c r="AI371" s="349" t="s">
        <v>16</v>
      </c>
      <c r="AV371" s="334"/>
      <c r="AW371" s="334"/>
      <c r="AX371" s="334"/>
    </row>
    <row r="372" spans="1:54" x14ac:dyDescent="0.25">
      <c r="B372" s="351"/>
      <c r="C372" s="334"/>
      <c r="D372" s="334"/>
      <c r="E372" s="334"/>
      <c r="F372" s="334"/>
      <c r="G372" s="334"/>
      <c r="H372" s="334"/>
      <c r="I372" s="334"/>
      <c r="J372" s="334"/>
      <c r="K372" s="334"/>
      <c r="L372" s="334"/>
      <c r="M372" s="334"/>
      <c r="N372" s="334"/>
      <c r="O372" s="334"/>
      <c r="P372" s="334"/>
      <c r="Q372" s="334"/>
      <c r="R372" s="334"/>
      <c r="S372" s="334"/>
      <c r="T372" s="334"/>
      <c r="U372" s="334"/>
      <c r="V372" s="334"/>
      <c r="W372" s="334"/>
      <c r="X372" s="334"/>
      <c r="Y372" s="288" t="s">
        <v>20</v>
      </c>
      <c r="Z372" s="349" t="s">
        <v>20</v>
      </c>
      <c r="AA372" s="334"/>
      <c r="AB372" s="288" t="s">
        <v>20</v>
      </c>
      <c r="AC372" s="349" t="s">
        <v>20</v>
      </c>
      <c r="AD372" s="334"/>
      <c r="AE372" s="288" t="s">
        <v>20</v>
      </c>
      <c r="AF372" s="349" t="s">
        <v>20</v>
      </c>
      <c r="AG372" s="334"/>
      <c r="AH372" s="288" t="s">
        <v>20</v>
      </c>
      <c r="AI372" s="349" t="s">
        <v>20</v>
      </c>
      <c r="AV372" s="334"/>
      <c r="AW372" s="334"/>
      <c r="AX372" s="334"/>
      <c r="BB372" s="334"/>
    </row>
    <row r="373" spans="1:54" x14ac:dyDescent="0.25">
      <c r="B373" s="217"/>
      <c r="C373" s="334"/>
      <c r="D373" s="334"/>
      <c r="E373" s="334"/>
      <c r="F373" s="334"/>
      <c r="G373" s="334"/>
      <c r="H373" s="334"/>
      <c r="I373" s="334"/>
      <c r="J373" s="334"/>
      <c r="K373" s="334"/>
      <c r="L373" s="334"/>
      <c r="M373" s="334"/>
      <c r="N373" s="334"/>
      <c r="O373" s="334"/>
      <c r="P373" s="334"/>
      <c r="Q373" s="334"/>
      <c r="R373" s="334"/>
      <c r="S373" s="334"/>
      <c r="T373" s="334"/>
      <c r="U373" s="334"/>
      <c r="V373" s="334"/>
      <c r="W373" s="334"/>
      <c r="Y373" s="287" t="s">
        <v>580</v>
      </c>
      <c r="Z373" s="287" t="s">
        <v>580</v>
      </c>
      <c r="AB373" s="287" t="s">
        <v>580</v>
      </c>
      <c r="AC373" s="287" t="s">
        <v>580</v>
      </c>
      <c r="AE373" s="287" t="s">
        <v>580</v>
      </c>
      <c r="AF373" s="287" t="s">
        <v>580</v>
      </c>
      <c r="AH373" s="287" t="s">
        <v>580</v>
      </c>
      <c r="AI373" s="287" t="s">
        <v>580</v>
      </c>
    </row>
    <row r="374" spans="1:54" x14ac:dyDescent="0.25">
      <c r="G374" s="245"/>
      <c r="R374" s="123"/>
      <c r="S374" s="123"/>
      <c r="AH374" s="162"/>
      <c r="AI374" s="162"/>
      <c r="AJ374" s="162"/>
      <c r="AK374" s="162"/>
      <c r="AL374" s="162"/>
      <c r="AM374" s="162"/>
      <c r="AO374" s="123"/>
      <c r="AP374" s="123"/>
      <c r="AQ374" s="123"/>
    </row>
    <row r="375" spans="1:54" x14ac:dyDescent="0.25">
      <c r="G375" s="245"/>
      <c r="R375" s="123"/>
      <c r="S375" s="123"/>
      <c r="AH375" s="162"/>
      <c r="AI375" s="162"/>
      <c r="AJ375" s="162"/>
      <c r="AK375" s="162"/>
      <c r="AL375" s="162"/>
      <c r="AM375" s="162"/>
      <c r="AO375" s="123"/>
      <c r="AP375" s="123"/>
      <c r="AQ375" s="123"/>
    </row>
    <row r="376" spans="1:54" x14ac:dyDescent="0.25">
      <c r="G376" s="245"/>
      <c r="R376" s="123"/>
      <c r="S376" s="123"/>
      <c r="AH376" s="162"/>
      <c r="AI376" s="162"/>
      <c r="AJ376" s="162"/>
      <c r="AK376" s="162"/>
      <c r="AL376" s="162"/>
      <c r="AM376" s="162"/>
      <c r="AO376" s="123"/>
      <c r="AP376" s="123"/>
      <c r="AQ376" s="123"/>
    </row>
    <row r="377" spans="1:54" x14ac:dyDescent="0.25">
      <c r="G377" s="245"/>
      <c r="R377" s="123"/>
      <c r="S377" s="123"/>
      <c r="AH377" s="162"/>
      <c r="AI377" s="162"/>
      <c r="AJ377" s="162"/>
      <c r="AK377" s="162"/>
      <c r="AL377" s="162"/>
      <c r="AM377" s="162"/>
      <c r="AO377" s="123"/>
      <c r="AP377" s="123"/>
      <c r="AQ377" s="123"/>
    </row>
    <row r="378" spans="1:54" s="237" customFormat="1" ht="21" x14ac:dyDescent="0.35">
      <c r="A378" s="236" t="s">
        <v>32</v>
      </c>
      <c r="C378" s="238"/>
      <c r="D378" s="238"/>
      <c r="P378" s="239"/>
      <c r="Q378" s="240"/>
      <c r="R378" s="239"/>
      <c r="S378" s="241"/>
      <c r="T378" s="239"/>
      <c r="U378" s="239"/>
      <c r="V378" s="239"/>
      <c r="W378" s="239"/>
      <c r="X378" s="241"/>
      <c r="Y378" s="239"/>
      <c r="Z378" s="239"/>
      <c r="AA378" s="239"/>
      <c r="AB378" s="239"/>
      <c r="AC378" s="239"/>
      <c r="AD378" s="239"/>
      <c r="AE378" s="239"/>
      <c r="AF378" s="239"/>
      <c r="AG378" s="239"/>
      <c r="AH378" s="239"/>
      <c r="AI378" s="239"/>
      <c r="AJ378" s="239"/>
    </row>
    <row r="379" spans="1:54" x14ac:dyDescent="0.25">
      <c r="AH379" s="162"/>
      <c r="AI379" s="162"/>
      <c r="AJ379" s="162"/>
      <c r="AK379" s="162"/>
      <c r="AL379" s="162"/>
      <c r="AM379" s="162"/>
    </row>
    <row r="380" spans="1:54" x14ac:dyDescent="0.25">
      <c r="C380" s="216" t="s">
        <v>848</v>
      </c>
      <c r="AH380" s="162"/>
      <c r="AI380" s="162"/>
      <c r="AJ380" s="162"/>
      <c r="AK380" s="162"/>
      <c r="AL380" s="162"/>
      <c r="AM380" s="162"/>
    </row>
    <row r="381" spans="1:54" x14ac:dyDescent="0.25">
      <c r="AH381" s="162"/>
      <c r="AI381" s="162"/>
      <c r="AJ381" s="162"/>
      <c r="AK381" s="162"/>
      <c r="AL381" s="162"/>
      <c r="AM381" s="162"/>
    </row>
    <row r="382" spans="1:54" ht="37.5" customHeight="1" x14ac:dyDescent="0.25">
      <c r="C382" s="361" t="s">
        <v>34</v>
      </c>
      <c r="D382" s="121" t="s">
        <v>33</v>
      </c>
      <c r="E382" s="361" t="s">
        <v>12</v>
      </c>
      <c r="G382" s="370" t="s">
        <v>1039</v>
      </c>
      <c r="H382" s="371"/>
      <c r="J382" s="375"/>
      <c r="L382" s="197"/>
      <c r="M382" s="197"/>
      <c r="N382" s="193"/>
      <c r="O382" s="359"/>
    </row>
    <row r="383" spans="1:54" x14ac:dyDescent="0.25">
      <c r="C383" s="363"/>
      <c r="D383" s="122"/>
      <c r="E383" s="362"/>
      <c r="G383" s="202"/>
      <c r="H383" s="202"/>
      <c r="J383" s="172"/>
      <c r="L383" s="376"/>
      <c r="M383" s="172"/>
      <c r="N383" s="193"/>
      <c r="O383" s="358"/>
    </row>
    <row r="384" spans="1:54" ht="18" x14ac:dyDescent="0.35">
      <c r="C384" s="363" t="s">
        <v>36</v>
      </c>
      <c r="D384" s="122" t="s">
        <v>35</v>
      </c>
      <c r="E384" s="362">
        <v>12400</v>
      </c>
      <c r="G384" s="202" t="s">
        <v>593</v>
      </c>
      <c r="H384" s="202">
        <v>1</v>
      </c>
      <c r="J384" s="172"/>
      <c r="L384" s="172"/>
      <c r="M384" s="172"/>
      <c r="N384" s="193"/>
      <c r="O384" s="358"/>
    </row>
    <row r="385" spans="3:15" ht="18" x14ac:dyDescent="0.35">
      <c r="C385" s="363" t="s">
        <v>38</v>
      </c>
      <c r="D385" s="122" t="s">
        <v>37</v>
      </c>
      <c r="E385" s="362">
        <v>677</v>
      </c>
      <c r="G385" s="202" t="s">
        <v>594</v>
      </c>
      <c r="H385" s="202">
        <v>28</v>
      </c>
      <c r="J385" s="172"/>
      <c r="L385" s="172"/>
      <c r="M385" s="172"/>
      <c r="N385" s="193"/>
      <c r="O385" s="193"/>
    </row>
    <row r="386" spans="3:15" ht="18" x14ac:dyDescent="0.35">
      <c r="C386" s="363" t="s">
        <v>40</v>
      </c>
      <c r="D386" s="122" t="s">
        <v>39</v>
      </c>
      <c r="E386" s="362">
        <v>116</v>
      </c>
      <c r="G386" s="202" t="s">
        <v>595</v>
      </c>
      <c r="H386" s="202">
        <v>265</v>
      </c>
      <c r="L386" s="172"/>
      <c r="M386" s="172"/>
      <c r="N386" s="193"/>
      <c r="O386" s="193"/>
    </row>
    <row r="387" spans="3:15" x14ac:dyDescent="0.25">
      <c r="C387" s="363" t="s">
        <v>13</v>
      </c>
      <c r="D387" s="122" t="s">
        <v>41</v>
      </c>
      <c r="E387" s="362">
        <v>3170</v>
      </c>
      <c r="G387" s="360"/>
      <c r="H387" s="360"/>
      <c r="N387" s="193"/>
      <c r="O387" s="193"/>
    </row>
    <row r="388" spans="3:15" x14ac:dyDescent="0.25">
      <c r="C388" s="363" t="s">
        <v>43</v>
      </c>
      <c r="D388" s="122" t="s">
        <v>42</v>
      </c>
      <c r="E388" s="362">
        <v>1120</v>
      </c>
      <c r="G388" s="372" t="s">
        <v>1040</v>
      </c>
      <c r="H388" s="372" t="s">
        <v>1041</v>
      </c>
      <c r="I388" s="372" t="s">
        <v>1042</v>
      </c>
      <c r="J388" s="357"/>
      <c r="N388" s="193"/>
      <c r="O388" s="193"/>
    </row>
    <row r="389" spans="3:15" x14ac:dyDescent="0.25">
      <c r="C389" s="363" t="s">
        <v>14</v>
      </c>
      <c r="D389" s="122" t="s">
        <v>44</v>
      </c>
      <c r="E389" s="362">
        <v>1300</v>
      </c>
      <c r="G389" s="373" t="s">
        <v>1043</v>
      </c>
      <c r="H389" s="374">
        <v>4</v>
      </c>
      <c r="I389" s="373"/>
      <c r="L389" s="357"/>
      <c r="M389" s="193"/>
      <c r="N389" s="193"/>
      <c r="O389" s="193"/>
    </row>
    <row r="390" spans="3:15" x14ac:dyDescent="0.25">
      <c r="C390" s="363" t="s">
        <v>46</v>
      </c>
      <c r="D390" s="122" t="s">
        <v>45</v>
      </c>
      <c r="E390" s="362">
        <v>328</v>
      </c>
      <c r="H390" s="360"/>
      <c r="I390" s="360"/>
      <c r="K390" s="357"/>
      <c r="L390" s="357"/>
      <c r="M390" s="193"/>
      <c r="N390" s="193"/>
      <c r="O390" s="193"/>
    </row>
    <row r="391" spans="3:15" x14ac:dyDescent="0.25">
      <c r="C391" s="363" t="s">
        <v>48</v>
      </c>
      <c r="D391" s="122" t="s">
        <v>47</v>
      </c>
      <c r="E391" s="362">
        <v>4800</v>
      </c>
      <c r="H391" s="360"/>
      <c r="I391" s="360"/>
      <c r="K391" s="357"/>
      <c r="L391" s="357"/>
      <c r="M391" s="193"/>
      <c r="N391" s="193"/>
      <c r="O391" s="193"/>
    </row>
    <row r="392" spans="3:15" x14ac:dyDescent="0.25">
      <c r="C392" s="363" t="s">
        <v>50</v>
      </c>
      <c r="D392" s="122" t="s">
        <v>49</v>
      </c>
      <c r="E392" s="362">
        <v>16</v>
      </c>
      <c r="H392" s="360"/>
      <c r="I392" s="360"/>
      <c r="K392" s="357"/>
      <c r="L392" s="357"/>
      <c r="M392" s="193"/>
      <c r="N392" s="193"/>
      <c r="O392" s="193"/>
    </row>
    <row r="393" spans="3:15" x14ac:dyDescent="0.25">
      <c r="C393" s="363" t="s">
        <v>52</v>
      </c>
      <c r="D393" s="122" t="s">
        <v>51</v>
      </c>
      <c r="E393" s="362">
        <v>138</v>
      </c>
      <c r="H393" s="360"/>
      <c r="I393" s="360"/>
      <c r="K393" s="357"/>
      <c r="L393" s="357"/>
      <c r="M393" s="193"/>
      <c r="N393" s="193"/>
      <c r="O393" s="193"/>
    </row>
    <row r="394" spans="3:15" x14ac:dyDescent="0.25">
      <c r="C394" s="363" t="s">
        <v>54</v>
      </c>
      <c r="D394" s="122" t="s">
        <v>53</v>
      </c>
      <c r="E394" s="362">
        <v>4</v>
      </c>
      <c r="H394" s="360"/>
      <c r="I394" s="360"/>
      <c r="K394" s="357"/>
      <c r="L394" s="357"/>
      <c r="M394" s="193"/>
      <c r="N394" s="193"/>
      <c r="O394" s="193"/>
    </row>
    <row r="395" spans="3:15" x14ac:dyDescent="0.25">
      <c r="C395" s="363" t="s">
        <v>56</v>
      </c>
      <c r="D395" s="122" t="s">
        <v>55</v>
      </c>
      <c r="E395" s="362">
        <v>3350</v>
      </c>
      <c r="H395" s="360"/>
      <c r="I395" s="360"/>
      <c r="K395" s="357"/>
      <c r="L395" s="357"/>
      <c r="M395" s="193"/>
      <c r="N395" s="193"/>
      <c r="O395" s="193"/>
    </row>
    <row r="396" spans="3:15" x14ac:dyDescent="0.25">
      <c r="C396" s="363" t="s">
        <v>58</v>
      </c>
      <c r="D396" s="122" t="s">
        <v>57</v>
      </c>
      <c r="E396" s="362">
        <v>1210</v>
      </c>
      <c r="H396" s="360"/>
      <c r="I396" s="360"/>
      <c r="K396" s="357"/>
      <c r="L396" s="357"/>
      <c r="M396" s="193"/>
      <c r="N396" s="193"/>
      <c r="O396" s="193"/>
    </row>
    <row r="397" spans="3:15" x14ac:dyDescent="0.25">
      <c r="C397" s="363" t="s">
        <v>60</v>
      </c>
      <c r="D397" s="122" t="s">
        <v>59</v>
      </c>
      <c r="E397" s="362">
        <v>1330</v>
      </c>
      <c r="H397" s="360"/>
      <c r="I397" s="360"/>
      <c r="K397" s="357"/>
      <c r="L397" s="357"/>
      <c r="M397" s="193"/>
      <c r="N397" s="193"/>
      <c r="O397" s="193"/>
    </row>
    <row r="398" spans="3:15" x14ac:dyDescent="0.25">
      <c r="C398" s="363" t="s">
        <v>62</v>
      </c>
      <c r="D398" s="122" t="s">
        <v>61</v>
      </c>
      <c r="E398" s="362">
        <v>8060</v>
      </c>
      <c r="H398" s="360"/>
      <c r="I398" s="360"/>
      <c r="K398" s="357"/>
      <c r="L398" s="357"/>
      <c r="M398" s="193"/>
      <c r="N398" s="193"/>
      <c r="O398" s="193"/>
    </row>
    <row r="399" spans="3:15" x14ac:dyDescent="0.25">
      <c r="C399" s="363" t="s">
        <v>64</v>
      </c>
      <c r="D399" s="122" t="s">
        <v>63</v>
      </c>
      <c r="E399" s="362">
        <v>716</v>
      </c>
      <c r="H399" s="360"/>
      <c r="I399" s="360"/>
      <c r="K399" s="357"/>
      <c r="L399" s="357"/>
      <c r="M399" s="193"/>
      <c r="N399" s="193"/>
      <c r="O399" s="193"/>
    </row>
    <row r="400" spans="3:15" x14ac:dyDescent="0.25">
      <c r="C400" s="363" t="s">
        <v>65</v>
      </c>
      <c r="D400" s="122" t="s">
        <v>63</v>
      </c>
      <c r="E400" s="362">
        <v>858</v>
      </c>
      <c r="H400" s="360"/>
      <c r="I400" s="360"/>
      <c r="K400" s="357"/>
      <c r="L400" s="357"/>
      <c r="M400" s="193"/>
      <c r="N400" s="193"/>
      <c r="O400" s="193"/>
    </row>
    <row r="401" spans="3:15" x14ac:dyDescent="0.25">
      <c r="C401" s="363" t="s">
        <v>67</v>
      </c>
      <c r="D401" s="122" t="s">
        <v>66</v>
      </c>
      <c r="E401" s="362">
        <v>804</v>
      </c>
      <c r="H401" s="360"/>
      <c r="I401" s="360"/>
      <c r="K401" s="357"/>
      <c r="L401" s="357"/>
      <c r="M401" s="193"/>
      <c r="N401" s="193"/>
      <c r="O401" s="193"/>
    </row>
    <row r="402" spans="3:15" x14ac:dyDescent="0.25">
      <c r="C402" s="363" t="s">
        <v>69</v>
      </c>
      <c r="D402" s="122" t="s">
        <v>68</v>
      </c>
      <c r="E402" s="362">
        <v>1650</v>
      </c>
      <c r="H402" s="360"/>
      <c r="I402" s="360"/>
      <c r="K402" s="357"/>
      <c r="L402" s="357"/>
      <c r="M402" s="193"/>
      <c r="N402" s="193"/>
      <c r="O402" s="193"/>
    </row>
    <row r="403" spans="3:15" x14ac:dyDescent="0.25">
      <c r="C403" s="363" t="s">
        <v>72</v>
      </c>
      <c r="D403" s="122" t="s">
        <v>71</v>
      </c>
      <c r="E403" s="362">
        <v>3943</v>
      </c>
      <c r="H403" s="360"/>
      <c r="I403" s="360"/>
      <c r="J403" s="193"/>
      <c r="K403" s="357"/>
      <c r="L403" s="357"/>
      <c r="M403" s="193"/>
      <c r="N403" s="193"/>
      <c r="O403" s="193"/>
    </row>
    <row r="404" spans="3:15" x14ac:dyDescent="0.25">
      <c r="C404" s="363" t="s">
        <v>74</v>
      </c>
      <c r="D404" s="122" t="s">
        <v>73</v>
      </c>
      <c r="E404" s="362">
        <v>1923</v>
      </c>
      <c r="H404" s="360"/>
      <c r="I404" s="360"/>
      <c r="J404" s="193"/>
      <c r="K404" s="357"/>
      <c r="L404" s="357"/>
      <c r="M404" s="193"/>
      <c r="N404" s="193"/>
      <c r="O404" s="193"/>
    </row>
    <row r="405" spans="3:15" x14ac:dyDescent="0.25">
      <c r="C405" s="363" t="s">
        <v>76</v>
      </c>
      <c r="D405" s="122" t="s">
        <v>75</v>
      </c>
      <c r="E405" s="362">
        <v>2547</v>
      </c>
      <c r="H405" s="193"/>
      <c r="I405" s="193"/>
      <c r="J405" s="193"/>
    </row>
    <row r="406" spans="3:15" x14ac:dyDescent="0.25">
      <c r="C406" s="363" t="s">
        <v>78</v>
      </c>
      <c r="D406" s="122" t="s">
        <v>77</v>
      </c>
      <c r="E406" s="362">
        <v>1624</v>
      </c>
      <c r="H406" s="193"/>
      <c r="I406" s="193"/>
      <c r="J406" s="193"/>
    </row>
    <row r="407" spans="3:15" x14ac:dyDescent="0.25">
      <c r="C407" s="363" t="s">
        <v>80</v>
      </c>
      <c r="D407" s="122" t="s">
        <v>79</v>
      </c>
      <c r="E407" s="362">
        <v>1674</v>
      </c>
      <c r="H407" s="193"/>
      <c r="I407" s="193"/>
      <c r="J407" s="193"/>
    </row>
    <row r="408" spans="3:15" x14ac:dyDescent="0.25">
      <c r="C408" s="363" t="s">
        <v>82</v>
      </c>
      <c r="D408" s="122" t="s">
        <v>81</v>
      </c>
      <c r="E408" s="124">
        <v>1924</v>
      </c>
    </row>
    <row r="409" spans="3:15" x14ac:dyDescent="0.25">
      <c r="C409" s="363" t="s">
        <v>84</v>
      </c>
      <c r="D409" s="122" t="s">
        <v>83</v>
      </c>
      <c r="E409" s="124">
        <v>2048</v>
      </c>
    </row>
    <row r="410" spans="3:15" x14ac:dyDescent="0.25">
      <c r="C410" s="363" t="s">
        <v>86</v>
      </c>
      <c r="D410" s="122" t="s">
        <v>85</v>
      </c>
      <c r="E410" s="124">
        <v>1945</v>
      </c>
    </row>
    <row r="411" spans="3:15" x14ac:dyDescent="0.25">
      <c r="C411" s="363" t="s">
        <v>88</v>
      </c>
      <c r="D411" s="122" t="s">
        <v>87</v>
      </c>
      <c r="E411" s="124">
        <v>2127</v>
      </c>
    </row>
    <row r="412" spans="3:15" x14ac:dyDescent="0.25">
      <c r="C412" s="363" t="s">
        <v>90</v>
      </c>
      <c r="D412" s="122" t="s">
        <v>89</v>
      </c>
      <c r="E412" s="124">
        <v>2742</v>
      </c>
    </row>
    <row r="413" spans="3:15" x14ac:dyDescent="0.25">
      <c r="C413" s="363" t="s">
        <v>92</v>
      </c>
      <c r="D413" s="122" t="s">
        <v>91</v>
      </c>
      <c r="E413" s="124">
        <v>2847</v>
      </c>
    </row>
    <row r="414" spans="3:15" x14ac:dyDescent="0.25">
      <c r="C414" s="363" t="s">
        <v>94</v>
      </c>
      <c r="D414" s="122" t="s">
        <v>93</v>
      </c>
      <c r="E414" s="124">
        <v>2473</v>
      </c>
    </row>
    <row r="415" spans="3:15" x14ac:dyDescent="0.25">
      <c r="C415" s="363" t="s">
        <v>96</v>
      </c>
      <c r="D415" s="122" t="s">
        <v>95</v>
      </c>
      <c r="E415" s="124">
        <v>2212</v>
      </c>
    </row>
    <row r="416" spans="3:15" x14ac:dyDescent="0.25">
      <c r="C416" s="363" t="s">
        <v>98</v>
      </c>
      <c r="D416" s="122" t="s">
        <v>97</v>
      </c>
      <c r="E416" s="124">
        <v>1371</v>
      </c>
    </row>
    <row r="417" spans="2:6" x14ac:dyDescent="0.25">
      <c r="C417" s="363" t="s">
        <v>100</v>
      </c>
      <c r="D417" s="122" t="s">
        <v>99</v>
      </c>
      <c r="E417" s="124">
        <v>2024</v>
      </c>
    </row>
    <row r="418" spans="2:6" x14ac:dyDescent="0.25">
      <c r="C418" s="363" t="s">
        <v>102</v>
      </c>
      <c r="D418" s="122" t="s">
        <v>101</v>
      </c>
      <c r="E418" s="124">
        <v>3417</v>
      </c>
    </row>
    <row r="419" spans="2:6" x14ac:dyDescent="0.25">
      <c r="C419" s="363" t="s">
        <v>104</v>
      </c>
      <c r="D419" s="122" t="s">
        <v>103</v>
      </c>
      <c r="E419" s="124">
        <v>3075</v>
      </c>
    </row>
    <row r="420" spans="2:6" x14ac:dyDescent="0.25">
      <c r="C420" s="363" t="s">
        <v>106</v>
      </c>
      <c r="D420" s="122" t="s">
        <v>105</v>
      </c>
      <c r="E420" s="124">
        <v>1639</v>
      </c>
    </row>
    <row r="421" spans="2:6" x14ac:dyDescent="0.25">
      <c r="C421" s="363" t="s">
        <v>108</v>
      </c>
      <c r="D421" s="122" t="s">
        <v>107</v>
      </c>
      <c r="E421" s="124">
        <v>2059</v>
      </c>
    </row>
    <row r="422" spans="2:6" x14ac:dyDescent="0.25">
      <c r="C422" s="363" t="s">
        <v>110</v>
      </c>
      <c r="D422" s="122" t="s">
        <v>109</v>
      </c>
      <c r="E422" s="124">
        <v>1754</v>
      </c>
    </row>
    <row r="423" spans="2:6" x14ac:dyDescent="0.25">
      <c r="C423" s="363" t="s">
        <v>112</v>
      </c>
      <c r="D423" s="122" t="s">
        <v>111</v>
      </c>
      <c r="E423" s="124">
        <v>1282</v>
      </c>
    </row>
    <row r="424" spans="2:6" x14ac:dyDescent="0.25">
      <c r="C424" s="363" t="s">
        <v>114</v>
      </c>
      <c r="D424" s="122" t="s">
        <v>113</v>
      </c>
      <c r="E424" s="124">
        <v>1945</v>
      </c>
    </row>
    <row r="425" spans="2:6" x14ac:dyDescent="0.25">
      <c r="C425" s="363" t="s">
        <v>116</v>
      </c>
      <c r="D425" s="122" t="s">
        <v>115</v>
      </c>
      <c r="E425" s="124">
        <v>1636</v>
      </c>
    </row>
    <row r="426" spans="2:6" x14ac:dyDescent="0.25">
      <c r="C426" s="363" t="s">
        <v>118</v>
      </c>
      <c r="D426" s="122" t="s">
        <v>117</v>
      </c>
      <c r="E426" s="124">
        <v>3985</v>
      </c>
    </row>
    <row r="427" spans="2:6" x14ac:dyDescent="0.25">
      <c r="C427" s="363" t="s">
        <v>542</v>
      </c>
      <c r="D427" s="122" t="s">
        <v>31</v>
      </c>
      <c r="E427" s="124" t="s">
        <v>31</v>
      </c>
    </row>
    <row r="430" spans="2:6" x14ac:dyDescent="0.25">
      <c r="C430" s="216" t="s">
        <v>925</v>
      </c>
    </row>
    <row r="432" spans="2:6" x14ac:dyDescent="0.25">
      <c r="B432" s="217" t="s">
        <v>1026</v>
      </c>
      <c r="F432" s="364"/>
    </row>
    <row r="433" spans="1:36" x14ac:dyDescent="0.25">
      <c r="B433" s="217"/>
      <c r="F433" s="364"/>
    </row>
    <row r="434" spans="1:36" x14ac:dyDescent="0.25">
      <c r="C434" s="365" t="s">
        <v>1028</v>
      </c>
      <c r="D434" s="365" t="s">
        <v>1027</v>
      </c>
      <c r="E434" s="365" t="s">
        <v>1029</v>
      </c>
    </row>
    <row r="435" spans="1:36" ht="16.5" customHeight="1" x14ac:dyDescent="0.25">
      <c r="C435" s="366"/>
      <c r="D435" s="366"/>
      <c r="E435" s="367"/>
    </row>
    <row r="436" spans="1:36" ht="16.5" customHeight="1" x14ac:dyDescent="0.25">
      <c r="C436" s="366" t="s">
        <v>1085</v>
      </c>
      <c r="D436" s="366" t="s">
        <v>1030</v>
      </c>
      <c r="E436" s="367">
        <v>1</v>
      </c>
    </row>
    <row r="437" spans="1:36" ht="16.5" customHeight="1" x14ac:dyDescent="0.25">
      <c r="C437" s="366" t="s">
        <v>1086</v>
      </c>
      <c r="D437" s="366" t="s">
        <v>1031</v>
      </c>
      <c r="E437" s="367">
        <v>28</v>
      </c>
    </row>
    <row r="438" spans="1:36" ht="16.5" customHeight="1" x14ac:dyDescent="0.25">
      <c r="C438" s="366" t="s">
        <v>1087</v>
      </c>
      <c r="D438" s="366" t="s">
        <v>1032</v>
      </c>
      <c r="E438" s="367">
        <v>265</v>
      </c>
    </row>
    <row r="439" spans="1:36" ht="16.5" customHeight="1" x14ac:dyDescent="0.25">
      <c r="C439" s="366" t="s">
        <v>1088</v>
      </c>
      <c r="D439" s="366" t="s">
        <v>70</v>
      </c>
      <c r="E439" s="367">
        <v>23500</v>
      </c>
    </row>
    <row r="440" spans="1:36" ht="16.5" customHeight="1" x14ac:dyDescent="0.25">
      <c r="C440" s="366" t="s">
        <v>1089</v>
      </c>
      <c r="D440" s="366" t="s">
        <v>1033</v>
      </c>
      <c r="E440" s="367">
        <v>16100</v>
      </c>
    </row>
    <row r="441" spans="1:36" ht="16.5" customHeight="1" x14ac:dyDescent="0.25">
      <c r="C441" s="366" t="s">
        <v>1090</v>
      </c>
      <c r="D441" s="366" t="s">
        <v>1034</v>
      </c>
      <c r="E441" s="367">
        <v>491</v>
      </c>
    </row>
    <row r="442" spans="1:36" ht="16.5" customHeight="1" x14ac:dyDescent="0.25">
      <c r="C442" s="366" t="s">
        <v>1091</v>
      </c>
      <c r="D442" s="366" t="s">
        <v>1035</v>
      </c>
      <c r="E442" s="367">
        <v>1790</v>
      </c>
    </row>
    <row r="443" spans="1:36" ht="16.5" customHeight="1" x14ac:dyDescent="0.25">
      <c r="C443" s="366" t="s">
        <v>1092</v>
      </c>
      <c r="D443" s="366" t="s">
        <v>1036</v>
      </c>
      <c r="E443" s="367">
        <v>216</v>
      </c>
    </row>
    <row r="444" spans="1:36" ht="16.5" customHeight="1" x14ac:dyDescent="0.25">
      <c r="C444" s="366" t="s">
        <v>1093</v>
      </c>
      <c r="D444" s="366" t="s">
        <v>1037</v>
      </c>
      <c r="E444" s="367">
        <v>11100</v>
      </c>
    </row>
    <row r="445" spans="1:36" ht="16.5" customHeight="1" x14ac:dyDescent="0.25">
      <c r="C445" s="366" t="s">
        <v>1094</v>
      </c>
      <c r="D445" s="366" t="s">
        <v>1038</v>
      </c>
      <c r="E445" s="367">
        <v>8900</v>
      </c>
    </row>
    <row r="446" spans="1:36" ht="16.5" customHeight="1" x14ac:dyDescent="0.25">
      <c r="C446" s="366" t="s">
        <v>542</v>
      </c>
      <c r="D446" s="366" t="s">
        <v>31</v>
      </c>
      <c r="E446" s="367" t="s">
        <v>31</v>
      </c>
    </row>
    <row r="447" spans="1:36" ht="16.5" customHeight="1" x14ac:dyDescent="0.25">
      <c r="C447" s="368"/>
      <c r="D447" s="368"/>
      <c r="E447" s="369"/>
    </row>
    <row r="448" spans="1:36" s="237" customFormat="1" ht="21" x14ac:dyDescent="0.35">
      <c r="A448" s="236" t="s">
        <v>1045</v>
      </c>
      <c r="C448" s="238"/>
      <c r="D448" s="238"/>
      <c r="P448" s="239"/>
      <c r="Q448" s="240"/>
      <c r="R448" s="239"/>
      <c r="S448" s="241"/>
      <c r="T448" s="239"/>
      <c r="U448" s="239"/>
      <c r="V448" s="239"/>
      <c r="W448" s="239"/>
      <c r="X448" s="241"/>
      <c r="Y448" s="239"/>
      <c r="Z448" s="239"/>
      <c r="AA448" s="239"/>
      <c r="AB448" s="239"/>
      <c r="AC448" s="239"/>
      <c r="AD448" s="239"/>
      <c r="AE448" s="239"/>
      <c r="AF448" s="239"/>
      <c r="AG448" s="239"/>
      <c r="AH448" s="239"/>
      <c r="AI448" s="239"/>
      <c r="AJ448" s="239"/>
    </row>
    <row r="449" spans="2:5" ht="16.5" customHeight="1" x14ac:dyDescent="0.25">
      <c r="C449" s="368"/>
      <c r="D449" s="368"/>
      <c r="E449" s="369"/>
    </row>
    <row r="450" spans="2:5" ht="16.5" customHeight="1" x14ac:dyDescent="0.25">
      <c r="B450" s="217" t="s">
        <v>907</v>
      </c>
      <c r="C450" s="229"/>
      <c r="D450" s="229"/>
      <c r="E450" s="369"/>
    </row>
    <row r="451" spans="2:5" ht="16.5" customHeight="1" x14ac:dyDescent="0.25">
      <c r="B451" s="217"/>
      <c r="C451" s="229"/>
      <c r="D451" s="229"/>
      <c r="E451" s="369"/>
    </row>
    <row r="452" spans="2:5" ht="16.5" customHeight="1" x14ac:dyDescent="0.25">
      <c r="B452" s="217"/>
      <c r="C452" s="342" t="s">
        <v>1046</v>
      </c>
      <c r="D452" s="229"/>
      <c r="E452" s="369"/>
    </row>
    <row r="453" spans="2:5" ht="16.5" customHeight="1" x14ac:dyDescent="0.25">
      <c r="B453" s="217"/>
      <c r="C453" s="318"/>
      <c r="D453" s="229"/>
      <c r="E453" s="369"/>
    </row>
    <row r="454" spans="2:5" ht="16.5" customHeight="1" x14ac:dyDescent="0.25">
      <c r="B454" s="217"/>
      <c r="C454" s="288" t="s">
        <v>1095</v>
      </c>
      <c r="D454" s="229"/>
      <c r="E454" s="369"/>
    </row>
    <row r="455" spans="2:5" ht="16.5" customHeight="1" x14ac:dyDescent="0.25">
      <c r="B455" s="217"/>
      <c r="C455" s="288" t="s">
        <v>1096</v>
      </c>
      <c r="D455" s="229"/>
      <c r="E455" s="369"/>
    </row>
    <row r="456" spans="2:5" ht="16.5" customHeight="1" x14ac:dyDescent="0.25">
      <c r="B456" s="217"/>
      <c r="C456" s="288" t="s">
        <v>1097</v>
      </c>
      <c r="D456" s="229"/>
      <c r="E456" s="369"/>
    </row>
    <row r="457" spans="2:5" ht="16.5" customHeight="1" x14ac:dyDescent="0.25">
      <c r="B457" s="217"/>
      <c r="C457" s="288" t="s">
        <v>1098</v>
      </c>
      <c r="D457" s="229"/>
      <c r="E457" s="369"/>
    </row>
    <row r="458" spans="2:5" ht="16.5" customHeight="1" x14ac:dyDescent="0.25">
      <c r="B458" s="217"/>
      <c r="C458" s="288" t="s">
        <v>1099</v>
      </c>
      <c r="D458" s="229"/>
      <c r="E458" s="369"/>
    </row>
    <row r="459" spans="2:5" ht="16.5" customHeight="1" x14ac:dyDescent="0.25">
      <c r="B459" s="217"/>
      <c r="C459" s="288" t="s">
        <v>1100</v>
      </c>
      <c r="D459" s="229"/>
      <c r="E459" s="369"/>
    </row>
    <row r="460" spans="2:5" ht="16.5" customHeight="1" x14ac:dyDescent="0.25">
      <c r="B460" s="217"/>
      <c r="C460" s="288" t="s">
        <v>1101</v>
      </c>
      <c r="D460" s="229"/>
      <c r="E460" s="369"/>
    </row>
    <row r="461" spans="2:5" ht="16.5" customHeight="1" x14ac:dyDescent="0.25">
      <c r="B461" s="217"/>
      <c r="C461" s="288" t="s">
        <v>1102</v>
      </c>
      <c r="D461" s="229"/>
      <c r="E461" s="369"/>
    </row>
    <row r="462" spans="2:5" ht="16.5" customHeight="1" x14ac:dyDescent="0.25">
      <c r="B462" s="217"/>
      <c r="C462" s="288" t="s">
        <v>1103</v>
      </c>
      <c r="D462" s="229"/>
      <c r="E462" s="369"/>
    </row>
    <row r="463" spans="2:5" ht="16.5" customHeight="1" x14ac:dyDescent="0.25">
      <c r="B463" s="217"/>
      <c r="C463" s="288" t="s">
        <v>1104</v>
      </c>
      <c r="D463" s="229"/>
      <c r="E463" s="369"/>
    </row>
    <row r="464" spans="2:5" ht="16.5" customHeight="1" x14ac:dyDescent="0.25">
      <c r="B464" s="217"/>
      <c r="C464" s="288" t="s">
        <v>1105</v>
      </c>
      <c r="D464" s="229"/>
      <c r="E464" s="369"/>
    </row>
    <row r="465" spans="1:36" ht="16.5" customHeight="1" x14ac:dyDescent="0.25">
      <c r="B465" s="217"/>
      <c r="C465" s="288" t="s">
        <v>1106</v>
      </c>
      <c r="D465" s="229"/>
      <c r="E465" s="369"/>
    </row>
    <row r="466" spans="1:36" x14ac:dyDescent="0.25">
      <c r="C466" s="288" t="s">
        <v>1108</v>
      </c>
    </row>
    <row r="467" spans="1:36" x14ac:dyDescent="0.25">
      <c r="C467" s="288" t="s">
        <v>1107</v>
      </c>
    </row>
    <row r="468" spans="1:36" x14ac:dyDescent="0.25">
      <c r="C468" s="287" t="s">
        <v>542</v>
      </c>
    </row>
    <row r="469" spans="1:36" ht="14.25" customHeight="1" x14ac:dyDescent="0.25"/>
    <row r="470" spans="1:36" s="237" customFormat="1" ht="21" x14ac:dyDescent="0.35">
      <c r="A470" s="236" t="s">
        <v>1044</v>
      </c>
      <c r="C470" s="238"/>
      <c r="D470" s="238"/>
      <c r="P470" s="239"/>
      <c r="Q470" s="240"/>
      <c r="R470" s="239"/>
      <c r="S470" s="241"/>
      <c r="T470" s="239"/>
      <c r="U470" s="239"/>
      <c r="V470" s="239"/>
      <c r="W470" s="239"/>
      <c r="X470" s="241"/>
      <c r="Y470" s="239"/>
      <c r="Z470" s="239"/>
      <c r="AA470" s="239"/>
      <c r="AB470" s="239"/>
      <c r="AC470" s="239"/>
      <c r="AD470" s="239"/>
      <c r="AE470" s="239"/>
      <c r="AF470" s="239"/>
      <c r="AG470" s="239"/>
      <c r="AH470" s="239"/>
      <c r="AI470" s="239"/>
      <c r="AJ470" s="239"/>
    </row>
    <row r="471" spans="1:36" ht="27" customHeight="1" x14ac:dyDescent="0.4">
      <c r="A471" s="115"/>
      <c r="B471" s="172"/>
      <c r="C471" s="172"/>
      <c r="D471" s="172"/>
      <c r="E471" s="195"/>
      <c r="F471" s="172"/>
      <c r="G471" s="172"/>
      <c r="H471" s="172"/>
      <c r="J471" s="119"/>
      <c r="K471" s="119"/>
      <c r="AI471" s="126"/>
    </row>
    <row r="472" spans="1:36" s="117" customFormat="1" ht="40.5" x14ac:dyDescent="0.25">
      <c r="B472" s="196"/>
      <c r="C472" s="138" t="s">
        <v>240</v>
      </c>
      <c r="D472"/>
      <c r="E472"/>
      <c r="F472" s="197"/>
      <c r="G472" s="197"/>
      <c r="H472" s="196"/>
      <c r="I472" s="352" t="s">
        <v>119</v>
      </c>
      <c r="J472" s="127" t="s">
        <v>120</v>
      </c>
      <c r="K472" s="127" t="s">
        <v>121</v>
      </c>
      <c r="L472" s="127" t="s">
        <v>122</v>
      </c>
      <c r="M472" s="127" t="s">
        <v>123</v>
      </c>
      <c r="N472" s="127" t="s">
        <v>124</v>
      </c>
      <c r="O472" s="127" t="s">
        <v>125</v>
      </c>
      <c r="P472" s="127" t="s">
        <v>126</v>
      </c>
      <c r="Q472" s="127" t="s">
        <v>127</v>
      </c>
      <c r="R472" s="127" t="s">
        <v>128</v>
      </c>
      <c r="S472" s="127" t="s">
        <v>129</v>
      </c>
      <c r="T472" s="127" t="s">
        <v>130</v>
      </c>
      <c r="U472" s="127" t="s">
        <v>131</v>
      </c>
      <c r="V472" s="127" t="s">
        <v>132</v>
      </c>
      <c r="W472" s="127" t="s">
        <v>133</v>
      </c>
      <c r="X472" s="127" t="s">
        <v>134</v>
      </c>
      <c r="Y472" s="127" t="s">
        <v>135</v>
      </c>
      <c r="Z472" s="127" t="s">
        <v>136</v>
      </c>
      <c r="AA472" s="127" t="s">
        <v>137</v>
      </c>
      <c r="AB472" s="194" t="s">
        <v>138</v>
      </c>
      <c r="AC472" s="194" t="s">
        <v>139</v>
      </c>
      <c r="AD472" s="194" t="s">
        <v>1176</v>
      </c>
      <c r="AE472" s="194" t="s">
        <v>648</v>
      </c>
      <c r="AF472" s="194" t="s">
        <v>1177</v>
      </c>
      <c r="AG472" s="194" t="s">
        <v>1178</v>
      </c>
      <c r="AH472" s="208" t="s">
        <v>140</v>
      </c>
      <c r="AI472" s="208" t="s">
        <v>141</v>
      </c>
    </row>
    <row r="473" spans="1:36" ht="18.75" customHeight="1" x14ac:dyDescent="0.3">
      <c r="B473" s="172"/>
      <c r="F473" s="198"/>
      <c r="G473" s="172"/>
      <c r="H473" s="172"/>
      <c r="I473" s="353" t="s">
        <v>608</v>
      </c>
      <c r="J473" s="129" t="s">
        <v>142</v>
      </c>
      <c r="K473" s="130">
        <v>0</v>
      </c>
      <c r="L473" s="129" t="s">
        <v>142</v>
      </c>
      <c r="M473" s="130">
        <v>0</v>
      </c>
      <c r="N473" s="129" t="s">
        <v>142</v>
      </c>
      <c r="O473" s="130">
        <v>0</v>
      </c>
      <c r="P473" s="129" t="s">
        <v>142</v>
      </c>
      <c r="Q473" s="131">
        <v>0</v>
      </c>
      <c r="R473" s="129" t="s">
        <v>142</v>
      </c>
      <c r="S473" s="132">
        <v>0</v>
      </c>
      <c r="T473" s="129" t="s">
        <v>142</v>
      </c>
      <c r="U473" s="132">
        <v>0</v>
      </c>
      <c r="V473" s="129" t="s">
        <v>143</v>
      </c>
      <c r="W473" s="132">
        <v>0.34000000357627902</v>
      </c>
      <c r="X473" s="129" t="s">
        <v>144</v>
      </c>
      <c r="Y473" s="132">
        <v>0</v>
      </c>
      <c r="Z473" s="129" t="s">
        <v>145</v>
      </c>
      <c r="AA473" s="132">
        <v>0</v>
      </c>
      <c r="AB473" s="133" t="s">
        <v>142</v>
      </c>
      <c r="AC473" s="134">
        <v>0</v>
      </c>
      <c r="AD473" s="133" t="s">
        <v>649</v>
      </c>
      <c r="AE473" s="134">
        <v>0.25900000000000001</v>
      </c>
      <c r="AF473" s="133" t="s">
        <v>649</v>
      </c>
      <c r="AG473" s="134">
        <v>0.27300000000000002</v>
      </c>
      <c r="AH473" s="128" t="str">
        <f t="shared" ref="AH473:AH536" ca="1" si="14">INDIRECT("_Com"&amp;$F$2)</f>
        <v>AB ENERGÍA 1903, S.L.</v>
      </c>
      <c r="AI473" s="135">
        <f t="shared" ref="AI473:AI536" ca="1" si="15">INDIRECT("_Mix"&amp;$F$2)</f>
        <v>0.27300000000000002</v>
      </c>
    </row>
    <row r="474" spans="1:36" ht="18.75" customHeight="1" x14ac:dyDescent="0.3">
      <c r="B474" s="172"/>
      <c r="C474" s="140" t="s">
        <v>608</v>
      </c>
      <c r="D474" s="140">
        <v>0</v>
      </c>
      <c r="F474" s="198"/>
      <c r="G474" s="172"/>
      <c r="H474" s="172"/>
      <c r="I474" s="353" t="s">
        <v>609</v>
      </c>
      <c r="J474" s="129" t="s">
        <v>146</v>
      </c>
      <c r="K474" s="130">
        <v>0.36</v>
      </c>
      <c r="L474" s="129" t="s">
        <v>147</v>
      </c>
      <c r="M474" s="130">
        <v>0.38999998569488498</v>
      </c>
      <c r="N474" s="129" t="s">
        <v>147</v>
      </c>
      <c r="O474" s="130">
        <v>0.25</v>
      </c>
      <c r="P474" s="129" t="s">
        <v>148</v>
      </c>
      <c r="Q474" s="131">
        <v>0.37000000476837203</v>
      </c>
      <c r="R474" s="129" t="s">
        <v>149</v>
      </c>
      <c r="S474" s="132">
        <v>0.40000000596046498</v>
      </c>
      <c r="T474" s="129" t="s">
        <v>145</v>
      </c>
      <c r="U474" s="132">
        <v>0</v>
      </c>
      <c r="V474" s="129" t="s">
        <v>142</v>
      </c>
      <c r="W474" s="132">
        <v>0</v>
      </c>
      <c r="X474" s="129" t="s">
        <v>142</v>
      </c>
      <c r="Y474" s="132">
        <v>0</v>
      </c>
      <c r="Z474" s="129" t="s">
        <v>142</v>
      </c>
      <c r="AA474" s="132">
        <v>0</v>
      </c>
      <c r="AB474" s="133" t="s">
        <v>145</v>
      </c>
      <c r="AC474" s="134">
        <v>0</v>
      </c>
      <c r="AD474" s="133" t="s">
        <v>650</v>
      </c>
      <c r="AE474" s="134">
        <v>6.8000000000000005E-2</v>
      </c>
      <c r="AF474" s="133" t="s">
        <v>651</v>
      </c>
      <c r="AG474" s="134">
        <v>0</v>
      </c>
      <c r="AH474" s="128" t="str">
        <f t="shared" ca="1" si="14"/>
        <v>ACCIONA GREEN ENERGY DEVELOPMENTS SL</v>
      </c>
      <c r="AI474" s="135">
        <f t="shared" ca="1" si="15"/>
        <v>0</v>
      </c>
    </row>
    <row r="475" spans="1:36" ht="18.75" customHeight="1" x14ac:dyDescent="0.3">
      <c r="B475" s="172"/>
      <c r="C475" s="140" t="s">
        <v>609</v>
      </c>
      <c r="D475" s="140">
        <v>0.30199999999999999</v>
      </c>
      <c r="E475" s="163"/>
      <c r="F475" s="198"/>
      <c r="G475" s="172"/>
      <c r="H475" s="172"/>
      <c r="I475" s="353" t="s">
        <v>9</v>
      </c>
      <c r="J475" s="129" t="s">
        <v>147</v>
      </c>
      <c r="K475" s="130">
        <v>0.35</v>
      </c>
      <c r="L475" s="129" t="s">
        <v>150</v>
      </c>
      <c r="M475" s="130">
        <v>0.40000000596046498</v>
      </c>
      <c r="N475" s="129" t="s">
        <v>151</v>
      </c>
      <c r="O475" s="130">
        <v>2.9999999329447701E-2</v>
      </c>
      <c r="P475" s="129" t="s">
        <v>152</v>
      </c>
      <c r="Q475" s="131">
        <v>0.28999999165535001</v>
      </c>
      <c r="R475" s="129" t="s">
        <v>153</v>
      </c>
      <c r="S475" s="132">
        <v>0</v>
      </c>
      <c r="T475" s="129" t="s">
        <v>154</v>
      </c>
      <c r="U475" s="132">
        <v>0.33000001311302202</v>
      </c>
      <c r="V475" s="129" t="s">
        <v>145</v>
      </c>
      <c r="W475" s="132">
        <v>7.0000000298023196E-2</v>
      </c>
      <c r="X475" s="129" t="s">
        <v>145</v>
      </c>
      <c r="Y475" s="132">
        <v>0</v>
      </c>
      <c r="Z475" s="129" t="s">
        <v>155</v>
      </c>
      <c r="AA475" s="132">
        <v>0.28999999165535001</v>
      </c>
      <c r="AB475" s="133" t="s">
        <v>155</v>
      </c>
      <c r="AC475" s="134">
        <v>0</v>
      </c>
      <c r="AD475" s="133" t="s">
        <v>651</v>
      </c>
      <c r="AE475" s="134">
        <v>0</v>
      </c>
      <c r="AF475" s="133" t="s">
        <v>155</v>
      </c>
      <c r="AG475" s="134">
        <v>0.27200000000000002</v>
      </c>
      <c r="AH475" s="128" t="str">
        <f t="shared" ca="1" si="14"/>
        <v>ACSOL ENERGÍA GLOBAL, S.A.</v>
      </c>
      <c r="AI475" s="135">
        <f t="shared" ca="1" si="15"/>
        <v>0.27200000000000002</v>
      </c>
    </row>
    <row r="476" spans="1:36" ht="16.5" x14ac:dyDescent="0.3">
      <c r="B476" s="172"/>
      <c r="C476" s="140" t="s">
        <v>9</v>
      </c>
      <c r="D476" s="140" t="s">
        <v>31</v>
      </c>
      <c r="F476" s="198"/>
      <c r="G476" s="172"/>
      <c r="H476" s="172"/>
      <c r="I476" s="136"/>
      <c r="J476" s="129" t="s">
        <v>150</v>
      </c>
      <c r="K476" s="130">
        <v>0.36</v>
      </c>
      <c r="L476" s="129" t="s">
        <v>156</v>
      </c>
      <c r="M476" s="130">
        <v>0.31000000238418601</v>
      </c>
      <c r="N476" s="129" t="s">
        <v>157</v>
      </c>
      <c r="O476" s="130">
        <v>0</v>
      </c>
      <c r="P476" s="129" t="s">
        <v>158</v>
      </c>
      <c r="Q476" s="131">
        <v>0</v>
      </c>
      <c r="R476" s="129" t="s">
        <v>159</v>
      </c>
      <c r="S476" s="132">
        <v>0.40000000596046498</v>
      </c>
      <c r="T476" s="129" t="s">
        <v>160</v>
      </c>
      <c r="U476" s="132">
        <v>0</v>
      </c>
      <c r="V476" s="129" t="s">
        <v>155</v>
      </c>
      <c r="W476" s="132">
        <v>0.43000000715255698</v>
      </c>
      <c r="X476" s="129" t="s">
        <v>155</v>
      </c>
      <c r="Y476" s="132">
        <v>0.40999999642372098</v>
      </c>
      <c r="Z476" s="129" t="s">
        <v>154</v>
      </c>
      <c r="AA476" s="132">
        <v>0.119999997317791</v>
      </c>
      <c r="AB476" s="133" t="s">
        <v>161</v>
      </c>
      <c r="AC476" s="134">
        <v>0</v>
      </c>
      <c r="AD476" s="133" t="s">
        <v>155</v>
      </c>
      <c r="AE476" s="134">
        <v>0</v>
      </c>
      <c r="AF476" s="133" t="s">
        <v>653</v>
      </c>
      <c r="AG476" s="134">
        <v>0.27300000000000002</v>
      </c>
      <c r="AH476" s="128" t="str">
        <f t="shared" ca="1" si="14"/>
        <v>ADEINNOVA ENERGIA S.L</v>
      </c>
      <c r="AI476" s="135">
        <f t="shared" ca="1" si="15"/>
        <v>0.27300000000000002</v>
      </c>
    </row>
    <row r="477" spans="1:36" ht="16.5" x14ac:dyDescent="0.3">
      <c r="B477" s="172"/>
      <c r="C477" s="198"/>
      <c r="D477" s="198"/>
      <c r="E477" s="199"/>
      <c r="F477" s="198"/>
      <c r="G477" s="172"/>
      <c r="H477" s="172"/>
      <c r="I477" s="136"/>
      <c r="J477" s="129" t="s">
        <v>156</v>
      </c>
      <c r="K477" s="130">
        <v>0.16</v>
      </c>
      <c r="L477" s="129" t="s">
        <v>162</v>
      </c>
      <c r="M477" s="130">
        <v>0.30000001192092901</v>
      </c>
      <c r="N477" s="129" t="s">
        <v>163</v>
      </c>
      <c r="O477" s="130">
        <v>0</v>
      </c>
      <c r="P477" s="129" t="s">
        <v>151</v>
      </c>
      <c r="Q477" s="131">
        <v>0</v>
      </c>
      <c r="R477" s="129" t="s">
        <v>152</v>
      </c>
      <c r="S477" s="132">
        <v>0</v>
      </c>
      <c r="T477" s="129" t="s">
        <v>164</v>
      </c>
      <c r="U477" s="132">
        <v>0.30000001192092901</v>
      </c>
      <c r="V477" s="129" t="s">
        <v>154</v>
      </c>
      <c r="W477" s="132">
        <v>0.38999998569488498</v>
      </c>
      <c r="X477" s="129" t="s">
        <v>154</v>
      </c>
      <c r="Y477" s="132">
        <v>0.31000000238418601</v>
      </c>
      <c r="Z477" s="129" t="s">
        <v>165</v>
      </c>
      <c r="AA477" s="132">
        <v>3.9999999105930301E-2</v>
      </c>
      <c r="AB477" s="133" t="s">
        <v>154</v>
      </c>
      <c r="AC477" s="134">
        <v>0</v>
      </c>
      <c r="AD477" s="133" t="s">
        <v>652</v>
      </c>
      <c r="AE477" s="134">
        <v>0.16900000000000001</v>
      </c>
      <c r="AF477" s="133" t="s">
        <v>654</v>
      </c>
      <c r="AG477" s="134">
        <v>0</v>
      </c>
      <c r="AH477" s="128" t="str">
        <f t="shared" ca="1" si="14"/>
        <v>ADELFAS ENERGIA SL</v>
      </c>
      <c r="AI477" s="135">
        <f t="shared" ca="1" si="15"/>
        <v>0</v>
      </c>
    </row>
    <row r="478" spans="1:36" ht="16.5" x14ac:dyDescent="0.3">
      <c r="B478" s="172"/>
      <c r="C478" s="198"/>
      <c r="D478" s="198"/>
      <c r="E478" s="199"/>
      <c r="F478" s="198"/>
      <c r="G478" s="172"/>
      <c r="H478" s="172"/>
      <c r="I478" s="136"/>
      <c r="J478" s="129" t="s">
        <v>162</v>
      </c>
      <c r="K478" s="130">
        <v>0.21</v>
      </c>
      <c r="L478" s="129" t="s">
        <v>166</v>
      </c>
      <c r="M478" s="130">
        <v>0</v>
      </c>
      <c r="N478" s="129" t="s">
        <v>150</v>
      </c>
      <c r="O478" s="130">
        <v>0.34999999403953602</v>
      </c>
      <c r="P478" s="129" t="s">
        <v>167</v>
      </c>
      <c r="Q478" s="131">
        <v>0</v>
      </c>
      <c r="R478" s="129" t="s">
        <v>158</v>
      </c>
      <c r="S478" s="132">
        <v>0.25</v>
      </c>
      <c r="T478" s="129" t="s">
        <v>149</v>
      </c>
      <c r="U478" s="132">
        <v>0.36000001430511502</v>
      </c>
      <c r="V478" s="129" t="s">
        <v>148</v>
      </c>
      <c r="W478" s="132">
        <v>0.41999998688697798</v>
      </c>
      <c r="X478" s="129" t="s">
        <v>165</v>
      </c>
      <c r="Y478" s="132">
        <v>0.34999999403953602</v>
      </c>
      <c r="Z478" s="129" t="s">
        <v>168</v>
      </c>
      <c r="AA478" s="132">
        <v>0</v>
      </c>
      <c r="AB478" s="133" t="s">
        <v>165</v>
      </c>
      <c r="AC478" s="134">
        <v>0</v>
      </c>
      <c r="AD478" s="133" t="s">
        <v>653</v>
      </c>
      <c r="AE478" s="134">
        <v>0.25900000000000001</v>
      </c>
      <c r="AF478" s="133" t="s">
        <v>655</v>
      </c>
      <c r="AG478" s="134">
        <v>1E-3</v>
      </c>
      <c r="AH478" s="128" t="str">
        <f t="shared" ca="1" si="14"/>
        <v>ADS ENERGY 8.0 SL</v>
      </c>
      <c r="AI478" s="135">
        <f t="shared" ca="1" si="15"/>
        <v>1E-3</v>
      </c>
    </row>
    <row r="479" spans="1:36" ht="16.5" x14ac:dyDescent="0.3">
      <c r="B479" s="172"/>
      <c r="C479" s="198"/>
      <c r="D479" s="198"/>
      <c r="E479" s="199"/>
      <c r="F479" s="198"/>
      <c r="G479" s="172"/>
      <c r="H479" s="172"/>
      <c r="I479" s="136"/>
      <c r="J479" s="129" t="s">
        <v>166</v>
      </c>
      <c r="K479" s="130">
        <v>0</v>
      </c>
      <c r="L479" s="129" t="s">
        <v>169</v>
      </c>
      <c r="M479" s="130">
        <v>0</v>
      </c>
      <c r="N479" s="129" t="s">
        <v>162</v>
      </c>
      <c r="O479" s="130">
        <v>0.25</v>
      </c>
      <c r="P479" s="129" t="s">
        <v>170</v>
      </c>
      <c r="Q479" s="131">
        <v>0.37000000476837203</v>
      </c>
      <c r="R479" s="129" t="s">
        <v>151</v>
      </c>
      <c r="S479" s="132">
        <v>0</v>
      </c>
      <c r="T479" s="129" t="s">
        <v>153</v>
      </c>
      <c r="U479" s="132">
        <v>0</v>
      </c>
      <c r="V479" s="129" t="s">
        <v>160</v>
      </c>
      <c r="W479" s="132">
        <v>0</v>
      </c>
      <c r="X479" s="129" t="s">
        <v>148</v>
      </c>
      <c r="Y479" s="132">
        <v>0.36000001430511502</v>
      </c>
      <c r="Z479" s="129" t="s">
        <v>171</v>
      </c>
      <c r="AA479" s="132">
        <v>0</v>
      </c>
      <c r="AB479" s="133" t="s">
        <v>168</v>
      </c>
      <c r="AC479" s="134">
        <v>0</v>
      </c>
      <c r="AD479" s="133" t="s">
        <v>654</v>
      </c>
      <c r="AE479" s="134">
        <v>0</v>
      </c>
      <c r="AF479" s="133" t="s">
        <v>1151</v>
      </c>
      <c r="AG479" s="134">
        <v>0</v>
      </c>
      <c r="AH479" s="128" t="str">
        <f t="shared" ca="1" si="14"/>
        <v>AED ENERGIA ELECTRICA, S.L.</v>
      </c>
      <c r="AI479" s="135">
        <f t="shared" ca="1" si="15"/>
        <v>0</v>
      </c>
    </row>
    <row r="480" spans="1:36" ht="16.5" x14ac:dyDescent="0.3">
      <c r="B480" s="172"/>
      <c r="C480" s="198"/>
      <c r="D480" s="198"/>
      <c r="E480" s="199"/>
      <c r="F480" s="198"/>
      <c r="G480" s="172"/>
      <c r="H480" s="172"/>
      <c r="I480" s="136"/>
      <c r="J480" s="129" t="s">
        <v>169</v>
      </c>
      <c r="K480" s="130">
        <v>0.19</v>
      </c>
      <c r="L480" s="129" t="s">
        <v>172</v>
      </c>
      <c r="M480" s="130">
        <v>0.37000000476837203</v>
      </c>
      <c r="N480" s="129" t="s">
        <v>173</v>
      </c>
      <c r="O480" s="130">
        <v>0</v>
      </c>
      <c r="P480" s="129" t="s">
        <v>163</v>
      </c>
      <c r="Q480" s="131">
        <v>0</v>
      </c>
      <c r="R480" s="129" t="s">
        <v>174</v>
      </c>
      <c r="S480" s="132">
        <v>0.38999998569488498</v>
      </c>
      <c r="T480" s="129" t="s">
        <v>175</v>
      </c>
      <c r="U480" s="132">
        <v>0</v>
      </c>
      <c r="V480" s="129" t="s">
        <v>164</v>
      </c>
      <c r="W480" s="132">
        <v>0.31999999284744302</v>
      </c>
      <c r="X480" s="129" t="s">
        <v>160</v>
      </c>
      <c r="Y480" s="132">
        <v>0</v>
      </c>
      <c r="Z480" s="129" t="s">
        <v>148</v>
      </c>
      <c r="AA480" s="132">
        <v>0.270000010728836</v>
      </c>
      <c r="AB480" s="133" t="s">
        <v>171</v>
      </c>
      <c r="AC480" s="134">
        <v>0</v>
      </c>
      <c r="AD480" s="133" t="s">
        <v>655</v>
      </c>
      <c r="AE480" s="134">
        <v>0</v>
      </c>
      <c r="AF480" s="133" t="s">
        <v>657</v>
      </c>
      <c r="AG480" s="134">
        <v>0.215</v>
      </c>
      <c r="AH480" s="128" t="str">
        <f t="shared" ca="1" si="14"/>
        <v>AGRI-ENERGIA, S.A.</v>
      </c>
      <c r="AI480" s="135">
        <f t="shared" ca="1" si="15"/>
        <v>0.215</v>
      </c>
    </row>
    <row r="481" spans="2:35" ht="16.5" x14ac:dyDescent="0.3">
      <c r="B481" s="172"/>
      <c r="D481" s="201">
        <f>F2</f>
        <v>2022</v>
      </c>
      <c r="E481" s="199"/>
      <c r="F481" s="198"/>
      <c r="G481" s="172"/>
      <c r="H481" s="172"/>
      <c r="I481" s="136"/>
      <c r="J481" s="129" t="s">
        <v>172</v>
      </c>
      <c r="K481" s="130">
        <v>0.33</v>
      </c>
      <c r="L481" s="129" t="s">
        <v>176</v>
      </c>
      <c r="M481" s="130">
        <v>0</v>
      </c>
      <c r="N481" s="129" t="s">
        <v>169</v>
      </c>
      <c r="O481" s="130">
        <v>0</v>
      </c>
      <c r="P481" s="129" t="s">
        <v>150</v>
      </c>
      <c r="Q481" s="131">
        <v>0.36000001430511502</v>
      </c>
      <c r="R481" s="129" t="s">
        <v>167</v>
      </c>
      <c r="S481" s="132">
        <v>0</v>
      </c>
      <c r="T481" s="129" t="s">
        <v>159</v>
      </c>
      <c r="U481" s="132">
        <v>0.36000001430511502</v>
      </c>
      <c r="V481" s="129" t="s">
        <v>149</v>
      </c>
      <c r="W481" s="132">
        <v>0.41999998688697798</v>
      </c>
      <c r="X481" s="129" t="s">
        <v>177</v>
      </c>
      <c r="Y481" s="132">
        <v>0.40999999642372098</v>
      </c>
      <c r="Z481" s="129" t="s">
        <v>160</v>
      </c>
      <c r="AA481" s="132">
        <v>0</v>
      </c>
      <c r="AB481" s="133" t="s">
        <v>148</v>
      </c>
      <c r="AC481" s="134">
        <v>0.18</v>
      </c>
      <c r="AD481" s="133" t="s">
        <v>656</v>
      </c>
      <c r="AE481" s="134">
        <v>0</v>
      </c>
      <c r="AF481" s="133" t="s">
        <v>183</v>
      </c>
      <c r="AG481" s="134">
        <v>0.252</v>
      </c>
      <c r="AH481" s="128" t="str">
        <f t="shared" ca="1" si="14"/>
        <v>AHORRELUZ SERVICIOS ONLINE S.L</v>
      </c>
      <c r="AI481" s="135">
        <f t="shared" ca="1" si="15"/>
        <v>0.252</v>
      </c>
    </row>
    <row r="482" spans="2:35" ht="16.5" x14ac:dyDescent="0.3">
      <c r="B482" s="172"/>
      <c r="C482" s="203"/>
      <c r="D482" s="202"/>
      <c r="E482" s="199"/>
      <c r="F482" s="198"/>
      <c r="G482" s="172"/>
      <c r="H482" s="172"/>
      <c r="I482" s="136"/>
      <c r="J482" s="129" t="s">
        <v>176</v>
      </c>
      <c r="K482" s="130">
        <v>0</v>
      </c>
      <c r="L482" s="129" t="s">
        <v>178</v>
      </c>
      <c r="M482" s="130">
        <v>0.25</v>
      </c>
      <c r="N482" s="129" t="s">
        <v>172</v>
      </c>
      <c r="O482" s="130">
        <v>0.31000000238418601</v>
      </c>
      <c r="P482" s="129" t="s">
        <v>179</v>
      </c>
      <c r="Q482" s="131">
        <v>0</v>
      </c>
      <c r="R482" s="129" t="s">
        <v>163</v>
      </c>
      <c r="S482" s="132">
        <v>0</v>
      </c>
      <c r="T482" s="129" t="s">
        <v>152</v>
      </c>
      <c r="U482" s="132">
        <v>0</v>
      </c>
      <c r="V482" s="129" t="s">
        <v>147</v>
      </c>
      <c r="W482" s="132">
        <v>5.9999998658895499E-2</v>
      </c>
      <c r="X482" s="129" t="s">
        <v>164</v>
      </c>
      <c r="Y482" s="132">
        <v>0.30000001192092901</v>
      </c>
      <c r="Z482" s="129" t="s">
        <v>177</v>
      </c>
      <c r="AA482" s="132">
        <v>0.31000000238418601</v>
      </c>
      <c r="AB482" s="133" t="s">
        <v>160</v>
      </c>
      <c r="AC482" s="134">
        <v>0</v>
      </c>
      <c r="AD482" s="133" t="s">
        <v>657</v>
      </c>
      <c r="AE482" s="134">
        <v>0</v>
      </c>
      <c r="AF482" s="133" t="s">
        <v>658</v>
      </c>
      <c r="AG482" s="134">
        <v>0.27200000000000002</v>
      </c>
      <c r="AH482" s="128" t="str">
        <f t="shared" ca="1" si="14"/>
        <v>ALCANZIA ENERGIA, S.L.</v>
      </c>
      <c r="AI482" s="135">
        <f t="shared" ca="1" si="15"/>
        <v>0.27200000000000002</v>
      </c>
    </row>
    <row r="483" spans="2:35" ht="16.5" x14ac:dyDescent="0.3">
      <c r="B483" s="172"/>
      <c r="C483" s="203" t="s">
        <v>535</v>
      </c>
      <c r="D483" s="205">
        <v>0</v>
      </c>
      <c r="E483" s="199"/>
      <c r="F483" s="198"/>
      <c r="G483" s="172"/>
      <c r="H483" s="172"/>
      <c r="I483" s="136"/>
      <c r="J483" s="129" t="s">
        <v>180</v>
      </c>
      <c r="K483" s="130">
        <v>0.23</v>
      </c>
      <c r="L483" s="129" t="s">
        <v>181</v>
      </c>
      <c r="M483" s="130">
        <v>0.140000000596046</v>
      </c>
      <c r="N483" s="129" t="s">
        <v>182</v>
      </c>
      <c r="O483" s="130">
        <v>0.28000000119209301</v>
      </c>
      <c r="P483" s="129" t="s">
        <v>162</v>
      </c>
      <c r="Q483" s="131">
        <v>0.270000010728836</v>
      </c>
      <c r="R483" s="129" t="s">
        <v>150</v>
      </c>
      <c r="S483" s="132">
        <v>0.40000000596046498</v>
      </c>
      <c r="T483" s="129" t="s">
        <v>158</v>
      </c>
      <c r="U483" s="132">
        <v>0.15000000596046401</v>
      </c>
      <c r="V483" s="129" t="s">
        <v>153</v>
      </c>
      <c r="W483" s="132">
        <v>1.9999999552965199E-2</v>
      </c>
      <c r="X483" s="129" t="s">
        <v>149</v>
      </c>
      <c r="Y483" s="132">
        <v>0.40000000596046498</v>
      </c>
      <c r="Z483" s="129" t="s">
        <v>183</v>
      </c>
      <c r="AA483" s="132">
        <v>0</v>
      </c>
      <c r="AB483" s="133" t="s">
        <v>177</v>
      </c>
      <c r="AC483" s="134">
        <v>0.25</v>
      </c>
      <c r="AD483" s="133" t="s">
        <v>183</v>
      </c>
      <c r="AE483" s="134">
        <v>0</v>
      </c>
      <c r="AF483" s="133" t="s">
        <v>660</v>
      </c>
      <c r="AG483" s="134">
        <v>0.27200000000000002</v>
      </c>
      <c r="AH483" s="128" t="str">
        <f t="shared" ca="1" si="14"/>
        <v>ALPIQ ENERGIA ESPAÑA SAU</v>
      </c>
      <c r="AI483" s="135">
        <f t="shared" ca="1" si="15"/>
        <v>0.27200000000000002</v>
      </c>
    </row>
    <row r="484" spans="2:35" ht="16.5" x14ac:dyDescent="0.3">
      <c r="B484" s="172"/>
      <c r="C484" s="203" t="s">
        <v>9</v>
      </c>
      <c r="D484" s="205">
        <f>VLOOKUP(D481,_MixIB,2,FALSE())</f>
        <v>0.41799999999999998</v>
      </c>
      <c r="E484" s="199"/>
      <c r="F484" s="198"/>
      <c r="G484" s="172"/>
      <c r="H484" s="172"/>
      <c r="I484" s="136"/>
      <c r="J484" s="129" t="s">
        <v>181</v>
      </c>
      <c r="K484" s="130">
        <v>0.08</v>
      </c>
      <c r="L484" s="129" t="s">
        <v>184</v>
      </c>
      <c r="M484" s="130">
        <v>0.129999995231628</v>
      </c>
      <c r="N484" s="129" t="s">
        <v>185</v>
      </c>
      <c r="O484" s="130">
        <v>0.36000001430511502</v>
      </c>
      <c r="P484" s="129" t="s">
        <v>173</v>
      </c>
      <c r="Q484" s="131">
        <v>0.259999990463257</v>
      </c>
      <c r="R484" s="129" t="s">
        <v>186</v>
      </c>
      <c r="S484" s="132">
        <v>0.40000000596046498</v>
      </c>
      <c r="T484" s="129" t="s">
        <v>151</v>
      </c>
      <c r="U484" s="132">
        <v>0</v>
      </c>
      <c r="V484" s="129" t="s">
        <v>187</v>
      </c>
      <c r="W484" s="132">
        <v>0</v>
      </c>
      <c r="X484" s="129" t="s">
        <v>188</v>
      </c>
      <c r="Y484" s="132">
        <v>0</v>
      </c>
      <c r="Z484" s="129" t="s">
        <v>189</v>
      </c>
      <c r="AA484" s="132">
        <v>0.31000000238418601</v>
      </c>
      <c r="AB484" s="133" t="s">
        <v>183</v>
      </c>
      <c r="AC484" s="134">
        <v>0</v>
      </c>
      <c r="AD484" s="133" t="s">
        <v>197</v>
      </c>
      <c r="AE484" s="134">
        <v>0</v>
      </c>
      <c r="AF484" s="133" t="s">
        <v>661</v>
      </c>
      <c r="AG484" s="134">
        <v>0</v>
      </c>
      <c r="AH484" s="128" t="str">
        <f t="shared" ca="1" si="14"/>
        <v>ALUMBRA CORPORACIÓN, S.L.</v>
      </c>
      <c r="AI484" s="135">
        <f t="shared" ca="1" si="15"/>
        <v>0</v>
      </c>
    </row>
    <row r="485" spans="2:35" ht="16.5" x14ac:dyDescent="0.3">
      <c r="B485" s="172"/>
      <c r="C485" s="198"/>
      <c r="D485" s="198"/>
      <c r="E485" s="199"/>
      <c r="F485" s="198"/>
      <c r="G485" s="172"/>
      <c r="H485" s="172"/>
      <c r="I485" s="136"/>
      <c r="J485" s="129" t="s">
        <v>184</v>
      </c>
      <c r="K485" s="130">
        <v>0.08</v>
      </c>
      <c r="L485" s="129" t="s">
        <v>190</v>
      </c>
      <c r="M485" s="130">
        <v>9.9999997764825804E-3</v>
      </c>
      <c r="N485" s="129" t="s">
        <v>191</v>
      </c>
      <c r="O485" s="130">
        <v>0.31999999284744302</v>
      </c>
      <c r="P485" s="129" t="s">
        <v>169</v>
      </c>
      <c r="Q485" s="131">
        <v>0</v>
      </c>
      <c r="R485" s="129" t="s">
        <v>192</v>
      </c>
      <c r="S485" s="132">
        <v>0</v>
      </c>
      <c r="T485" s="129" t="s">
        <v>174</v>
      </c>
      <c r="U485" s="132">
        <v>0</v>
      </c>
      <c r="V485" s="129" t="s">
        <v>175</v>
      </c>
      <c r="W485" s="132">
        <v>0</v>
      </c>
      <c r="X485" s="129" t="s">
        <v>147</v>
      </c>
      <c r="Y485" s="132">
        <v>0.119999997317791</v>
      </c>
      <c r="Z485" s="129" t="s">
        <v>164</v>
      </c>
      <c r="AA485" s="132">
        <v>0</v>
      </c>
      <c r="AB485" s="133" t="s">
        <v>189</v>
      </c>
      <c r="AC485" s="134">
        <v>0.22</v>
      </c>
      <c r="AD485" s="133" t="s">
        <v>201</v>
      </c>
      <c r="AE485" s="134">
        <v>0.25900000000000001</v>
      </c>
      <c r="AF485" s="133" t="s">
        <v>1152</v>
      </c>
      <c r="AG485" s="134">
        <v>0</v>
      </c>
      <c r="AH485" s="128" t="str">
        <f t="shared" ca="1" si="14"/>
        <v>AMPERIOS ENERGY TRADE, S.L.</v>
      </c>
      <c r="AI485" s="135">
        <f t="shared" ca="1" si="15"/>
        <v>0</v>
      </c>
    </row>
    <row r="486" spans="2:35" ht="16.5" x14ac:dyDescent="0.3">
      <c r="B486" s="172"/>
      <c r="C486" s="198"/>
      <c r="D486" s="198" t="s">
        <v>830</v>
      </c>
      <c r="E486" s="199"/>
      <c r="F486" s="198"/>
      <c r="G486" s="172"/>
      <c r="H486" s="172"/>
      <c r="I486" s="136"/>
      <c r="J486" s="129" t="s">
        <v>190</v>
      </c>
      <c r="K486" s="130">
        <v>0</v>
      </c>
      <c r="L486" s="129" t="s">
        <v>193</v>
      </c>
      <c r="M486" s="130">
        <v>0</v>
      </c>
      <c r="N486" s="129" t="s">
        <v>176</v>
      </c>
      <c r="O486" s="130">
        <v>0</v>
      </c>
      <c r="P486" s="129" t="s">
        <v>172</v>
      </c>
      <c r="Q486" s="131">
        <v>0.33000001311302202</v>
      </c>
      <c r="R486" s="129" t="s">
        <v>194</v>
      </c>
      <c r="S486" s="132">
        <v>0</v>
      </c>
      <c r="T486" s="129" t="s">
        <v>195</v>
      </c>
      <c r="U486" s="132">
        <v>0</v>
      </c>
      <c r="V486" s="129" t="s">
        <v>196</v>
      </c>
      <c r="W486" s="132">
        <v>0</v>
      </c>
      <c r="X486" s="129" t="s">
        <v>153</v>
      </c>
      <c r="Y486" s="132">
        <v>0.34999999403953602</v>
      </c>
      <c r="Z486" s="129" t="s">
        <v>149</v>
      </c>
      <c r="AA486" s="132">
        <v>0.30000001192092901</v>
      </c>
      <c r="AB486" s="133" t="s">
        <v>197</v>
      </c>
      <c r="AC486" s="134">
        <v>0</v>
      </c>
      <c r="AD486" s="133" t="s">
        <v>658</v>
      </c>
      <c r="AE486" s="134">
        <v>7.0000000000000001E-3</v>
      </c>
      <c r="AF486" s="133" t="s">
        <v>663</v>
      </c>
      <c r="AG486" s="134">
        <v>0.26900000000000002</v>
      </c>
      <c r="AH486" s="128" t="str">
        <f t="shared" ca="1" si="14"/>
        <v>ARACAN ENERGIA S.L.</v>
      </c>
      <c r="AI486" s="135">
        <f t="shared" ca="1" si="15"/>
        <v>0.26900000000000002</v>
      </c>
    </row>
    <row r="487" spans="2:35" ht="16.5" x14ac:dyDescent="0.3">
      <c r="B487" s="172"/>
      <c r="C487" s="204" t="s">
        <v>829</v>
      </c>
      <c r="D487" s="206" t="s">
        <v>534</v>
      </c>
      <c r="E487" s="199"/>
      <c r="F487" s="198"/>
      <c r="G487" s="172"/>
      <c r="H487" s="172"/>
      <c r="I487" s="136"/>
      <c r="J487" s="129" t="s">
        <v>198</v>
      </c>
      <c r="K487" s="130">
        <v>0</v>
      </c>
      <c r="L487" s="129" t="s">
        <v>198</v>
      </c>
      <c r="M487" s="130">
        <v>0</v>
      </c>
      <c r="N487" s="129" t="s">
        <v>178</v>
      </c>
      <c r="O487" s="130">
        <v>0.239999994635582</v>
      </c>
      <c r="P487" s="129" t="s">
        <v>182</v>
      </c>
      <c r="Q487" s="131">
        <v>0</v>
      </c>
      <c r="R487" s="129" t="s">
        <v>179</v>
      </c>
      <c r="S487" s="132">
        <v>2.9999999329447701E-2</v>
      </c>
      <c r="T487" s="129" t="s">
        <v>199</v>
      </c>
      <c r="U487" s="132">
        <v>0.18000000715255701</v>
      </c>
      <c r="V487" s="129" t="s">
        <v>159</v>
      </c>
      <c r="W487" s="132">
        <v>0.40999999642372098</v>
      </c>
      <c r="X487" s="129" t="s">
        <v>175</v>
      </c>
      <c r="Y487" s="132">
        <v>0</v>
      </c>
      <c r="Z487" s="129" t="s">
        <v>200</v>
      </c>
      <c r="AA487" s="132">
        <v>0</v>
      </c>
      <c r="AB487" s="133" t="s">
        <v>201</v>
      </c>
      <c r="AC487" s="134">
        <v>0</v>
      </c>
      <c r="AD487" s="133" t="s">
        <v>149</v>
      </c>
      <c r="AE487" s="134">
        <v>0</v>
      </c>
      <c r="AF487" s="133" t="s">
        <v>664</v>
      </c>
      <c r="AG487" s="134">
        <v>0.27300000000000002</v>
      </c>
      <c r="AH487" s="128" t="str">
        <f t="shared" ca="1" si="14"/>
        <v>ARSUS ENERGIA, S.L</v>
      </c>
      <c r="AI487" s="135">
        <f t="shared" ca="1" si="15"/>
        <v>0.27300000000000002</v>
      </c>
    </row>
    <row r="488" spans="2:35" ht="16.5" x14ac:dyDescent="0.3">
      <c r="B488" s="172"/>
      <c r="C488" s="204">
        <v>2012</v>
      </c>
      <c r="D488" s="205">
        <v>0.8933353564413804</v>
      </c>
      <c r="E488" s="199"/>
      <c r="F488" s="198"/>
      <c r="G488" s="172"/>
      <c r="H488" s="172"/>
      <c r="I488" s="136"/>
      <c r="J488" s="129" t="s">
        <v>202</v>
      </c>
      <c r="K488" s="130">
        <v>0.23</v>
      </c>
      <c r="L488" s="129" t="s">
        <v>203</v>
      </c>
      <c r="M488" s="130">
        <v>0.239999994635582</v>
      </c>
      <c r="N488" s="129" t="s">
        <v>204</v>
      </c>
      <c r="O488" s="130">
        <v>0.34999999403953602</v>
      </c>
      <c r="P488" s="129" t="s">
        <v>205</v>
      </c>
      <c r="Q488" s="131">
        <v>0</v>
      </c>
      <c r="R488" s="129" t="s">
        <v>206</v>
      </c>
      <c r="S488" s="132">
        <v>1.9999999552965199E-2</v>
      </c>
      <c r="T488" s="129" t="s">
        <v>167</v>
      </c>
      <c r="U488" s="132">
        <v>0</v>
      </c>
      <c r="V488" s="129" t="s">
        <v>152</v>
      </c>
      <c r="W488" s="132">
        <v>0</v>
      </c>
      <c r="X488" s="129" t="s">
        <v>196</v>
      </c>
      <c r="Y488" s="132">
        <v>0</v>
      </c>
      <c r="Z488" s="129" t="s">
        <v>147</v>
      </c>
      <c r="AA488" s="132">
        <v>0.18000000715255701</v>
      </c>
      <c r="AB488" s="133" t="s">
        <v>164</v>
      </c>
      <c r="AC488" s="134">
        <v>0</v>
      </c>
      <c r="AD488" s="133" t="s">
        <v>659</v>
      </c>
      <c r="AE488" s="134">
        <v>0</v>
      </c>
      <c r="AF488" s="133" t="s">
        <v>1153</v>
      </c>
      <c r="AG488" s="134">
        <v>0</v>
      </c>
      <c r="AH488" s="128" t="str">
        <f t="shared" ca="1" si="14"/>
        <v>ASTRALCAD ENERGIA, S.L.</v>
      </c>
      <c r="AI488" s="135">
        <f t="shared" ca="1" si="15"/>
        <v>0</v>
      </c>
    </row>
    <row r="489" spans="2:35" ht="16.5" x14ac:dyDescent="0.3">
      <c r="B489" s="172"/>
      <c r="C489" s="204">
        <v>2013</v>
      </c>
      <c r="D489" s="205">
        <v>0.81794502256674684</v>
      </c>
      <c r="E489" s="199"/>
      <c r="F489" s="198"/>
      <c r="G489" s="172"/>
      <c r="H489" s="172"/>
      <c r="I489" s="136"/>
      <c r="J489" s="129" t="s">
        <v>207</v>
      </c>
      <c r="K489" s="130">
        <v>0.33</v>
      </c>
      <c r="L489" s="129" t="s">
        <v>207</v>
      </c>
      <c r="M489" s="130">
        <v>0</v>
      </c>
      <c r="N489" s="129" t="s">
        <v>181</v>
      </c>
      <c r="O489" s="130">
        <v>0.230000004172325</v>
      </c>
      <c r="P489" s="129" t="s">
        <v>185</v>
      </c>
      <c r="Q489" s="131">
        <v>0.31000000238418601</v>
      </c>
      <c r="R489" s="129" t="s">
        <v>162</v>
      </c>
      <c r="S489" s="132">
        <v>0.34000000357627902</v>
      </c>
      <c r="T489" s="129" t="s">
        <v>163</v>
      </c>
      <c r="U489" s="132">
        <v>0</v>
      </c>
      <c r="V489" s="129" t="s">
        <v>208</v>
      </c>
      <c r="W489" s="132">
        <v>0</v>
      </c>
      <c r="X489" s="129" t="s">
        <v>159</v>
      </c>
      <c r="Y489" s="132">
        <v>0.28999999165535001</v>
      </c>
      <c r="Z489" s="129" t="s">
        <v>153</v>
      </c>
      <c r="AA489" s="132">
        <v>0</v>
      </c>
      <c r="AB489" s="133" t="s">
        <v>149</v>
      </c>
      <c r="AC489" s="134">
        <v>0</v>
      </c>
      <c r="AD489" s="133" t="s">
        <v>660</v>
      </c>
      <c r="AE489" s="134">
        <v>0.25900000000000001</v>
      </c>
      <c r="AF489" s="133" t="s">
        <v>666</v>
      </c>
      <c r="AG489" s="134">
        <v>0.27200000000000002</v>
      </c>
      <c r="AH489" s="128" t="str">
        <f t="shared" ca="1" si="14"/>
        <v>ATLAS ENERGIA COMERCIAL, S.L.</v>
      </c>
      <c r="AI489" s="135">
        <f t="shared" ca="1" si="15"/>
        <v>0.27200000000000002</v>
      </c>
    </row>
    <row r="490" spans="2:35" ht="16.5" x14ac:dyDescent="0.3">
      <c r="B490" s="172"/>
      <c r="C490" s="204">
        <v>2014</v>
      </c>
      <c r="D490" s="205">
        <v>0.77003913635521926</v>
      </c>
      <c r="E490" s="199"/>
      <c r="F490" s="198"/>
      <c r="G490" s="172"/>
      <c r="H490" s="172"/>
      <c r="I490" s="136"/>
      <c r="J490" s="129" t="s">
        <v>209</v>
      </c>
      <c r="K490" s="130">
        <v>0.17</v>
      </c>
      <c r="L490" s="129" t="s">
        <v>209</v>
      </c>
      <c r="M490" s="130">
        <v>0.239999994635582</v>
      </c>
      <c r="N490" s="129" t="s">
        <v>184</v>
      </c>
      <c r="O490" s="130">
        <v>0.230000004172325</v>
      </c>
      <c r="P490" s="129" t="s">
        <v>176</v>
      </c>
      <c r="Q490" s="131">
        <v>0</v>
      </c>
      <c r="R490" s="129" t="s">
        <v>210</v>
      </c>
      <c r="S490" s="132">
        <v>0</v>
      </c>
      <c r="T490" s="129" t="s">
        <v>211</v>
      </c>
      <c r="U490" s="132">
        <v>0</v>
      </c>
      <c r="V490" s="129" t="s">
        <v>158</v>
      </c>
      <c r="W490" s="132">
        <v>0.109999999403954</v>
      </c>
      <c r="X490" s="129" t="s">
        <v>152</v>
      </c>
      <c r="Y490" s="132">
        <v>0</v>
      </c>
      <c r="Z490" s="129" t="s">
        <v>175</v>
      </c>
      <c r="AA490" s="132">
        <v>0</v>
      </c>
      <c r="AB490" s="133" t="s">
        <v>212</v>
      </c>
      <c r="AC490" s="134">
        <v>0</v>
      </c>
      <c r="AD490" s="133" t="s">
        <v>219</v>
      </c>
      <c r="AE490" s="134">
        <v>0</v>
      </c>
      <c r="AF490" s="133" t="s">
        <v>667</v>
      </c>
      <c r="AG490" s="134">
        <v>0</v>
      </c>
      <c r="AH490" s="128" t="str">
        <f t="shared" ca="1" si="14"/>
        <v>AUDAX RENOVABLES, S.A</v>
      </c>
      <c r="AI490" s="135">
        <f t="shared" ca="1" si="15"/>
        <v>0</v>
      </c>
    </row>
    <row r="491" spans="2:35" ht="16.5" x14ac:dyDescent="0.3">
      <c r="B491" s="172"/>
      <c r="C491" s="204">
        <v>2015</v>
      </c>
      <c r="D491" s="205">
        <v>0.77171159865362682</v>
      </c>
      <c r="E491" s="199"/>
      <c r="F491" s="198"/>
      <c r="G491" s="172"/>
      <c r="H491" s="172"/>
      <c r="I491" s="136"/>
      <c r="J491" s="129" t="s">
        <v>213</v>
      </c>
      <c r="K491" s="130">
        <v>0.26</v>
      </c>
      <c r="L491" s="129" t="s">
        <v>214</v>
      </c>
      <c r="M491" s="130">
        <v>0.34999999403953602</v>
      </c>
      <c r="N491" s="129" t="s">
        <v>190</v>
      </c>
      <c r="O491" s="130">
        <v>0.31999999284744302</v>
      </c>
      <c r="P491" s="129" t="s">
        <v>178</v>
      </c>
      <c r="Q491" s="131">
        <v>0.270000010728836</v>
      </c>
      <c r="R491" s="129" t="s">
        <v>215</v>
      </c>
      <c r="S491" s="132">
        <v>0</v>
      </c>
      <c r="T491" s="129" t="s">
        <v>150</v>
      </c>
      <c r="U491" s="132">
        <v>5.0000000745058101E-2</v>
      </c>
      <c r="V491" s="129" t="s">
        <v>151</v>
      </c>
      <c r="W491" s="132">
        <v>0</v>
      </c>
      <c r="X491" s="129" t="s">
        <v>208</v>
      </c>
      <c r="Y491" s="132">
        <v>0</v>
      </c>
      <c r="Z491" s="129" t="s">
        <v>196</v>
      </c>
      <c r="AA491" s="132">
        <v>0</v>
      </c>
      <c r="AB491" s="133" t="s">
        <v>147</v>
      </c>
      <c r="AC491" s="134">
        <v>0.14000000000000001</v>
      </c>
      <c r="AD491" s="133" t="s">
        <v>661</v>
      </c>
      <c r="AE491" s="134">
        <v>0</v>
      </c>
      <c r="AF491" s="133" t="s">
        <v>668</v>
      </c>
      <c r="AG491" s="134">
        <v>0.20399999999999999</v>
      </c>
      <c r="AH491" s="128" t="str">
        <f t="shared" ca="1" si="14"/>
        <v>AVANZALIA ENERGIA COMERCIALIZADORA SA</v>
      </c>
      <c r="AI491" s="135">
        <f t="shared" ca="1" si="15"/>
        <v>0.20399999999999999</v>
      </c>
    </row>
    <row r="492" spans="2:35" ht="16.5" x14ac:dyDescent="0.3">
      <c r="B492" s="172"/>
      <c r="C492" s="204">
        <v>2016</v>
      </c>
      <c r="D492" s="205">
        <v>0.74772390280805434</v>
      </c>
      <c r="E492" s="199"/>
      <c r="F492" s="198"/>
      <c r="G492" s="172"/>
      <c r="H492" s="172"/>
      <c r="I492" s="136"/>
      <c r="J492" s="129" t="s">
        <v>216</v>
      </c>
      <c r="K492" s="130">
        <v>0.36</v>
      </c>
      <c r="L492" s="129" t="s">
        <v>217</v>
      </c>
      <c r="M492" s="130">
        <v>0.25</v>
      </c>
      <c r="N492" s="129" t="s">
        <v>193</v>
      </c>
      <c r="O492" s="130">
        <v>0</v>
      </c>
      <c r="P492" s="129" t="s">
        <v>204</v>
      </c>
      <c r="Q492" s="131">
        <v>0.31999999284744302</v>
      </c>
      <c r="R492" s="129" t="s">
        <v>173</v>
      </c>
      <c r="S492" s="132">
        <v>0.33000001311302202</v>
      </c>
      <c r="T492" s="129" t="s">
        <v>192</v>
      </c>
      <c r="U492" s="132">
        <v>0</v>
      </c>
      <c r="V492" s="129" t="s">
        <v>174</v>
      </c>
      <c r="W492" s="132">
        <v>0</v>
      </c>
      <c r="X492" s="129" t="s">
        <v>158</v>
      </c>
      <c r="Y492" s="132">
        <v>0.25</v>
      </c>
      <c r="Z492" s="129" t="s">
        <v>218</v>
      </c>
      <c r="AA492" s="132">
        <v>0.28000000119209301</v>
      </c>
      <c r="AB492" s="133" t="s">
        <v>219</v>
      </c>
      <c r="AC492" s="134">
        <v>0</v>
      </c>
      <c r="AD492" s="133" t="s">
        <v>662</v>
      </c>
      <c r="AE492" s="134">
        <v>0.23799999999999999</v>
      </c>
      <c r="AF492" s="133" t="s">
        <v>669</v>
      </c>
      <c r="AG492" s="134">
        <v>0.26400000000000001</v>
      </c>
      <c r="AH492" s="128" t="str">
        <f t="shared" ca="1" si="14"/>
        <v>AXPO IBERIA S.L.</v>
      </c>
      <c r="AI492" s="135">
        <f t="shared" ca="1" si="15"/>
        <v>0.26400000000000001</v>
      </c>
    </row>
    <row r="493" spans="2:35" ht="16.5" x14ac:dyDescent="0.3">
      <c r="B493" s="172"/>
      <c r="C493" s="204">
        <v>2017</v>
      </c>
      <c r="D493" s="205">
        <v>0.77725568629918529</v>
      </c>
      <c r="E493" s="199"/>
      <c r="F493" s="198"/>
      <c r="G493" s="172"/>
      <c r="H493" s="172"/>
      <c r="I493" s="136"/>
      <c r="J493" s="129" t="s">
        <v>220</v>
      </c>
      <c r="K493" s="130">
        <v>0</v>
      </c>
      <c r="L493" s="129" t="s">
        <v>216</v>
      </c>
      <c r="M493" s="130">
        <v>0.30000001192092901</v>
      </c>
      <c r="N493" s="129" t="s">
        <v>198</v>
      </c>
      <c r="O493" s="130">
        <v>0</v>
      </c>
      <c r="P493" s="129" t="s">
        <v>181</v>
      </c>
      <c r="Q493" s="131">
        <v>0.28999999165535001</v>
      </c>
      <c r="R493" s="129" t="s">
        <v>221</v>
      </c>
      <c r="S493" s="132">
        <v>0</v>
      </c>
      <c r="T493" s="129" t="s">
        <v>222</v>
      </c>
      <c r="U493" s="132">
        <v>1.9999999552965199E-2</v>
      </c>
      <c r="V493" s="129" t="s">
        <v>167</v>
      </c>
      <c r="W493" s="132">
        <v>0</v>
      </c>
      <c r="X493" s="129" t="s">
        <v>151</v>
      </c>
      <c r="Y493" s="132">
        <v>0</v>
      </c>
      <c r="Z493" s="129" t="s">
        <v>159</v>
      </c>
      <c r="AA493" s="132">
        <v>0</v>
      </c>
      <c r="AB493" s="133" t="s">
        <v>153</v>
      </c>
      <c r="AC493" s="134">
        <v>0</v>
      </c>
      <c r="AD493" s="133" t="s">
        <v>663</v>
      </c>
      <c r="AE493" s="134">
        <v>0.25800000000000001</v>
      </c>
      <c r="AF493" s="133" t="s">
        <v>1154</v>
      </c>
      <c r="AG493" s="134">
        <v>3.5999999999999997E-2</v>
      </c>
      <c r="AH493" s="128" t="str">
        <f t="shared" ca="1" si="14"/>
        <v>BARTER SHARING, S.L.</v>
      </c>
      <c r="AI493" s="135">
        <f t="shared" ca="1" si="15"/>
        <v>3.5999999999999997E-2</v>
      </c>
    </row>
    <row r="494" spans="2:35" ht="16.5" x14ac:dyDescent="0.3">
      <c r="B494" s="172"/>
      <c r="C494" s="204">
        <v>2018</v>
      </c>
      <c r="D494" s="205">
        <v>0.77537714715693273</v>
      </c>
      <c r="E494" s="199"/>
      <c r="F494" s="198"/>
      <c r="G494" s="172"/>
      <c r="H494" s="172"/>
      <c r="J494" s="129" t="s">
        <v>223</v>
      </c>
      <c r="K494" s="130">
        <v>0</v>
      </c>
      <c r="L494" s="129" t="s">
        <v>220</v>
      </c>
      <c r="M494" s="130">
        <v>9.9999997764825804E-3</v>
      </c>
      <c r="N494" s="129" t="s">
        <v>224</v>
      </c>
      <c r="O494" s="130">
        <v>0</v>
      </c>
      <c r="P494" s="129" t="s">
        <v>184</v>
      </c>
      <c r="Q494" s="131">
        <v>0.28999999165535001</v>
      </c>
      <c r="R494" s="129" t="s">
        <v>225</v>
      </c>
      <c r="S494" s="132">
        <v>0</v>
      </c>
      <c r="T494" s="129" t="s">
        <v>226</v>
      </c>
      <c r="U494" s="132">
        <v>0</v>
      </c>
      <c r="V494" s="129" t="s">
        <v>163</v>
      </c>
      <c r="W494" s="132">
        <v>0</v>
      </c>
      <c r="X494" s="129" t="s">
        <v>174</v>
      </c>
      <c r="Y494" s="132">
        <v>0</v>
      </c>
      <c r="Z494" s="129" t="s">
        <v>152</v>
      </c>
      <c r="AA494" s="132">
        <v>0</v>
      </c>
      <c r="AB494" s="133" t="s">
        <v>175</v>
      </c>
      <c r="AC494" s="134">
        <v>0</v>
      </c>
      <c r="AD494" s="133" t="s">
        <v>664</v>
      </c>
      <c r="AE494" s="134">
        <v>0.25900000000000001</v>
      </c>
      <c r="AF494" s="133" t="s">
        <v>671</v>
      </c>
      <c r="AG494" s="134">
        <v>0</v>
      </c>
      <c r="AH494" s="128" t="str">
        <f t="shared" ca="1" si="14"/>
        <v>BASSOLS ENERGIA COMERCIAL, S.L</v>
      </c>
      <c r="AI494" s="135">
        <f t="shared" ca="1" si="15"/>
        <v>0</v>
      </c>
    </row>
    <row r="495" spans="2:35" ht="15.75" customHeight="1" x14ac:dyDescent="0.3">
      <c r="B495" s="172"/>
      <c r="C495" s="204">
        <v>2019</v>
      </c>
      <c r="D495" s="205">
        <v>0.659027978307969</v>
      </c>
      <c r="E495" s="172"/>
      <c r="F495" s="200"/>
      <c r="G495" s="172"/>
      <c r="H495" s="172"/>
      <c r="J495" s="129" t="s">
        <v>227</v>
      </c>
      <c r="K495" s="130">
        <v>0.33</v>
      </c>
      <c r="L495" s="129" t="s">
        <v>223</v>
      </c>
      <c r="M495" s="130">
        <v>0</v>
      </c>
      <c r="N495" s="129" t="s">
        <v>203</v>
      </c>
      <c r="O495" s="130">
        <v>0.17000000178813901</v>
      </c>
      <c r="P495" s="129" t="s">
        <v>228</v>
      </c>
      <c r="Q495" s="131">
        <v>0.34000000357627902</v>
      </c>
      <c r="R495" s="129" t="s">
        <v>229</v>
      </c>
      <c r="S495" s="132">
        <v>0.20999999344348899</v>
      </c>
      <c r="T495" s="129" t="s">
        <v>230</v>
      </c>
      <c r="U495" s="132">
        <v>0</v>
      </c>
      <c r="V495" s="129" t="s">
        <v>231</v>
      </c>
      <c r="W495" s="132">
        <v>0</v>
      </c>
      <c r="X495" s="129" t="s">
        <v>232</v>
      </c>
      <c r="Y495" s="132">
        <v>0.40000000596046498</v>
      </c>
      <c r="Z495" s="129" t="s">
        <v>208</v>
      </c>
      <c r="AA495" s="132">
        <v>0</v>
      </c>
      <c r="AB495" s="133" t="s">
        <v>233</v>
      </c>
      <c r="AC495" s="134">
        <v>0.24</v>
      </c>
      <c r="AD495" s="133" t="s">
        <v>665</v>
      </c>
      <c r="AE495" s="134">
        <v>0</v>
      </c>
      <c r="AF495" s="133" t="s">
        <v>268</v>
      </c>
      <c r="AG495" s="134">
        <v>0.27</v>
      </c>
      <c r="AH495" s="128" t="str">
        <f t="shared" ca="1" si="14"/>
        <v>BIROU GAS S.L.</v>
      </c>
      <c r="AI495" s="135">
        <f t="shared" ca="1" si="15"/>
        <v>0.27</v>
      </c>
    </row>
    <row r="496" spans="2:35" ht="16.5" x14ac:dyDescent="0.3">
      <c r="B496" s="172"/>
      <c r="C496" s="204">
        <v>2020</v>
      </c>
      <c r="D496" s="205">
        <v>0.49299999999999999</v>
      </c>
      <c r="E496" s="172"/>
      <c r="F496" s="172"/>
      <c r="G496" s="172"/>
      <c r="H496" s="172"/>
      <c r="J496" s="137" t="s">
        <v>234</v>
      </c>
      <c r="K496" s="130">
        <v>0.36</v>
      </c>
      <c r="L496" s="129" t="s">
        <v>227</v>
      </c>
      <c r="M496" s="130">
        <v>0.38999998569488498</v>
      </c>
      <c r="N496" s="129" t="s">
        <v>235</v>
      </c>
      <c r="O496" s="130">
        <v>0.140000000596046</v>
      </c>
      <c r="P496" s="129" t="s">
        <v>193</v>
      </c>
      <c r="Q496" s="131">
        <v>0</v>
      </c>
      <c r="R496" s="129" t="s">
        <v>236</v>
      </c>
      <c r="S496" s="132">
        <v>0</v>
      </c>
      <c r="T496" s="129" t="s">
        <v>237</v>
      </c>
      <c r="U496" s="132">
        <v>0</v>
      </c>
      <c r="V496" s="129" t="s">
        <v>238</v>
      </c>
      <c r="W496" s="132">
        <v>0</v>
      </c>
      <c r="X496" s="129" t="s">
        <v>199</v>
      </c>
      <c r="Y496" s="132">
        <v>0.37999999523162797</v>
      </c>
      <c r="Z496" s="129" t="s">
        <v>158</v>
      </c>
      <c r="AA496" s="132">
        <v>0.18999999761581399</v>
      </c>
      <c r="AB496" s="133" t="s">
        <v>239</v>
      </c>
      <c r="AC496" s="134">
        <v>0.25</v>
      </c>
      <c r="AD496" s="133" t="s">
        <v>666</v>
      </c>
      <c r="AE496" s="134">
        <v>0.25800000000000001</v>
      </c>
      <c r="AF496" s="133" t="s">
        <v>1155</v>
      </c>
      <c r="AG496" s="134">
        <v>0.193</v>
      </c>
      <c r="AH496" s="128" t="str">
        <f t="shared" ca="1" si="14"/>
        <v>BLUBAT PULSAR, S.L.</v>
      </c>
      <c r="AI496" s="135">
        <f t="shared" ca="1" si="15"/>
        <v>0.193</v>
      </c>
    </row>
    <row r="497" spans="3:35" ht="17.25" customHeight="1" x14ac:dyDescent="0.3">
      <c r="C497" s="204">
        <v>2021</v>
      </c>
      <c r="D497" s="205">
        <v>0.45700000000000002</v>
      </c>
      <c r="J497" s="137" t="s">
        <v>241</v>
      </c>
      <c r="K497" s="130">
        <v>0.36</v>
      </c>
      <c r="L497" s="129" t="s">
        <v>242</v>
      </c>
      <c r="M497" s="130">
        <v>0</v>
      </c>
      <c r="N497" s="129" t="s">
        <v>207</v>
      </c>
      <c r="O497" s="130">
        <v>0</v>
      </c>
      <c r="P497" s="129" t="s">
        <v>198</v>
      </c>
      <c r="Q497" s="131">
        <v>0</v>
      </c>
      <c r="R497" s="129" t="s">
        <v>169</v>
      </c>
      <c r="S497" s="132">
        <v>0</v>
      </c>
      <c r="T497" s="129" t="s">
        <v>243</v>
      </c>
      <c r="U497" s="132">
        <v>0</v>
      </c>
      <c r="V497" s="129" t="s">
        <v>150</v>
      </c>
      <c r="W497" s="132">
        <v>0</v>
      </c>
      <c r="X497" s="139" t="s">
        <v>640</v>
      </c>
      <c r="Y497" s="132">
        <v>0</v>
      </c>
      <c r="Z497" s="129" t="s">
        <v>151</v>
      </c>
      <c r="AA497" s="132">
        <v>0</v>
      </c>
      <c r="AB497" s="133" t="s">
        <v>196</v>
      </c>
      <c r="AC497" s="134">
        <v>0</v>
      </c>
      <c r="AD497" s="133" t="s">
        <v>667</v>
      </c>
      <c r="AE497" s="134">
        <v>0</v>
      </c>
      <c r="AF497" s="133" t="s">
        <v>271</v>
      </c>
      <c r="AG497" s="134">
        <v>0</v>
      </c>
      <c r="AH497" s="128" t="str">
        <f t="shared" ca="1" si="14"/>
        <v>BON PREU, SAU</v>
      </c>
      <c r="AI497" s="135">
        <f t="shared" ca="1" si="15"/>
        <v>0</v>
      </c>
    </row>
    <row r="498" spans="3:35" ht="16.5" x14ac:dyDescent="0.3">
      <c r="C498" s="204">
        <v>2022</v>
      </c>
      <c r="D498" s="205">
        <v>0.41799999999999998</v>
      </c>
      <c r="E498">
        <v>0.40699999999999997</v>
      </c>
      <c r="F498" t="s">
        <v>1507</v>
      </c>
      <c r="J498" s="136"/>
      <c r="K498" s="136"/>
      <c r="L498" s="137" t="s">
        <v>234</v>
      </c>
      <c r="M498" s="130">
        <v>0.4</v>
      </c>
      <c r="N498" s="129" t="s">
        <v>209</v>
      </c>
      <c r="O498" s="130">
        <v>0.15999999642372101</v>
      </c>
      <c r="P498" s="129" t="s">
        <v>224</v>
      </c>
      <c r="Q498" s="131">
        <v>0</v>
      </c>
      <c r="R498" s="129" t="s">
        <v>172</v>
      </c>
      <c r="S498" s="132">
        <v>0.37999999523162797</v>
      </c>
      <c r="T498" s="129" t="s">
        <v>179</v>
      </c>
      <c r="U498" s="132">
        <v>0</v>
      </c>
      <c r="V498" s="129" t="s">
        <v>192</v>
      </c>
      <c r="W498" s="132">
        <v>0</v>
      </c>
      <c r="X498" s="129" t="s">
        <v>167</v>
      </c>
      <c r="Y498" s="132">
        <v>0</v>
      </c>
      <c r="Z498" s="129" t="s">
        <v>174</v>
      </c>
      <c r="AA498" s="132">
        <v>0</v>
      </c>
      <c r="AB498" s="133" t="s">
        <v>244</v>
      </c>
      <c r="AC498" s="134">
        <v>0</v>
      </c>
      <c r="AD498" s="133" t="s">
        <v>668</v>
      </c>
      <c r="AE498" s="134">
        <v>0.20699999999999999</v>
      </c>
      <c r="AF498" s="133" t="s">
        <v>1156</v>
      </c>
      <c r="AG498" s="134">
        <v>0</v>
      </c>
      <c r="AH498" s="128" t="str">
        <f t="shared" ca="1" si="14"/>
        <v>BP GAS &amp; POWER IBERIA, S.A.U.</v>
      </c>
      <c r="AI498" s="135">
        <f t="shared" ca="1" si="15"/>
        <v>0</v>
      </c>
    </row>
    <row r="499" spans="3:35" ht="17.25" customHeight="1" x14ac:dyDescent="0.3">
      <c r="C499" s="558">
        <v>2023</v>
      </c>
      <c r="D499" s="559">
        <v>0.375</v>
      </c>
      <c r="J499" s="136"/>
      <c r="K499" s="136"/>
      <c r="L499" s="137" t="s">
        <v>241</v>
      </c>
      <c r="M499" s="130">
        <v>0.4</v>
      </c>
      <c r="N499" s="129" t="s">
        <v>214</v>
      </c>
      <c r="O499" s="130">
        <v>0</v>
      </c>
      <c r="P499" s="129" t="s">
        <v>203</v>
      </c>
      <c r="Q499" s="131">
        <v>0.18999999761581399</v>
      </c>
      <c r="R499" s="129" t="s">
        <v>185</v>
      </c>
      <c r="S499" s="132">
        <v>0.33000001311302202</v>
      </c>
      <c r="T499" s="129" t="s">
        <v>245</v>
      </c>
      <c r="U499" s="132">
        <v>0.36000001430511502</v>
      </c>
      <c r="V499" s="129" t="s">
        <v>226</v>
      </c>
      <c r="W499" s="132">
        <v>0</v>
      </c>
      <c r="X499" s="129" t="s">
        <v>246</v>
      </c>
      <c r="Y499" s="132">
        <v>0</v>
      </c>
      <c r="Z499" s="129" t="s">
        <v>247</v>
      </c>
      <c r="AA499" s="132">
        <v>0</v>
      </c>
      <c r="AB499" s="133" t="s">
        <v>218</v>
      </c>
      <c r="AC499" s="134">
        <v>0.21</v>
      </c>
      <c r="AD499" s="133" t="s">
        <v>669</v>
      </c>
      <c r="AE499" s="134">
        <v>0.16800000000000001</v>
      </c>
      <c r="AF499" s="133" t="s">
        <v>675</v>
      </c>
      <c r="AG499" s="134">
        <v>0</v>
      </c>
      <c r="AH499" s="128" t="str">
        <f t="shared" ca="1" si="14"/>
        <v>CAPITAL ENERGY COMERCIALIZADORA, S.L.U</v>
      </c>
      <c r="AI499" s="135">
        <f t="shared" ca="1" si="15"/>
        <v>0</v>
      </c>
    </row>
    <row r="500" spans="3:35" ht="16.5" x14ac:dyDescent="0.3">
      <c r="J500" s="136"/>
      <c r="K500" s="136"/>
      <c r="L500" s="136"/>
      <c r="M500" s="136"/>
      <c r="N500" s="129" t="s">
        <v>217</v>
      </c>
      <c r="O500" s="130">
        <v>0.20999999344348899</v>
      </c>
      <c r="P500" s="129" t="s">
        <v>235</v>
      </c>
      <c r="Q500" s="131">
        <v>0.140000000596046</v>
      </c>
      <c r="R500" s="129" t="s">
        <v>248</v>
      </c>
      <c r="S500" s="132">
        <v>0.40000000596046498</v>
      </c>
      <c r="T500" s="129" t="s">
        <v>206</v>
      </c>
      <c r="U500" s="132">
        <v>0</v>
      </c>
      <c r="V500" s="129" t="s">
        <v>230</v>
      </c>
      <c r="W500" s="132">
        <v>0</v>
      </c>
      <c r="X500" s="129" t="s">
        <v>163</v>
      </c>
      <c r="Y500" s="132">
        <v>0</v>
      </c>
      <c r="Z500" s="129" t="s">
        <v>249</v>
      </c>
      <c r="AA500" s="132">
        <v>0.28999999165535001</v>
      </c>
      <c r="AB500" s="133" t="s">
        <v>159</v>
      </c>
      <c r="AC500" s="134">
        <v>0</v>
      </c>
      <c r="AD500" s="133" t="s">
        <v>670</v>
      </c>
      <c r="AE500" s="134">
        <v>0.113</v>
      </c>
      <c r="AF500" s="133" t="s">
        <v>678</v>
      </c>
      <c r="AG500" s="134">
        <v>0.19500000000000001</v>
      </c>
      <c r="AH500" s="128" t="str">
        <f t="shared" ca="1" si="14"/>
        <v>CEPSA GAS Y ELECTRICIDAD, S.A.U.</v>
      </c>
      <c r="AI500" s="135">
        <f t="shared" ca="1" si="15"/>
        <v>0.19500000000000001</v>
      </c>
    </row>
    <row r="501" spans="3:35" ht="16.5" x14ac:dyDescent="0.3">
      <c r="C501" t="s">
        <v>834</v>
      </c>
      <c r="J501" s="136"/>
      <c r="K501" s="136"/>
      <c r="L501" s="136"/>
      <c r="M501" s="136"/>
      <c r="N501" s="129" t="s">
        <v>216</v>
      </c>
      <c r="O501" s="130">
        <v>0.119999997317791</v>
      </c>
      <c r="P501" s="129" t="s">
        <v>207</v>
      </c>
      <c r="Q501" s="131">
        <v>0</v>
      </c>
      <c r="R501" s="129" t="s">
        <v>250</v>
      </c>
      <c r="S501" s="132">
        <v>0</v>
      </c>
      <c r="T501" s="129" t="s">
        <v>251</v>
      </c>
      <c r="U501" s="132">
        <v>0</v>
      </c>
      <c r="V501" s="129" t="s">
        <v>237</v>
      </c>
      <c r="W501" s="132">
        <v>0</v>
      </c>
      <c r="X501" s="129" t="s">
        <v>15</v>
      </c>
      <c r="Y501" s="132">
        <v>0</v>
      </c>
      <c r="Z501" s="129" t="s">
        <v>252</v>
      </c>
      <c r="AA501" s="132">
        <v>0</v>
      </c>
      <c r="AB501" s="133" t="s">
        <v>152</v>
      </c>
      <c r="AC501" s="134">
        <v>0</v>
      </c>
      <c r="AD501" s="133" t="s">
        <v>671</v>
      </c>
      <c r="AE501" s="134">
        <v>0</v>
      </c>
      <c r="AF501" s="133" t="s">
        <v>679</v>
      </c>
      <c r="AG501" s="134">
        <v>0.26500000000000001</v>
      </c>
      <c r="AH501" s="128" t="str">
        <f t="shared" ca="1" si="14"/>
        <v>CIDE HCENERGÍA S.A.U</v>
      </c>
      <c r="AI501" s="135">
        <f t="shared" ca="1" si="15"/>
        <v>0.26500000000000001</v>
      </c>
    </row>
    <row r="502" spans="3:35" ht="16.5" x14ac:dyDescent="0.3">
      <c r="J502" s="136"/>
      <c r="K502" s="136"/>
      <c r="L502" s="136"/>
      <c r="M502" s="136"/>
      <c r="N502" s="129" t="s">
        <v>220</v>
      </c>
      <c r="O502" s="130">
        <v>0</v>
      </c>
      <c r="P502" s="129" t="s">
        <v>253</v>
      </c>
      <c r="Q502" s="131">
        <v>0.119999997317791</v>
      </c>
      <c r="R502" s="129" t="s">
        <v>254</v>
      </c>
      <c r="S502" s="132">
        <v>9.9999997764825804E-3</v>
      </c>
      <c r="T502" s="129" t="s">
        <v>255</v>
      </c>
      <c r="U502" s="132">
        <v>0.239999994635582</v>
      </c>
      <c r="V502" s="129" t="s">
        <v>243</v>
      </c>
      <c r="W502" s="132">
        <v>0</v>
      </c>
      <c r="X502" s="129" t="s">
        <v>256</v>
      </c>
      <c r="Y502" s="132">
        <v>0</v>
      </c>
      <c r="Z502" s="129" t="s">
        <v>232</v>
      </c>
      <c r="AA502" s="132">
        <v>0</v>
      </c>
      <c r="AB502" s="133" t="s">
        <v>208</v>
      </c>
      <c r="AC502" s="134">
        <v>0</v>
      </c>
      <c r="AD502" s="133" t="s">
        <v>672</v>
      </c>
      <c r="AE502" s="134">
        <v>0</v>
      </c>
      <c r="AF502" s="133" t="s">
        <v>680</v>
      </c>
      <c r="AG502" s="134">
        <v>0.27200000000000002</v>
      </c>
      <c r="AH502" s="128" t="str">
        <f t="shared" ca="1" si="14"/>
        <v>CIMA ENERGIA COMERCIALIZADORA SL</v>
      </c>
      <c r="AI502" s="135">
        <f t="shared" ca="1" si="15"/>
        <v>0.27200000000000002</v>
      </c>
    </row>
    <row r="503" spans="3:35" ht="16.5" x14ac:dyDescent="0.3">
      <c r="C503" t="s">
        <v>835</v>
      </c>
      <c r="J503" s="136"/>
      <c r="K503" s="136"/>
      <c r="L503" s="136"/>
      <c r="M503" s="136"/>
      <c r="N503" s="129" t="s">
        <v>257</v>
      </c>
      <c r="O503" s="130">
        <v>0.34000000357627902</v>
      </c>
      <c r="P503" s="129" t="s">
        <v>214</v>
      </c>
      <c r="Q503" s="131">
        <v>3.9999999105930301E-2</v>
      </c>
      <c r="R503" s="129" t="s">
        <v>176</v>
      </c>
      <c r="S503" s="132">
        <v>0</v>
      </c>
      <c r="T503" s="129" t="s">
        <v>258</v>
      </c>
      <c r="U503" s="132">
        <v>0.239999994635582</v>
      </c>
      <c r="V503" s="129" t="s">
        <v>259</v>
      </c>
      <c r="W503" s="132">
        <v>0</v>
      </c>
      <c r="X503" s="129" t="s">
        <v>260</v>
      </c>
      <c r="Y503" s="132">
        <v>0</v>
      </c>
      <c r="Z503" s="129" t="s">
        <v>640</v>
      </c>
      <c r="AA503" s="132">
        <v>0</v>
      </c>
      <c r="AB503" s="133" t="s">
        <v>158</v>
      </c>
      <c r="AC503" s="134">
        <v>0.2</v>
      </c>
      <c r="AD503" s="133" t="s">
        <v>268</v>
      </c>
      <c r="AE503" s="134">
        <v>0.25800000000000001</v>
      </c>
      <c r="AF503" s="133" t="s">
        <v>1157</v>
      </c>
      <c r="AG503" s="134">
        <v>0</v>
      </c>
      <c r="AH503" s="128" t="str">
        <f t="shared" ca="1" si="14"/>
        <v>CLEARVIEW ENERGY S.L.</v>
      </c>
      <c r="AI503" s="135">
        <f t="shared" ca="1" si="15"/>
        <v>0</v>
      </c>
    </row>
    <row r="504" spans="3:35" ht="16.5" x14ac:dyDescent="0.3">
      <c r="C504" t="s">
        <v>836</v>
      </c>
      <c r="J504" s="136"/>
      <c r="K504" s="136"/>
      <c r="L504" s="136"/>
      <c r="M504" s="136"/>
      <c r="N504" s="129" t="s">
        <v>223</v>
      </c>
      <c r="O504" s="130">
        <v>0</v>
      </c>
      <c r="P504" s="129" t="s">
        <v>217</v>
      </c>
      <c r="Q504" s="131">
        <v>0.20000000298023199</v>
      </c>
      <c r="R504" s="129" t="s">
        <v>178</v>
      </c>
      <c r="S504" s="132">
        <v>0.31000000238418601</v>
      </c>
      <c r="T504" s="129" t="s">
        <v>261</v>
      </c>
      <c r="U504" s="132">
        <v>0</v>
      </c>
      <c r="V504" s="129" t="s">
        <v>262</v>
      </c>
      <c r="W504" s="132">
        <v>0</v>
      </c>
      <c r="X504" s="129" t="s">
        <v>238</v>
      </c>
      <c r="Y504" s="132">
        <v>0</v>
      </c>
      <c r="Z504" s="129" t="s">
        <v>167</v>
      </c>
      <c r="AA504" s="132">
        <v>0</v>
      </c>
      <c r="AB504" s="133" t="s">
        <v>151</v>
      </c>
      <c r="AC504" s="134">
        <v>0</v>
      </c>
      <c r="AD504" s="133" t="s">
        <v>271</v>
      </c>
      <c r="AE504" s="134">
        <v>0</v>
      </c>
      <c r="AF504" s="133" t="s">
        <v>1158</v>
      </c>
      <c r="AG504" s="134">
        <v>0.26800000000000002</v>
      </c>
      <c r="AH504" s="128" t="str">
        <f t="shared" ca="1" si="14"/>
        <v>COMERCIALIZADORA ADI ESPAÑA, S.L.</v>
      </c>
      <c r="AI504" s="135">
        <f t="shared" ca="1" si="15"/>
        <v>0.26800000000000002</v>
      </c>
    </row>
    <row r="505" spans="3:35" ht="16.5" x14ac:dyDescent="0.3">
      <c r="C505" t="s">
        <v>837</v>
      </c>
      <c r="J505" s="136"/>
      <c r="K505" s="136"/>
      <c r="L505" s="136"/>
      <c r="M505" s="136"/>
      <c r="N505" s="129" t="s">
        <v>263</v>
      </c>
      <c r="O505" s="130">
        <v>0</v>
      </c>
      <c r="P505" s="129" t="s">
        <v>216</v>
      </c>
      <c r="Q505" s="131">
        <v>0.129999995231628</v>
      </c>
      <c r="R505" s="129" t="s">
        <v>204</v>
      </c>
      <c r="S505" s="132">
        <v>0.36000001430511502</v>
      </c>
      <c r="T505" s="129" t="s">
        <v>264</v>
      </c>
      <c r="U505" s="132">
        <v>0</v>
      </c>
      <c r="V505" s="129" t="s">
        <v>179</v>
      </c>
      <c r="W505" s="132">
        <v>0</v>
      </c>
      <c r="X505" s="129" t="s">
        <v>150</v>
      </c>
      <c r="Y505" s="132">
        <v>0</v>
      </c>
      <c r="Z505" s="129" t="s">
        <v>170</v>
      </c>
      <c r="AA505" s="132">
        <v>0.31000000238418601</v>
      </c>
      <c r="AB505" s="133" t="s">
        <v>174</v>
      </c>
      <c r="AC505" s="134">
        <v>0</v>
      </c>
      <c r="AD505" s="133" t="s">
        <v>673</v>
      </c>
      <c r="AE505" s="134">
        <v>0</v>
      </c>
      <c r="AF505" s="133" t="s">
        <v>681</v>
      </c>
      <c r="AG505" s="134">
        <v>0</v>
      </c>
      <c r="AH505" s="128" t="str">
        <f t="shared" ca="1" si="14"/>
        <v>COMERCIALIZADORA DE ELECTRICIDAD Y GAS DEL MEDITERRÁNEO S.L</v>
      </c>
      <c r="AI505" s="135">
        <f t="shared" ca="1" si="15"/>
        <v>0</v>
      </c>
    </row>
    <row r="506" spans="3:35" ht="16.5" x14ac:dyDescent="0.3">
      <c r="C506" t="s">
        <v>838</v>
      </c>
      <c r="J506" s="136"/>
      <c r="K506" s="136"/>
      <c r="L506" s="136"/>
      <c r="M506" s="136"/>
      <c r="N506" s="129" t="s">
        <v>227</v>
      </c>
      <c r="O506" s="130">
        <v>0.36000001430511502</v>
      </c>
      <c r="P506" s="129" t="s">
        <v>220</v>
      </c>
      <c r="Q506" s="131">
        <v>0</v>
      </c>
      <c r="R506" s="129" t="s">
        <v>181</v>
      </c>
      <c r="S506" s="132">
        <v>0.34999999403953602</v>
      </c>
      <c r="T506" s="129" t="s">
        <v>265</v>
      </c>
      <c r="U506" s="132">
        <v>0</v>
      </c>
      <c r="V506" s="129" t="s">
        <v>245</v>
      </c>
      <c r="W506" s="132">
        <v>0</v>
      </c>
      <c r="X506" s="129" t="s">
        <v>192</v>
      </c>
      <c r="Y506" s="132">
        <v>0</v>
      </c>
      <c r="Z506" s="129" t="s">
        <v>163</v>
      </c>
      <c r="AA506" s="132">
        <v>0</v>
      </c>
      <c r="AB506" s="133" t="s">
        <v>247</v>
      </c>
      <c r="AC506" s="134">
        <v>0</v>
      </c>
      <c r="AD506" s="133" t="s">
        <v>674</v>
      </c>
      <c r="AE506" s="134">
        <v>0</v>
      </c>
      <c r="AF506" s="133" t="s">
        <v>683</v>
      </c>
      <c r="AG506" s="134">
        <v>0</v>
      </c>
      <c r="AH506" s="128" t="str">
        <f t="shared" ca="1" si="14"/>
        <v>COMERCIALIZADORA ELECTRICA DE CADIZ, S.A.U</v>
      </c>
      <c r="AI506" s="135">
        <f t="shared" ca="1" si="15"/>
        <v>0</v>
      </c>
    </row>
    <row r="507" spans="3:35" ht="16.5" x14ac:dyDescent="0.3">
      <c r="J507" s="136"/>
      <c r="K507" s="136"/>
      <c r="L507" s="136"/>
      <c r="M507" s="136"/>
      <c r="N507" s="129" t="s">
        <v>242</v>
      </c>
      <c r="O507" s="130">
        <v>0</v>
      </c>
      <c r="P507" s="129" t="s">
        <v>257</v>
      </c>
      <c r="Q507" s="131">
        <v>0.34000000357627902</v>
      </c>
      <c r="R507" s="129" t="s">
        <v>184</v>
      </c>
      <c r="S507" s="132">
        <v>0.36000001430511502</v>
      </c>
      <c r="T507" s="129" t="s">
        <v>266</v>
      </c>
      <c r="U507" s="132">
        <v>0</v>
      </c>
      <c r="V507" s="129" t="s">
        <v>267</v>
      </c>
      <c r="W507" s="132">
        <v>0</v>
      </c>
      <c r="X507" s="129" t="s">
        <v>194</v>
      </c>
      <c r="Y507" s="132">
        <v>0</v>
      </c>
      <c r="Z507" s="129" t="s">
        <v>15</v>
      </c>
      <c r="AA507" s="132">
        <v>0</v>
      </c>
      <c r="AB507" s="133" t="s">
        <v>268</v>
      </c>
      <c r="AC507" s="134">
        <v>0.24</v>
      </c>
      <c r="AD507" s="133" t="s">
        <v>278</v>
      </c>
      <c r="AE507" s="134">
        <v>0</v>
      </c>
      <c r="AF507" s="133" t="s">
        <v>685</v>
      </c>
      <c r="AG507" s="134">
        <v>0.27300000000000002</v>
      </c>
      <c r="AH507" s="128" t="str">
        <f t="shared" ca="1" si="14"/>
        <v>COMERCIALIZADORA ELECTRICA PENINSULAR S.L.</v>
      </c>
      <c r="AI507" s="135">
        <f t="shared" ca="1" si="15"/>
        <v>0.27300000000000002</v>
      </c>
    </row>
    <row r="508" spans="3:35" ht="16.5" x14ac:dyDescent="0.3">
      <c r="N508" s="137" t="s">
        <v>234</v>
      </c>
      <c r="O508" s="130">
        <v>0.36</v>
      </c>
      <c r="P508" s="129" t="s">
        <v>269</v>
      </c>
      <c r="Q508" s="131">
        <v>0.37000000476837203</v>
      </c>
      <c r="R508" s="129" t="s">
        <v>228</v>
      </c>
      <c r="S508" s="132">
        <v>0.34999999403953602</v>
      </c>
      <c r="T508" s="129" t="s">
        <v>270</v>
      </c>
      <c r="U508" s="132">
        <v>2.9999999329447701E-2</v>
      </c>
      <c r="V508" s="129" t="s">
        <v>206</v>
      </c>
      <c r="W508" s="132">
        <v>0.259999990463257</v>
      </c>
      <c r="X508" s="129" t="s">
        <v>230</v>
      </c>
      <c r="Y508" s="132">
        <v>0</v>
      </c>
      <c r="Z508" s="129" t="s">
        <v>260</v>
      </c>
      <c r="AA508" s="132">
        <v>0</v>
      </c>
      <c r="AB508" s="133" t="s">
        <v>271</v>
      </c>
      <c r="AC508" s="134">
        <v>0</v>
      </c>
      <c r="AD508" s="133" t="s">
        <v>675</v>
      </c>
      <c r="AE508" s="134">
        <v>0</v>
      </c>
      <c r="AF508" s="133" t="s">
        <v>282</v>
      </c>
      <c r="AG508" s="134">
        <v>0</v>
      </c>
      <c r="AH508" s="128" t="str">
        <f t="shared" ca="1" si="14"/>
        <v>COMERCIALIZADORA ENERGÉTICA SOSTENIBLE, S.A.U.</v>
      </c>
      <c r="AI508" s="135">
        <f t="shared" ca="1" si="15"/>
        <v>0</v>
      </c>
    </row>
    <row r="509" spans="3:35" ht="16.5" x14ac:dyDescent="0.3">
      <c r="N509" s="137" t="s">
        <v>241</v>
      </c>
      <c r="O509" s="130">
        <v>0.36</v>
      </c>
      <c r="P509" s="129" t="s">
        <v>223</v>
      </c>
      <c r="Q509" s="131">
        <v>0</v>
      </c>
      <c r="R509" s="129" t="s">
        <v>193</v>
      </c>
      <c r="S509" s="132">
        <v>0.140000000596046</v>
      </c>
      <c r="T509" s="129" t="s">
        <v>272</v>
      </c>
      <c r="U509" s="132">
        <v>0</v>
      </c>
      <c r="V509" s="129" t="s">
        <v>251</v>
      </c>
      <c r="W509" s="132">
        <v>1.9999999552965199E-2</v>
      </c>
      <c r="X509" s="129" t="s">
        <v>237</v>
      </c>
      <c r="Y509" s="132">
        <v>0</v>
      </c>
      <c r="Z509" s="129" t="s">
        <v>273</v>
      </c>
      <c r="AA509" s="132">
        <v>0.31000000238418601</v>
      </c>
      <c r="AB509" s="133" t="s">
        <v>274</v>
      </c>
      <c r="AC509" s="134">
        <v>0</v>
      </c>
      <c r="AD509" s="133" t="s">
        <v>676</v>
      </c>
      <c r="AE509" s="134">
        <v>0.25900000000000001</v>
      </c>
      <c r="AF509" s="133" t="s">
        <v>690</v>
      </c>
      <c r="AG509" s="134">
        <v>0.215</v>
      </c>
      <c r="AH509" s="128" t="str">
        <f t="shared" ca="1" si="14"/>
        <v>CONECTA2 ENERGIA, S.L.</v>
      </c>
      <c r="AI509" s="135">
        <f t="shared" ca="1" si="15"/>
        <v>0.215</v>
      </c>
    </row>
    <row r="510" spans="3:35" ht="16.5" x14ac:dyDescent="0.3">
      <c r="P510" s="129" t="s">
        <v>275</v>
      </c>
      <c r="Q510" s="131">
        <v>0</v>
      </c>
      <c r="R510" s="129" t="s">
        <v>198</v>
      </c>
      <c r="S510" s="132">
        <v>0</v>
      </c>
      <c r="T510" s="129" t="s">
        <v>276</v>
      </c>
      <c r="U510" s="132">
        <v>0</v>
      </c>
      <c r="V510" s="129" t="s">
        <v>277</v>
      </c>
      <c r="W510" s="132">
        <v>0</v>
      </c>
      <c r="X510" s="129" t="s">
        <v>243</v>
      </c>
      <c r="Y510" s="132">
        <v>0</v>
      </c>
      <c r="Z510" s="129" t="s">
        <v>238</v>
      </c>
      <c r="AA510" s="132">
        <v>7.0000000298023196E-2</v>
      </c>
      <c r="AB510" s="133" t="s">
        <v>278</v>
      </c>
      <c r="AC510" s="134">
        <v>0</v>
      </c>
      <c r="AD510" s="133" t="s">
        <v>677</v>
      </c>
      <c r="AE510" s="134">
        <v>0</v>
      </c>
      <c r="AF510" s="133" t="s">
        <v>692</v>
      </c>
      <c r="AG510" s="134">
        <v>0</v>
      </c>
      <c r="AH510" s="128" t="str">
        <f t="shared" ca="1" si="14"/>
        <v>COOPERATIVA ELECTRICA DE CASTELLAR, S.C.V (COMERC)</v>
      </c>
      <c r="AI510" s="135">
        <f t="shared" ca="1" si="15"/>
        <v>0</v>
      </c>
    </row>
    <row r="511" spans="3:35" ht="16.5" x14ac:dyDescent="0.3">
      <c r="P511" s="129" t="s">
        <v>279</v>
      </c>
      <c r="Q511" s="131">
        <v>0</v>
      </c>
      <c r="R511" s="129" t="s">
        <v>280</v>
      </c>
      <c r="S511" s="132">
        <v>0</v>
      </c>
      <c r="T511" s="129" t="s">
        <v>281</v>
      </c>
      <c r="U511" s="132">
        <v>0</v>
      </c>
      <c r="V511" s="129" t="s">
        <v>255</v>
      </c>
      <c r="W511" s="132">
        <v>0.259999990463257</v>
      </c>
      <c r="X511" s="129" t="s">
        <v>259</v>
      </c>
      <c r="Y511" s="132">
        <v>0</v>
      </c>
      <c r="Z511" s="129" t="s">
        <v>282</v>
      </c>
      <c r="AA511" s="132">
        <v>0</v>
      </c>
      <c r="AB511" s="133" t="s">
        <v>232</v>
      </c>
      <c r="AC511" s="134">
        <v>0</v>
      </c>
      <c r="AD511" s="133" t="s">
        <v>678</v>
      </c>
      <c r="AE511" s="134">
        <v>0.13100000000000001</v>
      </c>
      <c r="AF511" s="133" t="s">
        <v>237</v>
      </c>
      <c r="AG511" s="134">
        <v>0.23799999999999999</v>
      </c>
      <c r="AH511" s="128" t="str">
        <f t="shared" ca="1" si="14"/>
        <v>COOPERATIVA ELÉCTRICA BENÉFICA SAN FRANCISCO DE ASÍS, COOP. V.</v>
      </c>
      <c r="AI511" s="135">
        <f t="shared" ca="1" si="15"/>
        <v>0.23799999999999999</v>
      </c>
    </row>
    <row r="512" spans="3:35" ht="13.5" customHeight="1" x14ac:dyDescent="0.3">
      <c r="P512" s="129" t="s">
        <v>283</v>
      </c>
      <c r="Q512" s="131">
        <v>1.9999999552965199E-2</v>
      </c>
      <c r="R512" s="129" t="s">
        <v>224</v>
      </c>
      <c r="S512" s="132">
        <v>9.9999997764825804E-3</v>
      </c>
      <c r="T512" s="129" t="s">
        <v>284</v>
      </c>
      <c r="U512" s="132">
        <v>0</v>
      </c>
      <c r="V512" s="129" t="s">
        <v>285</v>
      </c>
      <c r="W512" s="132">
        <v>0.25</v>
      </c>
      <c r="X512" s="129" t="s">
        <v>262</v>
      </c>
      <c r="Y512" s="132">
        <v>0</v>
      </c>
      <c r="Z512" s="129" t="s">
        <v>150</v>
      </c>
      <c r="AA512" s="132">
        <v>9.9999997764825804E-3</v>
      </c>
      <c r="AB512" s="141" t="s">
        <v>640</v>
      </c>
      <c r="AC512" s="134">
        <v>0</v>
      </c>
      <c r="AD512" s="141" t="s">
        <v>679</v>
      </c>
      <c r="AE512" s="134">
        <v>0.25900000000000001</v>
      </c>
      <c r="AF512" s="141" t="s">
        <v>693</v>
      </c>
      <c r="AG512" s="134">
        <v>0</v>
      </c>
      <c r="AH512" s="128" t="str">
        <f t="shared" ca="1" si="14"/>
        <v>COX ENERGÍA COMERCIALIZADORA ESPAÑA S.L.U.</v>
      </c>
      <c r="AI512" s="135">
        <f t="shared" ca="1" si="15"/>
        <v>0</v>
      </c>
    </row>
    <row r="513" spans="10:35" ht="16.5" x14ac:dyDescent="0.3">
      <c r="P513" s="129" t="s">
        <v>242</v>
      </c>
      <c r="Q513" s="131">
        <v>0.15999999642372101</v>
      </c>
      <c r="R513" s="129" t="s">
        <v>203</v>
      </c>
      <c r="S513" s="132">
        <v>0.230000004172325</v>
      </c>
      <c r="T513" s="129" t="s">
        <v>286</v>
      </c>
      <c r="U513" s="132">
        <v>0</v>
      </c>
      <c r="V513" s="129" t="s">
        <v>261</v>
      </c>
      <c r="W513" s="132">
        <v>0</v>
      </c>
      <c r="X513" s="129" t="s">
        <v>179</v>
      </c>
      <c r="Y513" s="132">
        <v>9.9999997764825804E-3</v>
      </c>
      <c r="Z513" s="129" t="s">
        <v>192</v>
      </c>
      <c r="AA513" s="132">
        <v>0</v>
      </c>
      <c r="AB513" s="133" t="s">
        <v>167</v>
      </c>
      <c r="AC513" s="134">
        <v>0</v>
      </c>
      <c r="AD513" s="133" t="s">
        <v>680</v>
      </c>
      <c r="AE513" s="134">
        <v>0</v>
      </c>
      <c r="AF513" s="133" t="s">
        <v>694</v>
      </c>
      <c r="AG513" s="134">
        <v>0.27200000000000002</v>
      </c>
      <c r="AH513" s="128" t="str">
        <f t="shared" ca="1" si="14"/>
        <v>CYE ENERGIA SL</v>
      </c>
      <c r="AI513" s="135">
        <f t="shared" ca="1" si="15"/>
        <v>0.27200000000000002</v>
      </c>
    </row>
    <row r="514" spans="10:35" ht="16.5" x14ac:dyDescent="0.3">
      <c r="P514" s="137" t="s">
        <v>234</v>
      </c>
      <c r="Q514" s="131">
        <v>0.37</v>
      </c>
      <c r="R514" s="129" t="s">
        <v>235</v>
      </c>
      <c r="S514" s="132">
        <v>0.30000001192092901</v>
      </c>
      <c r="T514" s="129" t="s">
        <v>287</v>
      </c>
      <c r="U514" s="132">
        <v>0</v>
      </c>
      <c r="V514" s="129" t="s">
        <v>288</v>
      </c>
      <c r="W514" s="132">
        <v>0</v>
      </c>
      <c r="X514" s="129" t="s">
        <v>245</v>
      </c>
      <c r="Y514" s="132">
        <v>0</v>
      </c>
      <c r="Z514" s="129" t="s">
        <v>230</v>
      </c>
      <c r="AA514" s="132">
        <v>0</v>
      </c>
      <c r="AB514" s="133" t="s">
        <v>246</v>
      </c>
      <c r="AC514" s="134">
        <v>0.25</v>
      </c>
      <c r="AD514" s="133" t="s">
        <v>681</v>
      </c>
      <c r="AE514" s="134">
        <v>0</v>
      </c>
      <c r="AF514" s="133" t="s">
        <v>695</v>
      </c>
      <c r="AG514" s="134">
        <v>0.214</v>
      </c>
      <c r="AH514" s="128" t="str">
        <f t="shared" ca="1" si="14"/>
        <v>DAIMUZ ENERGÍA S.L.</v>
      </c>
      <c r="AI514" s="135">
        <f t="shared" ca="1" si="15"/>
        <v>0.214</v>
      </c>
    </row>
    <row r="515" spans="10:35" ht="16.5" x14ac:dyDescent="0.3">
      <c r="P515" s="137" t="s">
        <v>241</v>
      </c>
      <c r="Q515" s="131">
        <v>0.37</v>
      </c>
      <c r="R515" s="129" t="s">
        <v>207</v>
      </c>
      <c r="S515" s="132">
        <v>0</v>
      </c>
      <c r="T515" s="129" t="s">
        <v>221</v>
      </c>
      <c r="U515" s="132">
        <v>0</v>
      </c>
      <c r="V515" s="129" t="s">
        <v>264</v>
      </c>
      <c r="W515" s="132">
        <v>0</v>
      </c>
      <c r="X515" s="129" t="s">
        <v>289</v>
      </c>
      <c r="Y515" s="132">
        <v>0</v>
      </c>
      <c r="Z515" s="129" t="s">
        <v>237</v>
      </c>
      <c r="AA515" s="132">
        <v>9.9999997764825804E-3</v>
      </c>
      <c r="AB515" s="133" t="s">
        <v>170</v>
      </c>
      <c r="AC515" s="134">
        <v>0.25</v>
      </c>
      <c r="AD515" s="133" t="s">
        <v>682</v>
      </c>
      <c r="AE515" s="134">
        <v>3.0000000000000001E-3</v>
      </c>
      <c r="AF515" s="133" t="s">
        <v>696</v>
      </c>
      <c r="AG515" s="134">
        <v>0</v>
      </c>
      <c r="AH515" s="128" t="str">
        <f t="shared" ca="1" si="14"/>
        <v>DISA ENERGIA ELECTRICA S.L.</v>
      </c>
      <c r="AI515" s="135">
        <f t="shared" ca="1" si="15"/>
        <v>0</v>
      </c>
    </row>
    <row r="516" spans="10:35" ht="16.5" x14ac:dyDescent="0.3">
      <c r="R516" s="129" t="s">
        <v>253</v>
      </c>
      <c r="S516" s="132">
        <v>0.20999999344348899</v>
      </c>
      <c r="T516" s="129" t="s">
        <v>225</v>
      </c>
      <c r="U516" s="132">
        <v>0</v>
      </c>
      <c r="V516" s="129" t="s">
        <v>265</v>
      </c>
      <c r="W516" s="132">
        <v>0</v>
      </c>
      <c r="X516" s="129" t="s">
        <v>206</v>
      </c>
      <c r="Y516" s="132">
        <v>0.40000000596046498</v>
      </c>
      <c r="Z516" s="129" t="s">
        <v>194</v>
      </c>
      <c r="AA516" s="132">
        <v>0</v>
      </c>
      <c r="AB516" s="133" t="s">
        <v>15</v>
      </c>
      <c r="AC516" s="134">
        <v>0</v>
      </c>
      <c r="AD516" s="133" t="s">
        <v>683</v>
      </c>
      <c r="AE516" s="134">
        <v>0</v>
      </c>
      <c r="AF516" s="133" t="s">
        <v>697</v>
      </c>
      <c r="AG516" s="134">
        <v>0</v>
      </c>
      <c r="AH516" s="128" t="str">
        <f t="shared" ca="1" si="14"/>
        <v>DOMESTICA GAS Y ELECTRICIDAD SLU</v>
      </c>
      <c r="AI516" s="135">
        <f t="shared" ca="1" si="15"/>
        <v>0</v>
      </c>
    </row>
    <row r="517" spans="10:35" ht="16.5" x14ac:dyDescent="0.3">
      <c r="R517" s="129" t="s">
        <v>290</v>
      </c>
      <c r="S517" s="132">
        <v>0.10000000149011599</v>
      </c>
      <c r="T517" s="129" t="s">
        <v>229</v>
      </c>
      <c r="U517" s="132">
        <v>3.9999999105930301E-2</v>
      </c>
      <c r="V517" s="129" t="s">
        <v>270</v>
      </c>
      <c r="W517" s="132">
        <v>0</v>
      </c>
      <c r="X517" s="129" t="s">
        <v>251</v>
      </c>
      <c r="Y517" s="132">
        <v>0</v>
      </c>
      <c r="Z517" s="129" t="s">
        <v>243</v>
      </c>
      <c r="AA517" s="132">
        <v>0</v>
      </c>
      <c r="AB517" s="133" t="s">
        <v>256</v>
      </c>
      <c r="AC517" s="134">
        <v>0</v>
      </c>
      <c r="AD517" s="133" t="s">
        <v>684</v>
      </c>
      <c r="AE517" s="134">
        <v>0.14099999999999999</v>
      </c>
      <c r="AF517" s="133" t="s">
        <v>718</v>
      </c>
      <c r="AG517" s="134">
        <v>0.128</v>
      </c>
      <c r="AH517" s="128" t="str">
        <f t="shared" ca="1" si="14"/>
        <v>E-LUZ ENERGY SOLUTIONS, S.L.</v>
      </c>
      <c r="AI517" s="135">
        <f t="shared" ca="1" si="15"/>
        <v>0.128</v>
      </c>
    </row>
    <row r="518" spans="10:35" ht="16.5" x14ac:dyDescent="0.3">
      <c r="R518" s="129" t="s">
        <v>291</v>
      </c>
      <c r="S518" s="132">
        <v>0</v>
      </c>
      <c r="T518" s="129" t="s">
        <v>292</v>
      </c>
      <c r="U518" s="132">
        <v>0</v>
      </c>
      <c r="V518" s="129" t="s">
        <v>272</v>
      </c>
      <c r="W518" s="132">
        <v>0</v>
      </c>
      <c r="X518" s="129" t="s">
        <v>293</v>
      </c>
      <c r="Y518" s="132">
        <v>0.40000000596046498</v>
      </c>
      <c r="Z518" s="129" t="s">
        <v>259</v>
      </c>
      <c r="AA518" s="132">
        <v>0</v>
      </c>
      <c r="AB518" s="133" t="s">
        <v>211</v>
      </c>
      <c r="AC518" s="134">
        <v>0</v>
      </c>
      <c r="AD518" s="133" t="s">
        <v>685</v>
      </c>
      <c r="AE518" s="134">
        <v>0.25600000000000001</v>
      </c>
      <c r="AF518" s="133" t="s">
        <v>277</v>
      </c>
      <c r="AG518" s="134">
        <v>0.254</v>
      </c>
      <c r="AH518" s="128" t="str">
        <f t="shared" ca="1" si="14"/>
        <v>ECOFUTURA LUZ ENERGÍA, S.L.</v>
      </c>
      <c r="AI518" s="135">
        <f t="shared" ca="1" si="15"/>
        <v>0.254</v>
      </c>
    </row>
    <row r="519" spans="10:35" ht="18" customHeight="1" x14ac:dyDescent="0.3">
      <c r="R519" s="129" t="s">
        <v>214</v>
      </c>
      <c r="S519" s="132">
        <v>0</v>
      </c>
      <c r="T519" s="129" t="s">
        <v>294</v>
      </c>
      <c r="U519" s="132">
        <v>0</v>
      </c>
      <c r="V519" s="129" t="s">
        <v>276</v>
      </c>
      <c r="W519" s="132">
        <v>0</v>
      </c>
      <c r="X519" s="129" t="s">
        <v>277</v>
      </c>
      <c r="Y519" s="132">
        <v>0.15000000596046401</v>
      </c>
      <c r="Z519" s="129" t="s">
        <v>262</v>
      </c>
      <c r="AA519" s="132">
        <v>0</v>
      </c>
      <c r="AB519" s="133" t="s">
        <v>295</v>
      </c>
      <c r="AC519" s="134">
        <v>0</v>
      </c>
      <c r="AD519" s="133" t="s">
        <v>686</v>
      </c>
      <c r="AE519" s="134">
        <v>0</v>
      </c>
      <c r="AF519" s="133" t="s">
        <v>342</v>
      </c>
      <c r="AG519" s="134">
        <v>0.27200000000000002</v>
      </c>
      <c r="AH519" s="128" t="str">
        <f t="shared" ca="1" si="14"/>
        <v>EDP CLIENTES SAU</v>
      </c>
      <c r="AI519" s="135">
        <f t="shared" ca="1" si="15"/>
        <v>0.27200000000000002</v>
      </c>
    </row>
    <row r="520" spans="10:35" ht="16.5" x14ac:dyDescent="0.3">
      <c r="R520" s="129" t="s">
        <v>296</v>
      </c>
      <c r="S520" s="132">
        <v>0</v>
      </c>
      <c r="T520" s="129" t="s">
        <v>236</v>
      </c>
      <c r="U520" s="132">
        <v>0</v>
      </c>
      <c r="V520" s="129" t="s">
        <v>297</v>
      </c>
      <c r="W520" s="132">
        <v>0.30000001192092901</v>
      </c>
      <c r="X520" s="129" t="s">
        <v>298</v>
      </c>
      <c r="Y520" s="132">
        <v>0</v>
      </c>
      <c r="Z520" s="129" t="s">
        <v>179</v>
      </c>
      <c r="AA520" s="132">
        <v>0</v>
      </c>
      <c r="AB520" s="133" t="s">
        <v>238</v>
      </c>
      <c r="AC520" s="134">
        <v>0</v>
      </c>
      <c r="AD520" s="133" t="s">
        <v>282</v>
      </c>
      <c r="AE520" s="134">
        <v>0</v>
      </c>
      <c r="AF520" s="133" t="s">
        <v>700</v>
      </c>
      <c r="AG520" s="134">
        <v>0.27300000000000002</v>
      </c>
      <c r="AH520" s="128" t="str">
        <f t="shared" ca="1" si="14"/>
        <v>EDP ESPAÑA, S.A</v>
      </c>
      <c r="AI520" s="135">
        <f t="shared" ca="1" si="15"/>
        <v>0.27300000000000002</v>
      </c>
    </row>
    <row r="521" spans="10:35" ht="16.5" x14ac:dyDescent="0.3">
      <c r="R521" s="129" t="s">
        <v>299</v>
      </c>
      <c r="S521" s="132">
        <v>0.17000000178813901</v>
      </c>
      <c r="T521" s="129" t="s">
        <v>169</v>
      </c>
      <c r="U521" s="132">
        <v>0</v>
      </c>
      <c r="V521" s="129" t="s">
        <v>281</v>
      </c>
      <c r="W521" s="132">
        <v>5.9999998658895499E-2</v>
      </c>
      <c r="X521" s="129" t="s">
        <v>255</v>
      </c>
      <c r="Y521" s="132">
        <v>0.230000004172325</v>
      </c>
      <c r="Z521" s="129" t="s">
        <v>245</v>
      </c>
      <c r="AA521" s="132">
        <v>0</v>
      </c>
      <c r="AB521" s="133" t="s">
        <v>282</v>
      </c>
      <c r="AC521" s="134">
        <v>0</v>
      </c>
      <c r="AD521" s="133" t="s">
        <v>687</v>
      </c>
      <c r="AE521" s="134">
        <v>0</v>
      </c>
      <c r="AF521" s="133" t="s">
        <v>701</v>
      </c>
      <c r="AG521" s="134">
        <v>0</v>
      </c>
      <c r="AH521" s="128" t="str">
        <f t="shared" ca="1" si="14"/>
        <v>EKILUZ ENERGÍA COMERCIALIZADORA, S.L.</v>
      </c>
      <c r="AI521" s="135">
        <f t="shared" ca="1" si="15"/>
        <v>0</v>
      </c>
    </row>
    <row r="522" spans="10:35" ht="16.5" x14ac:dyDescent="0.3">
      <c r="R522" s="129" t="s">
        <v>217</v>
      </c>
      <c r="S522" s="132">
        <v>0.230000004172325</v>
      </c>
      <c r="T522" s="129" t="s">
        <v>172</v>
      </c>
      <c r="U522" s="132">
        <v>0.34000000357627902</v>
      </c>
      <c r="V522" s="129" t="s">
        <v>284</v>
      </c>
      <c r="W522" s="132">
        <v>0</v>
      </c>
      <c r="X522" s="129" t="s">
        <v>285</v>
      </c>
      <c r="Y522" s="132">
        <v>0.230000004172325</v>
      </c>
      <c r="Z522" s="129" t="s">
        <v>267</v>
      </c>
      <c r="AA522" s="132">
        <v>0</v>
      </c>
      <c r="AB522" s="133" t="s">
        <v>150</v>
      </c>
      <c r="AC522" s="134">
        <v>0</v>
      </c>
      <c r="AD522" s="133" t="s">
        <v>688</v>
      </c>
      <c r="AE522" s="134">
        <v>0</v>
      </c>
      <c r="AF522" s="133" t="s">
        <v>702</v>
      </c>
      <c r="AG522" s="134">
        <v>0.26900000000000002</v>
      </c>
      <c r="AH522" s="128" t="str">
        <f t="shared" ca="1" si="14"/>
        <v>ELECNOVA SIGLO XXI SL</v>
      </c>
      <c r="AI522" s="135">
        <f t="shared" ca="1" si="15"/>
        <v>0.26900000000000002</v>
      </c>
    </row>
    <row r="523" spans="10:35" ht="16.5" x14ac:dyDescent="0.3">
      <c r="R523" s="129" t="s">
        <v>216</v>
      </c>
      <c r="S523" s="132">
        <v>0.119999997317791</v>
      </c>
      <c r="T523" s="129" t="s">
        <v>185</v>
      </c>
      <c r="U523" s="132">
        <v>0.30000001192092901</v>
      </c>
      <c r="V523" s="129" t="s">
        <v>221</v>
      </c>
      <c r="W523" s="132">
        <v>0</v>
      </c>
      <c r="X523" s="129" t="s">
        <v>261</v>
      </c>
      <c r="Y523" s="132">
        <v>0.34999999403953602</v>
      </c>
      <c r="Z523" s="129" t="s">
        <v>206</v>
      </c>
      <c r="AA523" s="132">
        <v>0.28000000119209301</v>
      </c>
      <c r="AB523" s="133" t="s">
        <v>300</v>
      </c>
      <c r="AC523" s="134">
        <v>0</v>
      </c>
      <c r="AD523" s="133" t="s">
        <v>689</v>
      </c>
      <c r="AE523" s="134">
        <v>0</v>
      </c>
      <c r="AF523" s="133" t="s">
        <v>705</v>
      </c>
      <c r="AG523" s="134">
        <v>0</v>
      </c>
      <c r="AH523" s="128" t="str">
        <f t="shared" ca="1" si="14"/>
        <v>ELECTRA AVELLANA COMERCIAL, S.L</v>
      </c>
      <c r="AI523" s="135">
        <f t="shared" ca="1" si="15"/>
        <v>0</v>
      </c>
    </row>
    <row r="524" spans="10:35" ht="16.5" x14ac:dyDescent="0.3">
      <c r="R524" s="129" t="s">
        <v>220</v>
      </c>
      <c r="S524" s="132">
        <v>1.9999999552965199E-2</v>
      </c>
      <c r="T524" s="129" t="s">
        <v>301</v>
      </c>
      <c r="U524" s="132">
        <v>0</v>
      </c>
      <c r="V524" s="129" t="s">
        <v>225</v>
      </c>
      <c r="W524" s="132">
        <v>0</v>
      </c>
      <c r="X524" s="129" t="s">
        <v>302</v>
      </c>
      <c r="Y524" s="132">
        <v>0.40999999642372098</v>
      </c>
      <c r="Z524" s="129" t="s">
        <v>251</v>
      </c>
      <c r="AA524" s="132">
        <v>0.230000004172325</v>
      </c>
      <c r="AB524" s="133" t="s">
        <v>192</v>
      </c>
      <c r="AC524" s="134">
        <v>0</v>
      </c>
      <c r="AD524" s="133" t="s">
        <v>690</v>
      </c>
      <c r="AE524" s="134">
        <v>0.219</v>
      </c>
      <c r="AF524" s="133" t="s">
        <v>706</v>
      </c>
      <c r="AG524" s="134">
        <v>0</v>
      </c>
      <c r="AH524" s="128" t="str">
        <f t="shared" ca="1" si="14"/>
        <v>ELECTRA CALDENSE ENERGIA, S.A.</v>
      </c>
      <c r="AI524" s="135">
        <f t="shared" ca="1" si="15"/>
        <v>0</v>
      </c>
    </row>
    <row r="525" spans="10:35" ht="16.5" x14ac:dyDescent="0.3">
      <c r="R525" s="129" t="s">
        <v>269</v>
      </c>
      <c r="S525" s="132">
        <v>3.9999999105930301E-2</v>
      </c>
      <c r="T525" s="129" t="s">
        <v>303</v>
      </c>
      <c r="U525" s="132">
        <v>0</v>
      </c>
      <c r="V525" s="129" t="s">
        <v>229</v>
      </c>
      <c r="W525" s="132">
        <v>5.9999998658895499E-2</v>
      </c>
      <c r="X525" s="129" t="s">
        <v>288</v>
      </c>
      <c r="Y525" s="132">
        <v>0</v>
      </c>
      <c r="Z525" s="129" t="s">
        <v>293</v>
      </c>
      <c r="AA525" s="132">
        <v>0.15999999642372101</v>
      </c>
      <c r="AB525" s="133" t="s">
        <v>304</v>
      </c>
      <c r="AC525" s="134">
        <v>0</v>
      </c>
      <c r="AD525" s="133" t="s">
        <v>691</v>
      </c>
      <c r="AE525" s="134">
        <v>0</v>
      </c>
      <c r="AF525" s="133" t="s">
        <v>707</v>
      </c>
      <c r="AG525" s="134">
        <v>0.249</v>
      </c>
      <c r="AH525" s="128" t="str">
        <f t="shared" ca="1" si="14"/>
        <v>ELECTRA DEL CARDENER ENERGIA, S.A.</v>
      </c>
      <c r="AI525" s="135">
        <f t="shared" ca="1" si="15"/>
        <v>0.249</v>
      </c>
    </row>
    <row r="526" spans="10:35" ht="16.5" x14ac:dyDescent="0.3">
      <c r="R526" s="129" t="s">
        <v>305</v>
      </c>
      <c r="S526" s="132">
        <v>0</v>
      </c>
      <c r="T526" s="129" t="s">
        <v>248</v>
      </c>
      <c r="U526" s="132">
        <v>0.31999999284744302</v>
      </c>
      <c r="V526" s="129" t="s">
        <v>236</v>
      </c>
      <c r="W526" s="132">
        <v>0</v>
      </c>
      <c r="X526" s="129" t="s">
        <v>306</v>
      </c>
      <c r="Y526" s="132">
        <v>0.40999999642372098</v>
      </c>
      <c r="Z526" s="129" t="s">
        <v>277</v>
      </c>
      <c r="AA526" s="132">
        <v>0.30000001192092901</v>
      </c>
      <c r="AB526" s="133" t="s">
        <v>226</v>
      </c>
      <c r="AC526" s="134">
        <v>0</v>
      </c>
      <c r="AD526" s="133" t="s">
        <v>237</v>
      </c>
      <c r="AE526" s="134">
        <v>0</v>
      </c>
      <c r="AF526" s="133" t="s">
        <v>708</v>
      </c>
      <c r="AG526" s="134">
        <v>0.27</v>
      </c>
      <c r="AH526" s="128" t="str">
        <f t="shared" ca="1" si="14"/>
        <v>ELECTRA ENERGIA, S.A.</v>
      </c>
      <c r="AI526" s="135">
        <f t="shared" ca="1" si="15"/>
        <v>0.27</v>
      </c>
    </row>
    <row r="527" spans="10:35" ht="16.5" x14ac:dyDescent="0.3">
      <c r="R527" s="129" t="s">
        <v>307</v>
      </c>
      <c r="S527" s="132">
        <v>0</v>
      </c>
      <c r="T527" s="129" t="s">
        <v>308</v>
      </c>
      <c r="U527" s="132">
        <v>0.34000000357627902</v>
      </c>
      <c r="V527" s="129" t="s">
        <v>309</v>
      </c>
      <c r="W527" s="132">
        <v>0.41999998688697798</v>
      </c>
      <c r="X527" s="129" t="s">
        <v>264</v>
      </c>
      <c r="Y527" s="132">
        <v>0</v>
      </c>
      <c r="Z527" s="129" t="s">
        <v>298</v>
      </c>
      <c r="AA527" s="132">
        <v>0</v>
      </c>
      <c r="AB527" s="133" t="s">
        <v>230</v>
      </c>
      <c r="AC527" s="134">
        <v>0</v>
      </c>
      <c r="AD527" s="133" t="s">
        <v>692</v>
      </c>
      <c r="AE527" s="134">
        <v>0</v>
      </c>
      <c r="AF527" s="133" t="s">
        <v>709</v>
      </c>
      <c r="AG527" s="134">
        <v>0.25600000000000001</v>
      </c>
      <c r="AH527" s="128" t="str">
        <f t="shared" ca="1" si="14"/>
        <v>ELECTRA NORTE ENERGÍA, S.A.</v>
      </c>
      <c r="AI527" s="135">
        <f t="shared" ca="1" si="15"/>
        <v>0.25600000000000001</v>
      </c>
    </row>
    <row r="528" spans="10:35" ht="16.5" x14ac:dyDescent="0.3">
      <c r="J528" s="136"/>
      <c r="K528" s="136"/>
      <c r="L528" s="136"/>
      <c r="R528" s="129" t="s">
        <v>310</v>
      </c>
      <c r="S528" s="132">
        <v>0.31000000238418601</v>
      </c>
      <c r="T528" s="129" t="s">
        <v>250</v>
      </c>
      <c r="U528" s="132">
        <v>0</v>
      </c>
      <c r="V528" s="129" t="s">
        <v>169</v>
      </c>
      <c r="W528" s="132">
        <v>0</v>
      </c>
      <c r="X528" s="129" t="s">
        <v>311</v>
      </c>
      <c r="Y528" s="132">
        <v>0.37000000476837203</v>
      </c>
      <c r="Z528" s="129" t="s">
        <v>255</v>
      </c>
      <c r="AA528" s="132">
        <v>0.230000004172325</v>
      </c>
      <c r="AB528" s="133" t="s">
        <v>237</v>
      </c>
      <c r="AC528" s="134">
        <v>0</v>
      </c>
      <c r="AD528" s="133" t="s">
        <v>693</v>
      </c>
      <c r="AE528" s="134">
        <v>0</v>
      </c>
      <c r="AF528" s="133" t="s">
        <v>1159</v>
      </c>
      <c r="AG528" s="134">
        <v>0</v>
      </c>
      <c r="AH528" s="128" t="str">
        <f t="shared" ca="1" si="14"/>
        <v>ELECTRACOMERCIAL CENTELLES, S.L.UNIPERSONAL</v>
      </c>
      <c r="AI528" s="135">
        <f t="shared" ca="1" si="15"/>
        <v>0</v>
      </c>
    </row>
    <row r="529" spans="10:35" ht="16.5" x14ac:dyDescent="0.3">
      <c r="J529" s="136"/>
      <c r="K529" s="136"/>
      <c r="L529" s="136"/>
      <c r="R529" s="129" t="s">
        <v>223</v>
      </c>
      <c r="S529" s="132">
        <v>0</v>
      </c>
      <c r="T529" s="129" t="s">
        <v>312</v>
      </c>
      <c r="U529" s="132">
        <v>0.36000001430511502</v>
      </c>
      <c r="V529" s="129" t="s">
        <v>172</v>
      </c>
      <c r="W529" s="132">
        <v>0.38999998569488498</v>
      </c>
      <c r="X529" s="129" t="s">
        <v>313</v>
      </c>
      <c r="Y529" s="132">
        <v>0.40999999642372098</v>
      </c>
      <c r="Z529" s="129" t="s">
        <v>314</v>
      </c>
      <c r="AA529" s="132">
        <v>0.119999997317791</v>
      </c>
      <c r="AB529" s="133" t="s">
        <v>243</v>
      </c>
      <c r="AC529" s="134">
        <v>0</v>
      </c>
      <c r="AD529" s="133" t="s">
        <v>694</v>
      </c>
      <c r="AE529" s="134">
        <v>0</v>
      </c>
      <c r="AF529" s="133" t="s">
        <v>712</v>
      </c>
      <c r="AG529" s="134">
        <v>0.27300000000000002</v>
      </c>
      <c r="AH529" s="128" t="str">
        <f t="shared" ca="1" si="14"/>
        <v>ELECTRICA DE GUIXES ENERGIA, SL</v>
      </c>
      <c r="AI529" s="135">
        <f t="shared" ca="1" si="15"/>
        <v>0.27300000000000002</v>
      </c>
    </row>
    <row r="530" spans="10:35" ht="16.5" x14ac:dyDescent="0.3">
      <c r="J530" s="136"/>
      <c r="K530" s="136"/>
      <c r="L530" s="136"/>
      <c r="R530" s="129" t="s">
        <v>315</v>
      </c>
      <c r="S530" s="132">
        <v>0</v>
      </c>
      <c r="T530" s="129" t="s">
        <v>254</v>
      </c>
      <c r="U530" s="132">
        <v>0</v>
      </c>
      <c r="V530" s="129" t="s">
        <v>185</v>
      </c>
      <c r="W530" s="132">
        <v>0</v>
      </c>
      <c r="X530" s="129" t="s">
        <v>316</v>
      </c>
      <c r="Y530" s="132">
        <v>0</v>
      </c>
      <c r="Z530" s="129" t="s">
        <v>261</v>
      </c>
      <c r="AA530" s="132">
        <v>0</v>
      </c>
      <c r="AB530" s="133" t="s">
        <v>259</v>
      </c>
      <c r="AC530" s="134">
        <v>0</v>
      </c>
      <c r="AD530" s="133" t="s">
        <v>695</v>
      </c>
      <c r="AE530" s="134">
        <v>0</v>
      </c>
      <c r="AF530" s="133" t="s">
        <v>714</v>
      </c>
      <c r="AG530" s="134">
        <v>0</v>
      </c>
      <c r="AH530" s="128" t="str">
        <f t="shared" ca="1" si="14"/>
        <v>ELECTRICA DE VINALESA SOCIEDAD COOPERATIVA VALENCIANA</v>
      </c>
      <c r="AI530" s="135">
        <f t="shared" ca="1" si="15"/>
        <v>0</v>
      </c>
    </row>
    <row r="531" spans="10:35" ht="16.5" x14ac:dyDescent="0.3">
      <c r="J531" s="136"/>
      <c r="K531" s="136"/>
      <c r="L531" s="136"/>
      <c r="R531" s="129" t="s">
        <v>317</v>
      </c>
      <c r="S531" s="132">
        <v>0</v>
      </c>
      <c r="T531" s="129" t="s">
        <v>318</v>
      </c>
      <c r="U531" s="132">
        <v>0.34000000357627902</v>
      </c>
      <c r="V531" s="129" t="s">
        <v>301</v>
      </c>
      <c r="W531" s="132">
        <v>0</v>
      </c>
      <c r="X531" s="129" t="s">
        <v>319</v>
      </c>
      <c r="Y531" s="132">
        <v>0</v>
      </c>
      <c r="Z531" s="129" t="s">
        <v>320</v>
      </c>
      <c r="AA531" s="132">
        <v>0</v>
      </c>
      <c r="AB531" s="133" t="s">
        <v>321</v>
      </c>
      <c r="AC531" s="134">
        <v>0.19</v>
      </c>
      <c r="AD531" s="133" t="s">
        <v>696</v>
      </c>
      <c r="AE531" s="134">
        <v>0</v>
      </c>
      <c r="AF531" s="133" t="s">
        <v>332</v>
      </c>
      <c r="AG531" s="134">
        <v>0.27200000000000002</v>
      </c>
      <c r="AH531" s="128" t="str">
        <f t="shared" ca="1" si="14"/>
        <v>ELECTRICA SEROSENSE, S.L.</v>
      </c>
      <c r="AI531" s="135">
        <f t="shared" ca="1" si="15"/>
        <v>0.27200000000000002</v>
      </c>
    </row>
    <row r="532" spans="10:35" ht="16.5" x14ac:dyDescent="0.3">
      <c r="J532" s="136"/>
      <c r="K532" s="136"/>
      <c r="L532" s="136"/>
      <c r="R532" s="129" t="s">
        <v>322</v>
      </c>
      <c r="S532" s="132">
        <v>5.0000000745058101E-2</v>
      </c>
      <c r="T532" s="129" t="s">
        <v>176</v>
      </c>
      <c r="U532" s="132">
        <v>0</v>
      </c>
      <c r="V532" s="129" t="s">
        <v>248</v>
      </c>
      <c r="W532" s="132">
        <v>0.37000000476837203</v>
      </c>
      <c r="X532" s="129" t="s">
        <v>210</v>
      </c>
      <c r="Y532" s="132">
        <v>0</v>
      </c>
      <c r="Z532" s="129" t="s">
        <v>288</v>
      </c>
      <c r="AA532" s="132">
        <v>0</v>
      </c>
      <c r="AB532" s="133" t="s">
        <v>323</v>
      </c>
      <c r="AC532" s="134">
        <v>0.28999999999999998</v>
      </c>
      <c r="AD532" s="133" t="s">
        <v>697</v>
      </c>
      <c r="AE532" s="134">
        <v>0</v>
      </c>
      <c r="AF532" s="133" t="s">
        <v>173</v>
      </c>
      <c r="AG532" s="134">
        <v>0</v>
      </c>
      <c r="AH532" s="128" t="str">
        <f t="shared" ca="1" si="14"/>
        <v>ELECTRICA SOLLERENSE, S.A.</v>
      </c>
      <c r="AI532" s="135">
        <f t="shared" ca="1" si="15"/>
        <v>0</v>
      </c>
    </row>
    <row r="533" spans="10:35" ht="16.5" x14ac:dyDescent="0.3">
      <c r="J533" s="136"/>
      <c r="K533" s="136"/>
      <c r="L533" s="136"/>
      <c r="R533" s="129" t="s">
        <v>275</v>
      </c>
      <c r="S533" s="132">
        <v>0</v>
      </c>
      <c r="T533" s="129" t="s">
        <v>324</v>
      </c>
      <c r="U533" s="132">
        <v>0</v>
      </c>
      <c r="V533" s="129" t="s">
        <v>250</v>
      </c>
      <c r="W533" s="132">
        <v>0</v>
      </c>
      <c r="X533" s="129" t="s">
        <v>215</v>
      </c>
      <c r="Y533" s="132">
        <v>0</v>
      </c>
      <c r="Z533" s="129" t="s">
        <v>264</v>
      </c>
      <c r="AA533" s="132">
        <v>0</v>
      </c>
      <c r="AB533" s="133" t="s">
        <v>325</v>
      </c>
      <c r="AC533" s="134">
        <v>0</v>
      </c>
      <c r="AD533" s="133" t="s">
        <v>698</v>
      </c>
      <c r="AE533" s="134">
        <v>0.254</v>
      </c>
      <c r="AF533" s="133" t="s">
        <v>348</v>
      </c>
      <c r="AG533" s="134">
        <v>0.27300000000000002</v>
      </c>
      <c r="AH533" s="128" t="str">
        <f t="shared" ca="1" si="14"/>
        <v>ELECTRICIDAD ELEIA S.L.</v>
      </c>
      <c r="AI533" s="135">
        <f t="shared" ca="1" si="15"/>
        <v>0.27300000000000002</v>
      </c>
    </row>
    <row r="534" spans="10:35" ht="16.5" x14ac:dyDescent="0.3">
      <c r="J534" s="136"/>
      <c r="K534" s="136"/>
      <c r="L534" s="136"/>
      <c r="R534" s="129" t="s">
        <v>279</v>
      </c>
      <c r="S534" s="132">
        <v>0</v>
      </c>
      <c r="T534" s="129" t="s">
        <v>326</v>
      </c>
      <c r="U534" s="132">
        <v>0</v>
      </c>
      <c r="V534" s="129" t="s">
        <v>312</v>
      </c>
      <c r="W534" s="132">
        <v>0.43000000715255698</v>
      </c>
      <c r="X534" s="129" t="s">
        <v>327</v>
      </c>
      <c r="Y534" s="132">
        <v>0.34999999403953602</v>
      </c>
      <c r="Z534" s="129" t="s">
        <v>311</v>
      </c>
      <c r="AA534" s="132">
        <v>0</v>
      </c>
      <c r="AB534" s="133" t="s">
        <v>179</v>
      </c>
      <c r="AC534" s="134">
        <v>0</v>
      </c>
      <c r="AD534" s="133" t="s">
        <v>277</v>
      </c>
      <c r="AE534" s="134">
        <v>0.24399999999999999</v>
      </c>
      <c r="AF534" s="133" t="s">
        <v>717</v>
      </c>
      <c r="AG534" s="134">
        <v>0</v>
      </c>
      <c r="AH534" s="128" t="str">
        <f t="shared" ca="1" si="14"/>
        <v>ELEVA 2 COMERCIALIZADORA, S.L</v>
      </c>
      <c r="AI534" s="135">
        <f t="shared" ca="1" si="15"/>
        <v>0</v>
      </c>
    </row>
    <row r="535" spans="10:35" ht="16.5" x14ac:dyDescent="0.3">
      <c r="J535" s="136"/>
      <c r="K535" s="136"/>
      <c r="L535" s="136"/>
      <c r="R535" s="129" t="s">
        <v>283</v>
      </c>
      <c r="S535" s="132">
        <v>0</v>
      </c>
      <c r="T535" s="129" t="s">
        <v>328</v>
      </c>
      <c r="U535" s="132">
        <v>0.28000000119209301</v>
      </c>
      <c r="V535" s="129" t="s">
        <v>254</v>
      </c>
      <c r="W535" s="132">
        <v>0.33000001311302202</v>
      </c>
      <c r="X535" s="129" t="s">
        <v>329</v>
      </c>
      <c r="Y535" s="132">
        <v>0</v>
      </c>
      <c r="Z535" s="129" t="s">
        <v>313</v>
      </c>
      <c r="AA535" s="132">
        <v>0.28999999165535001</v>
      </c>
      <c r="AB535" s="133" t="s">
        <v>245</v>
      </c>
      <c r="AC535" s="134">
        <v>0</v>
      </c>
      <c r="AD535" s="133" t="s">
        <v>699</v>
      </c>
      <c r="AE535" s="134">
        <v>0.25900000000000001</v>
      </c>
      <c r="AF535" s="133" t="s">
        <v>715</v>
      </c>
      <c r="AG535" s="134">
        <v>0.25</v>
      </c>
      <c r="AH535" s="128" t="str">
        <f t="shared" ca="1" si="14"/>
        <v>ELÉCTRICA VAQUER ENERGIA, S.A</v>
      </c>
      <c r="AI535" s="135">
        <f t="shared" ca="1" si="15"/>
        <v>0.25</v>
      </c>
    </row>
    <row r="536" spans="10:35" ht="16.5" x14ac:dyDescent="0.3">
      <c r="J536" s="136"/>
      <c r="K536" s="136"/>
      <c r="L536" s="136"/>
      <c r="R536" s="129" t="s">
        <v>330</v>
      </c>
      <c r="S536" s="132">
        <v>0</v>
      </c>
      <c r="T536" s="129" t="s">
        <v>331</v>
      </c>
      <c r="U536" s="132">
        <v>0</v>
      </c>
      <c r="V536" s="129" t="s">
        <v>318</v>
      </c>
      <c r="W536" s="132">
        <v>0.37999999523162797</v>
      </c>
      <c r="X536" s="129" t="s">
        <v>332</v>
      </c>
      <c r="Y536" s="132">
        <v>0.38999998569488498</v>
      </c>
      <c r="Z536" s="129" t="s">
        <v>316</v>
      </c>
      <c r="AA536" s="132">
        <v>0</v>
      </c>
      <c r="AB536" s="133" t="s">
        <v>267</v>
      </c>
      <c r="AC536" s="134">
        <v>0</v>
      </c>
      <c r="AD536" s="133" t="s">
        <v>342</v>
      </c>
      <c r="AE536" s="134">
        <v>0.253</v>
      </c>
      <c r="AF536" s="133" t="s">
        <v>341</v>
      </c>
      <c r="AG536" s="134">
        <v>0.27300000000000002</v>
      </c>
      <c r="AH536" s="128" t="str">
        <f t="shared" ca="1" si="14"/>
        <v>EMPRESA DE ALUMBRADO ELECTRICO DE CEUTA, S.A.</v>
      </c>
      <c r="AI536" s="135">
        <f t="shared" ca="1" si="15"/>
        <v>0.27300000000000002</v>
      </c>
    </row>
    <row r="537" spans="10:35" ht="16.5" x14ac:dyDescent="0.3">
      <c r="J537" s="136"/>
      <c r="K537" s="136"/>
      <c r="L537" s="136"/>
      <c r="R537" s="129" t="s">
        <v>242</v>
      </c>
      <c r="S537" s="132">
        <v>0</v>
      </c>
      <c r="T537" s="129" t="s">
        <v>178</v>
      </c>
      <c r="U537" s="132">
        <v>0.28999999165535001</v>
      </c>
      <c r="V537" s="129" t="s">
        <v>176</v>
      </c>
      <c r="W537" s="132">
        <v>0</v>
      </c>
      <c r="X537" s="129" t="s">
        <v>173</v>
      </c>
      <c r="Y537" s="132">
        <v>0</v>
      </c>
      <c r="Z537" s="129" t="s">
        <v>319</v>
      </c>
      <c r="AA537" s="132">
        <v>0</v>
      </c>
      <c r="AB537" s="133" t="s">
        <v>333</v>
      </c>
      <c r="AC537" s="134">
        <v>0</v>
      </c>
      <c r="AD537" s="133" t="s">
        <v>700</v>
      </c>
      <c r="AE537" s="134">
        <v>0.25900000000000001</v>
      </c>
      <c r="AF537" s="133" t="s">
        <v>169</v>
      </c>
      <c r="AG537" s="134">
        <v>0</v>
      </c>
      <c r="AH537" s="128" t="str">
        <f t="shared" ref="AH537:AH600" ca="1" si="16">INDIRECT("_Com"&amp;$F$2)</f>
        <v>ENARA GESTIÓN Y MEDIACIÓN, S.L.</v>
      </c>
      <c r="AI537" s="135">
        <f t="shared" ref="AI537:AI600" ca="1" si="17">INDIRECT("_Mix"&amp;$F$2)</f>
        <v>0</v>
      </c>
    </row>
    <row r="538" spans="10:35" ht="16.5" x14ac:dyDescent="0.3">
      <c r="J538" s="136"/>
      <c r="K538" s="136"/>
      <c r="L538" s="136"/>
      <c r="R538" s="137" t="s">
        <v>234</v>
      </c>
      <c r="S538" s="132">
        <v>0.4</v>
      </c>
      <c r="T538" s="129" t="s">
        <v>204</v>
      </c>
      <c r="U538" s="132">
        <v>0</v>
      </c>
      <c r="V538" s="129" t="s">
        <v>326</v>
      </c>
      <c r="W538" s="132">
        <v>0</v>
      </c>
      <c r="X538" s="129" t="s">
        <v>334</v>
      </c>
      <c r="Y538" s="132">
        <v>0</v>
      </c>
      <c r="Z538" s="129" t="s">
        <v>210</v>
      </c>
      <c r="AA538" s="132">
        <v>0</v>
      </c>
      <c r="AB538" s="133" t="s">
        <v>206</v>
      </c>
      <c r="AC538" s="134">
        <v>0.21</v>
      </c>
      <c r="AD538" s="133" t="s">
        <v>701</v>
      </c>
      <c r="AE538" s="134">
        <v>0</v>
      </c>
      <c r="AF538" s="133" t="s">
        <v>392</v>
      </c>
      <c r="AG538" s="134">
        <v>0</v>
      </c>
      <c r="AH538" s="128" t="str">
        <f t="shared" ca="1" si="16"/>
        <v>ENDESA ENERGÍA RENOVABLE, S.L.</v>
      </c>
      <c r="AI538" s="135">
        <f t="shared" ca="1" si="17"/>
        <v>0</v>
      </c>
    </row>
    <row r="539" spans="10:35" ht="16.5" x14ac:dyDescent="0.3">
      <c r="J539" s="136"/>
      <c r="K539" s="136"/>
      <c r="L539" s="136"/>
      <c r="R539" s="137" t="s">
        <v>241</v>
      </c>
      <c r="S539" s="132">
        <v>0.4</v>
      </c>
      <c r="T539" s="129" t="s">
        <v>335</v>
      </c>
      <c r="U539" s="132">
        <v>0</v>
      </c>
      <c r="V539" s="129" t="s">
        <v>328</v>
      </c>
      <c r="W539" s="132">
        <v>0.31999999284744302</v>
      </c>
      <c r="X539" s="129" t="s">
        <v>221</v>
      </c>
      <c r="Y539" s="132">
        <v>0</v>
      </c>
      <c r="Z539" s="129" t="s">
        <v>215</v>
      </c>
      <c r="AA539" s="132">
        <v>0</v>
      </c>
      <c r="AB539" s="133" t="s">
        <v>251</v>
      </c>
      <c r="AC539" s="134">
        <v>0</v>
      </c>
      <c r="AD539" s="133" t="s">
        <v>702</v>
      </c>
      <c r="AE539" s="134">
        <v>0.23499999999999999</v>
      </c>
      <c r="AF539" s="133" t="s">
        <v>719</v>
      </c>
      <c r="AG539" s="134">
        <v>0.27200000000000002</v>
      </c>
      <c r="AH539" s="128" t="str">
        <f t="shared" ca="1" si="16"/>
        <v>ENDESA ENERGÍA S.A.U.</v>
      </c>
      <c r="AI539" s="135">
        <f t="shared" ca="1" si="17"/>
        <v>0.27200000000000002</v>
      </c>
    </row>
    <row r="540" spans="10:35" ht="16.5" x14ac:dyDescent="0.3">
      <c r="O540" s="136"/>
      <c r="P540" s="136"/>
      <c r="Q540" s="136"/>
      <c r="R540" s="136"/>
      <c r="S540" s="136"/>
      <c r="T540" s="129" t="s">
        <v>336</v>
      </c>
      <c r="U540" s="132">
        <v>0.36000001430511502</v>
      </c>
      <c r="V540" s="129" t="s">
        <v>178</v>
      </c>
      <c r="W540" s="132">
        <v>0.31999999284744302</v>
      </c>
      <c r="X540" s="129" t="s">
        <v>225</v>
      </c>
      <c r="Y540" s="132">
        <v>0</v>
      </c>
      <c r="Z540" s="129" t="s">
        <v>327</v>
      </c>
      <c r="AA540" s="132">
        <v>0.18000000715255701</v>
      </c>
      <c r="AB540" s="133" t="s">
        <v>337</v>
      </c>
      <c r="AC540" s="134">
        <v>0</v>
      </c>
      <c r="AD540" s="133" t="s">
        <v>703</v>
      </c>
      <c r="AE540" s="134">
        <v>0.25900000000000001</v>
      </c>
      <c r="AF540" s="133" t="s">
        <v>720</v>
      </c>
      <c r="AG540" s="134">
        <v>0.26700000000000002</v>
      </c>
      <c r="AH540" s="128" t="str">
        <f t="shared" ca="1" si="16"/>
        <v>ENDI ENERGY TRADING SL</v>
      </c>
      <c r="AI540" s="135">
        <f t="shared" ca="1" si="17"/>
        <v>0.26700000000000002</v>
      </c>
    </row>
    <row r="541" spans="10:35" ht="16.5" x14ac:dyDescent="0.3">
      <c r="O541" s="136"/>
      <c r="P541" s="136"/>
      <c r="Q541" s="136"/>
      <c r="R541" s="136"/>
      <c r="S541" s="136"/>
      <c r="T541" s="129" t="s">
        <v>338</v>
      </c>
      <c r="U541" s="132">
        <v>0</v>
      </c>
      <c r="V541" s="129" t="s">
        <v>204</v>
      </c>
      <c r="W541" s="132">
        <v>0</v>
      </c>
      <c r="X541" s="129" t="s">
        <v>229</v>
      </c>
      <c r="Y541" s="132">
        <v>0</v>
      </c>
      <c r="Z541" s="129" t="s">
        <v>221</v>
      </c>
      <c r="AA541" s="132">
        <v>0</v>
      </c>
      <c r="AB541" s="133" t="s">
        <v>293</v>
      </c>
      <c r="AC541" s="134">
        <v>0.24</v>
      </c>
      <c r="AD541" s="133" t="s">
        <v>704</v>
      </c>
      <c r="AE541" s="134">
        <v>0.25800000000000001</v>
      </c>
      <c r="AF541" s="133" t="s">
        <v>721</v>
      </c>
      <c r="AG541" s="134">
        <v>0.27300000000000002</v>
      </c>
      <c r="AH541" s="128" t="str">
        <f t="shared" ca="1" si="16"/>
        <v>ENERCOLUZ ENERGIA SL</v>
      </c>
      <c r="AI541" s="135">
        <f t="shared" ca="1" si="17"/>
        <v>0.27300000000000002</v>
      </c>
    </row>
    <row r="542" spans="10:35" ht="16.5" x14ac:dyDescent="0.3">
      <c r="O542" s="136"/>
      <c r="P542" s="136"/>
      <c r="Q542" s="136"/>
      <c r="R542" s="136"/>
      <c r="S542" s="136"/>
      <c r="T542" s="129" t="s">
        <v>339</v>
      </c>
      <c r="U542" s="132">
        <v>0.34000000357627902</v>
      </c>
      <c r="V542" s="129" t="s">
        <v>336</v>
      </c>
      <c r="W542" s="132">
        <v>0.36000001430511502</v>
      </c>
      <c r="X542" s="129" t="s">
        <v>294</v>
      </c>
      <c r="Y542" s="132">
        <v>0.37000000476837203</v>
      </c>
      <c r="Z542" s="129" t="s">
        <v>225</v>
      </c>
      <c r="AA542" s="132">
        <v>0</v>
      </c>
      <c r="AB542" s="133" t="s">
        <v>277</v>
      </c>
      <c r="AC542" s="134">
        <v>0.25</v>
      </c>
      <c r="AD542" s="133" t="s">
        <v>705</v>
      </c>
      <c r="AE542" s="134">
        <v>0</v>
      </c>
      <c r="AF542" s="133" t="s">
        <v>722</v>
      </c>
      <c r="AG542" s="134">
        <v>0.27300000000000002</v>
      </c>
      <c r="AH542" s="128" t="str">
        <f t="shared" ca="1" si="16"/>
        <v>ENERGIA DLR COMERCIALIZADORA, SL</v>
      </c>
      <c r="AI542" s="135">
        <f t="shared" ca="1" si="17"/>
        <v>0.27300000000000002</v>
      </c>
    </row>
    <row r="543" spans="10:35" ht="16.5" x14ac:dyDescent="0.3">
      <c r="O543" s="136"/>
      <c r="P543" s="136"/>
      <c r="Q543" s="136"/>
      <c r="R543" s="136"/>
      <c r="S543" s="136"/>
      <c r="T543" s="129" t="s">
        <v>181</v>
      </c>
      <c r="U543" s="132">
        <v>0.28999999165535001</v>
      </c>
      <c r="V543" s="129" t="s">
        <v>340</v>
      </c>
      <c r="W543" s="132">
        <v>0.40999999642372098</v>
      </c>
      <c r="X543" s="129" t="s">
        <v>236</v>
      </c>
      <c r="Y543" s="132">
        <v>0</v>
      </c>
      <c r="Z543" s="129" t="s">
        <v>332</v>
      </c>
      <c r="AA543" s="132">
        <v>0.28999999165535001</v>
      </c>
      <c r="AB543" s="133" t="s">
        <v>298</v>
      </c>
      <c r="AC543" s="134">
        <v>0</v>
      </c>
      <c r="AD543" s="133" t="s">
        <v>706</v>
      </c>
      <c r="AE543" s="134">
        <v>0</v>
      </c>
      <c r="AF543" s="133" t="s">
        <v>727</v>
      </c>
      <c r="AG543" s="134">
        <v>0.27100000000000002</v>
      </c>
      <c r="AH543" s="128" t="str">
        <f t="shared" ca="1" si="16"/>
        <v>ENERGIA NUFRI SL</v>
      </c>
      <c r="AI543" s="135">
        <f t="shared" ca="1" si="17"/>
        <v>0.27100000000000002</v>
      </c>
    </row>
    <row r="544" spans="10:35" ht="16.5" x14ac:dyDescent="0.3">
      <c r="O544" s="136"/>
      <c r="P544" s="136"/>
      <c r="Q544" s="136"/>
      <c r="R544" s="136"/>
      <c r="S544" s="136"/>
      <c r="T544" s="129" t="s">
        <v>184</v>
      </c>
      <c r="U544" s="132">
        <v>0.28999999165535001</v>
      </c>
      <c r="V544" s="129" t="s">
        <v>339</v>
      </c>
      <c r="W544" s="132">
        <v>0</v>
      </c>
      <c r="X544" s="129" t="s">
        <v>341</v>
      </c>
      <c r="Y544" s="132">
        <v>0.40999999642372098</v>
      </c>
      <c r="Z544" s="129" t="s">
        <v>173</v>
      </c>
      <c r="AA544" s="132">
        <v>0</v>
      </c>
      <c r="AB544" s="133" t="s">
        <v>342</v>
      </c>
      <c r="AC544" s="134">
        <v>0.12</v>
      </c>
      <c r="AD544" s="133" t="s">
        <v>707</v>
      </c>
      <c r="AE544" s="134">
        <v>0</v>
      </c>
      <c r="AF544" s="133" t="s">
        <v>728</v>
      </c>
      <c r="AG544" s="134">
        <v>0.27200000000000002</v>
      </c>
      <c r="AH544" s="128" t="str">
        <f t="shared" ca="1" si="16"/>
        <v>ENERGIA VIVA SPAIN, S.L.</v>
      </c>
      <c r="AI544" s="135">
        <f t="shared" ca="1" si="17"/>
        <v>0.27200000000000002</v>
      </c>
    </row>
    <row r="545" spans="11:35" ht="16.5" x14ac:dyDescent="0.3">
      <c r="O545" s="136"/>
      <c r="P545" s="136"/>
      <c r="Q545" s="136"/>
      <c r="R545" s="136"/>
      <c r="S545" s="136"/>
      <c r="T545" s="129" t="s">
        <v>343</v>
      </c>
      <c r="U545" s="132">
        <v>0</v>
      </c>
      <c r="V545" s="129" t="s">
        <v>181</v>
      </c>
      <c r="W545" s="132">
        <v>0.34999999403953602</v>
      </c>
      <c r="X545" s="129" t="s">
        <v>169</v>
      </c>
      <c r="Y545" s="132">
        <v>0</v>
      </c>
      <c r="Z545" s="129" t="s">
        <v>334</v>
      </c>
      <c r="AA545" s="132">
        <v>0</v>
      </c>
      <c r="AB545" s="133" t="s">
        <v>255</v>
      </c>
      <c r="AC545" s="134">
        <v>0.21</v>
      </c>
      <c r="AD545" s="133" t="s">
        <v>708</v>
      </c>
      <c r="AE545" s="134">
        <v>0</v>
      </c>
      <c r="AF545" s="133" t="s">
        <v>729</v>
      </c>
      <c r="AG545" s="134">
        <v>0.27300000000000002</v>
      </c>
      <c r="AH545" s="128" t="str">
        <f t="shared" ca="1" si="16"/>
        <v>ENERGY BY COGEN S.L.U.</v>
      </c>
      <c r="AI545" s="135">
        <f t="shared" ca="1" si="17"/>
        <v>0.27300000000000002</v>
      </c>
    </row>
    <row r="546" spans="11:35" ht="16.5" x14ac:dyDescent="0.3">
      <c r="O546" s="136"/>
      <c r="P546" s="136"/>
      <c r="Q546" s="136"/>
      <c r="R546" s="136"/>
      <c r="S546" s="136"/>
      <c r="T546" s="129" t="s">
        <v>193</v>
      </c>
      <c r="U546" s="132">
        <v>0</v>
      </c>
      <c r="V546" s="129" t="s">
        <v>344</v>
      </c>
      <c r="W546" s="132">
        <v>0</v>
      </c>
      <c r="X546" s="129" t="s">
        <v>172</v>
      </c>
      <c r="Y546" s="132">
        <v>0.37999999523162797</v>
      </c>
      <c r="Z546" s="129" t="s">
        <v>345</v>
      </c>
      <c r="AA546" s="132">
        <v>0</v>
      </c>
      <c r="AB546" s="133" t="s">
        <v>285</v>
      </c>
      <c r="AC546" s="134">
        <v>0.22</v>
      </c>
      <c r="AD546" s="133" t="s">
        <v>709</v>
      </c>
      <c r="AE546" s="134">
        <v>0.247</v>
      </c>
      <c r="AF546" s="133" t="s">
        <v>731</v>
      </c>
      <c r="AG546" s="134">
        <v>0.24</v>
      </c>
      <c r="AH546" s="128" t="str">
        <f t="shared" ca="1" si="16"/>
        <v>ENERGY STROM XXI SL</v>
      </c>
      <c r="AI546" s="135">
        <f t="shared" ca="1" si="17"/>
        <v>0.24</v>
      </c>
    </row>
    <row r="547" spans="11:35" ht="16.5" x14ac:dyDescent="0.3">
      <c r="O547" s="136"/>
      <c r="P547" s="136"/>
      <c r="Q547" s="136"/>
      <c r="R547" s="136"/>
      <c r="S547" s="136"/>
      <c r="T547" s="129" t="s">
        <v>198</v>
      </c>
      <c r="U547" s="132">
        <v>0</v>
      </c>
      <c r="V547" s="129" t="s">
        <v>184</v>
      </c>
      <c r="W547" s="132">
        <v>0.38999998569488498</v>
      </c>
      <c r="X547" s="129" t="s">
        <v>182</v>
      </c>
      <c r="Y547" s="132">
        <v>0</v>
      </c>
      <c r="Z547" s="129" t="s">
        <v>346</v>
      </c>
      <c r="AA547" s="132">
        <v>0</v>
      </c>
      <c r="AB547" s="133" t="s">
        <v>261</v>
      </c>
      <c r="AC547" s="134">
        <v>0.23</v>
      </c>
      <c r="AD547" s="133" t="s">
        <v>710</v>
      </c>
      <c r="AE547" s="134">
        <v>0</v>
      </c>
      <c r="AF547" s="133" t="s">
        <v>308</v>
      </c>
      <c r="AG547" s="134">
        <v>0.27100000000000002</v>
      </c>
      <c r="AH547" s="128" t="str">
        <f t="shared" ca="1" si="16"/>
        <v>ENERGY TRADER SOLUTIONS, S.L.</v>
      </c>
      <c r="AI547" s="135">
        <f t="shared" ca="1" si="17"/>
        <v>0.27100000000000002</v>
      </c>
    </row>
    <row r="548" spans="11:35" ht="16.5" x14ac:dyDescent="0.3">
      <c r="O548" s="136"/>
      <c r="P548" s="136"/>
      <c r="Q548" s="136"/>
      <c r="R548" s="136"/>
      <c r="S548" s="136"/>
      <c r="T548" s="129" t="s">
        <v>347</v>
      </c>
      <c r="U548" s="132">
        <v>7.0000000298023196E-2</v>
      </c>
      <c r="V548" s="129" t="s">
        <v>343</v>
      </c>
      <c r="W548" s="132">
        <v>0</v>
      </c>
      <c r="X548" s="129" t="s">
        <v>185</v>
      </c>
      <c r="Y548" s="132">
        <v>0.15999999642372101</v>
      </c>
      <c r="Z548" s="129" t="s">
        <v>348</v>
      </c>
      <c r="AA548" s="132">
        <v>0</v>
      </c>
      <c r="AB548" s="133" t="s">
        <v>320</v>
      </c>
      <c r="AC548" s="134">
        <v>0</v>
      </c>
      <c r="AD548" s="133" t="s">
        <v>711</v>
      </c>
      <c r="AE548" s="134">
        <v>0</v>
      </c>
      <c r="AF548" s="133" t="s">
        <v>732</v>
      </c>
      <c r="AG548" s="134">
        <v>0.27300000000000002</v>
      </c>
      <c r="AH548" s="128" t="str">
        <f t="shared" ca="1" si="16"/>
        <v>ENERGYA VM GESTION DE ENERGÍA, S.L</v>
      </c>
      <c r="AI548" s="135">
        <f t="shared" ca="1" si="17"/>
        <v>0.27300000000000002</v>
      </c>
    </row>
    <row r="549" spans="11:35" ht="16.5" x14ac:dyDescent="0.3">
      <c r="O549" s="136"/>
      <c r="P549" s="136"/>
      <c r="Q549" s="136"/>
      <c r="R549" s="136"/>
      <c r="S549" s="136"/>
      <c r="T549" s="129" t="s">
        <v>349</v>
      </c>
      <c r="U549" s="132">
        <v>0.31999999284744302</v>
      </c>
      <c r="V549" s="129" t="s">
        <v>193</v>
      </c>
      <c r="W549" s="132">
        <v>0</v>
      </c>
      <c r="X549" s="129" t="s">
        <v>301</v>
      </c>
      <c r="Y549" s="132">
        <v>0</v>
      </c>
      <c r="Z549" s="129" t="s">
        <v>350</v>
      </c>
      <c r="AA549" s="132">
        <v>0.239999994635582</v>
      </c>
      <c r="AB549" s="133" t="s">
        <v>288</v>
      </c>
      <c r="AC549" s="134">
        <v>0</v>
      </c>
      <c r="AD549" s="133" t="s">
        <v>712</v>
      </c>
      <c r="AE549" s="134">
        <v>0.255</v>
      </c>
      <c r="AF549" s="133" t="s">
        <v>1160</v>
      </c>
      <c r="AG549" s="134">
        <v>0.27300000000000002</v>
      </c>
      <c r="AH549" s="128" t="str">
        <f t="shared" ca="1" si="16"/>
        <v>ENERGÉTICA DEL ESTE SL</v>
      </c>
      <c r="AI549" s="135">
        <f t="shared" ca="1" si="17"/>
        <v>0.27300000000000002</v>
      </c>
    </row>
    <row r="550" spans="11:35" ht="16.5" x14ac:dyDescent="0.3">
      <c r="O550" s="136"/>
      <c r="P550" s="136"/>
      <c r="Q550" s="136"/>
      <c r="R550" s="136"/>
      <c r="S550" s="136"/>
      <c r="T550" s="129" t="s">
        <v>351</v>
      </c>
      <c r="U550" s="132">
        <v>0</v>
      </c>
      <c r="V550" s="129" t="s">
        <v>198</v>
      </c>
      <c r="W550" s="132">
        <v>0</v>
      </c>
      <c r="X550" s="129" t="s">
        <v>303</v>
      </c>
      <c r="Y550" s="132">
        <v>0.25</v>
      </c>
      <c r="Z550" s="129" t="s">
        <v>352</v>
      </c>
      <c r="AA550" s="132">
        <v>0</v>
      </c>
      <c r="AB550" s="133" t="s">
        <v>264</v>
      </c>
      <c r="AC550" s="134">
        <v>0</v>
      </c>
      <c r="AD550" s="133" t="s">
        <v>221</v>
      </c>
      <c r="AE550" s="134">
        <v>0</v>
      </c>
      <c r="AF550" s="133" t="s">
        <v>250</v>
      </c>
      <c r="AG550" s="134">
        <v>0</v>
      </c>
      <c r="AH550" s="128" t="str">
        <f t="shared" ca="1" si="16"/>
        <v>ENERGÍA COLECTIVA, S.L.</v>
      </c>
      <c r="AI550" s="135">
        <f t="shared" ca="1" si="17"/>
        <v>0</v>
      </c>
    </row>
    <row r="551" spans="11:35" ht="16.5" x14ac:dyDescent="0.3">
      <c r="O551" s="136"/>
      <c r="P551" s="136"/>
      <c r="Q551" s="136"/>
      <c r="R551" s="136"/>
      <c r="S551" s="136"/>
      <c r="T551" s="129" t="s">
        <v>224</v>
      </c>
      <c r="U551" s="132">
        <v>0</v>
      </c>
      <c r="V551" s="129" t="s">
        <v>347</v>
      </c>
      <c r="W551" s="132">
        <v>0</v>
      </c>
      <c r="X551" s="129" t="s">
        <v>248</v>
      </c>
      <c r="Y551" s="132">
        <v>0.20000000298023199</v>
      </c>
      <c r="Z551" s="129" t="s">
        <v>236</v>
      </c>
      <c r="AA551" s="132">
        <v>0</v>
      </c>
      <c r="AB551" s="133" t="s">
        <v>311</v>
      </c>
      <c r="AC551" s="134">
        <v>0</v>
      </c>
      <c r="AD551" s="133" t="s">
        <v>713</v>
      </c>
      <c r="AE551" s="134">
        <v>0</v>
      </c>
      <c r="AF551" s="133" t="s">
        <v>723</v>
      </c>
      <c r="AG551" s="134">
        <v>0.27</v>
      </c>
      <c r="AH551" s="128" t="str">
        <f t="shared" ca="1" si="16"/>
        <v>ENERGÍA ECOLÓGICA ECONÓMICA, S.L.</v>
      </c>
      <c r="AI551" s="135">
        <f t="shared" ca="1" si="17"/>
        <v>0.27</v>
      </c>
    </row>
    <row r="552" spans="11:35" ht="16.5" x14ac:dyDescent="0.3">
      <c r="O552" s="136"/>
      <c r="P552" s="136"/>
      <c r="Q552" s="136"/>
      <c r="R552" s="136"/>
      <c r="S552" s="136"/>
      <c r="T552" s="129" t="s">
        <v>353</v>
      </c>
      <c r="U552" s="132">
        <v>0</v>
      </c>
      <c r="V552" s="129" t="s">
        <v>354</v>
      </c>
      <c r="W552" s="132">
        <v>0</v>
      </c>
      <c r="X552" s="129" t="s">
        <v>308</v>
      </c>
      <c r="Y552" s="132">
        <v>0.40999999642372098</v>
      </c>
      <c r="Z552" s="129" t="s">
        <v>169</v>
      </c>
      <c r="AA552" s="132">
        <v>0</v>
      </c>
      <c r="AB552" s="133" t="s">
        <v>313</v>
      </c>
      <c r="AC552" s="134">
        <v>0.23</v>
      </c>
      <c r="AD552" s="133" t="s">
        <v>714</v>
      </c>
      <c r="AE552" s="134">
        <v>0</v>
      </c>
      <c r="AF552" s="133" t="s">
        <v>1161</v>
      </c>
      <c r="AG552" s="134">
        <v>0.27300000000000002</v>
      </c>
      <c r="AH552" s="128" t="str">
        <f t="shared" ca="1" si="16"/>
        <v>ENERPLUS ENERGIA, S.A.</v>
      </c>
      <c r="AI552" s="135">
        <f t="shared" ca="1" si="17"/>
        <v>0.27300000000000002</v>
      </c>
    </row>
    <row r="553" spans="11:35" ht="16.5" x14ac:dyDescent="0.3">
      <c r="O553" s="136"/>
      <c r="P553" s="136"/>
      <c r="Q553" s="136"/>
      <c r="R553" s="136"/>
      <c r="S553" s="136"/>
      <c r="T553" s="129" t="s">
        <v>207</v>
      </c>
      <c r="U553" s="132">
        <v>0</v>
      </c>
      <c r="V553" s="129" t="s">
        <v>224</v>
      </c>
      <c r="W553" s="132">
        <v>0</v>
      </c>
      <c r="X553" s="129" t="s">
        <v>355</v>
      </c>
      <c r="Y553" s="132">
        <v>0</v>
      </c>
      <c r="Z553" s="129" t="s">
        <v>172</v>
      </c>
      <c r="AA553" s="132">
        <v>0.270000010728836</v>
      </c>
      <c r="AB553" s="133" t="s">
        <v>356</v>
      </c>
      <c r="AC553" s="134">
        <v>0</v>
      </c>
      <c r="AD553" s="133" t="s">
        <v>332</v>
      </c>
      <c r="AE553" s="134">
        <v>0.249</v>
      </c>
      <c r="AF553" s="133" t="s">
        <v>733</v>
      </c>
      <c r="AG553" s="134">
        <v>0.27300000000000002</v>
      </c>
      <c r="AH553" s="128" t="str">
        <f t="shared" ca="1" si="16"/>
        <v>ENERXIA GALEGA MAIS SLU</v>
      </c>
      <c r="AI553" s="135">
        <f t="shared" ca="1" si="17"/>
        <v>0.27300000000000002</v>
      </c>
    </row>
    <row r="554" spans="11:35" ht="16.5" x14ac:dyDescent="0.3">
      <c r="O554" s="136"/>
      <c r="P554" s="136"/>
      <c r="Q554" s="136"/>
      <c r="R554" s="136"/>
      <c r="S554" s="136"/>
      <c r="T554" s="129" t="s">
        <v>253</v>
      </c>
      <c r="U554" s="132">
        <v>0.15000000596046401</v>
      </c>
      <c r="V554" s="129" t="s">
        <v>353</v>
      </c>
      <c r="W554" s="132">
        <v>0</v>
      </c>
      <c r="X554" s="129" t="s">
        <v>250</v>
      </c>
      <c r="Y554" s="132">
        <v>0</v>
      </c>
      <c r="Z554" s="129" t="s">
        <v>182</v>
      </c>
      <c r="AA554" s="132">
        <v>0.31000000238418601</v>
      </c>
      <c r="AB554" s="133" t="s">
        <v>265</v>
      </c>
      <c r="AC554" s="134">
        <v>0</v>
      </c>
      <c r="AD554" s="133" t="s">
        <v>173</v>
      </c>
      <c r="AE554" s="134">
        <v>0</v>
      </c>
      <c r="AF554" s="133" t="s">
        <v>734</v>
      </c>
      <c r="AG554" s="134">
        <v>0.27200000000000002</v>
      </c>
      <c r="AH554" s="128" t="str">
        <f t="shared" ca="1" si="16"/>
        <v>ENGIE ESPAÑA, S.L</v>
      </c>
      <c r="AI554" s="135">
        <f t="shared" ca="1" si="17"/>
        <v>0.27200000000000002</v>
      </c>
    </row>
    <row r="555" spans="11:35" ht="16.5" x14ac:dyDescent="0.3">
      <c r="O555" s="136"/>
      <c r="P555" s="136"/>
      <c r="Q555" s="136"/>
      <c r="R555" s="136"/>
      <c r="S555" s="136"/>
      <c r="T555" s="129" t="s">
        <v>290</v>
      </c>
      <c r="U555" s="132">
        <v>0.109999999403954</v>
      </c>
      <c r="V555" s="129" t="s">
        <v>207</v>
      </c>
      <c r="W555" s="132">
        <v>0</v>
      </c>
      <c r="X555" s="129" t="s">
        <v>312</v>
      </c>
      <c r="Y555" s="132">
        <v>0.40999999642372098</v>
      </c>
      <c r="Z555" s="129" t="s">
        <v>357</v>
      </c>
      <c r="AA555" s="132">
        <v>0</v>
      </c>
      <c r="AB555" s="133" t="s">
        <v>270</v>
      </c>
      <c r="AC555" s="134">
        <v>0</v>
      </c>
      <c r="AD555" s="133" t="s">
        <v>715</v>
      </c>
      <c r="AE555" s="134">
        <v>0</v>
      </c>
      <c r="AF555" s="133" t="s">
        <v>1162</v>
      </c>
      <c r="AG555" s="134">
        <v>0</v>
      </c>
      <c r="AH555" s="128" t="str">
        <f t="shared" ca="1" si="16"/>
        <v>ENI PLENITUDE IBERIA, S.L.</v>
      </c>
      <c r="AI555" s="135">
        <f t="shared" ca="1" si="17"/>
        <v>0</v>
      </c>
    </row>
    <row r="556" spans="11:35" ht="16.5" x14ac:dyDescent="0.3">
      <c r="O556" s="136"/>
      <c r="P556" s="136"/>
      <c r="Q556" s="136"/>
      <c r="R556" s="136"/>
      <c r="S556" s="136"/>
      <c r="T556" s="129" t="s">
        <v>291</v>
      </c>
      <c r="U556" s="132">
        <v>0</v>
      </c>
      <c r="V556" s="129" t="s">
        <v>253</v>
      </c>
      <c r="W556" s="132">
        <v>0.28000000119209301</v>
      </c>
      <c r="X556" s="129" t="s">
        <v>358</v>
      </c>
      <c r="Y556" s="132">
        <v>0</v>
      </c>
      <c r="Z556" s="129" t="s">
        <v>359</v>
      </c>
      <c r="AA556" s="132">
        <v>0</v>
      </c>
      <c r="AB556" s="133" t="s">
        <v>272</v>
      </c>
      <c r="AC556" s="134">
        <v>0</v>
      </c>
      <c r="AD556" s="133" t="s">
        <v>348</v>
      </c>
      <c r="AE556" s="134">
        <v>0.25900000000000001</v>
      </c>
      <c r="AF556" s="133" t="s">
        <v>370</v>
      </c>
      <c r="AG556" s="134">
        <v>0.22800000000000001</v>
      </c>
      <c r="AH556" s="128" t="str">
        <f t="shared" ca="1" si="16"/>
        <v>ENSTROGA, S.L.</v>
      </c>
      <c r="AI556" s="135">
        <f t="shared" ca="1" si="17"/>
        <v>0.22800000000000001</v>
      </c>
    </row>
    <row r="557" spans="11:35" ht="16.5" x14ac:dyDescent="0.3">
      <c r="K557" s="136"/>
      <c r="O557" s="136"/>
      <c r="P557" s="136"/>
      <c r="Q557" s="136"/>
      <c r="R557" s="136"/>
      <c r="S557" s="136"/>
      <c r="T557" s="129" t="s">
        <v>360</v>
      </c>
      <c r="U557" s="132">
        <v>0.36000001430511502</v>
      </c>
      <c r="V557" s="129" t="s">
        <v>361</v>
      </c>
      <c r="W557" s="132">
        <v>0</v>
      </c>
      <c r="X557" s="129" t="s">
        <v>362</v>
      </c>
      <c r="Y557" s="132">
        <v>0</v>
      </c>
      <c r="Z557" s="129" t="s">
        <v>185</v>
      </c>
      <c r="AA557" s="132">
        <v>0.259999990463257</v>
      </c>
      <c r="AB557" s="133" t="s">
        <v>276</v>
      </c>
      <c r="AC557" s="134">
        <v>0</v>
      </c>
      <c r="AD557" s="133" t="s">
        <v>716</v>
      </c>
      <c r="AE557" s="134">
        <v>0</v>
      </c>
      <c r="AF557" s="133" t="s">
        <v>735</v>
      </c>
      <c r="AG557" s="134">
        <v>0</v>
      </c>
      <c r="AH557" s="128" t="str">
        <f t="shared" ca="1" si="16"/>
        <v>EPRESA ENERGÍA S.A.</v>
      </c>
      <c r="AI557" s="135">
        <f t="shared" ca="1" si="17"/>
        <v>0</v>
      </c>
    </row>
    <row r="558" spans="11:35" ht="16.5" x14ac:dyDescent="0.3">
      <c r="K558" s="136"/>
      <c r="T558" s="129" t="s">
        <v>214</v>
      </c>
      <c r="U558" s="132">
        <v>0</v>
      </c>
      <c r="V558" s="129" t="s">
        <v>290</v>
      </c>
      <c r="W558" s="132">
        <v>0.230000004172325</v>
      </c>
      <c r="X558" s="129" t="s">
        <v>254</v>
      </c>
      <c r="Y558" s="132">
        <v>0.28000000119209301</v>
      </c>
      <c r="Z558" s="129" t="s">
        <v>363</v>
      </c>
      <c r="AA558" s="132">
        <v>0</v>
      </c>
      <c r="AB558" s="133" t="s">
        <v>364</v>
      </c>
      <c r="AC558" s="134">
        <v>0.17</v>
      </c>
      <c r="AD558" s="133" t="s">
        <v>717</v>
      </c>
      <c r="AE558" s="134">
        <v>0</v>
      </c>
      <c r="AF558" s="133" t="s">
        <v>736</v>
      </c>
      <c r="AG558" s="134">
        <v>0.27100000000000002</v>
      </c>
      <c r="AH558" s="128" t="str">
        <f t="shared" ca="1" si="16"/>
        <v>ESCANDINAVA DE ELECTRICIDAD, S.L.U</v>
      </c>
      <c r="AI558" s="135">
        <f t="shared" ca="1" si="17"/>
        <v>0.27100000000000002</v>
      </c>
    </row>
    <row r="559" spans="11:35" ht="16.5" x14ac:dyDescent="0.3">
      <c r="K559" s="136"/>
      <c r="T559" s="129" t="s">
        <v>365</v>
      </c>
      <c r="U559" s="132">
        <v>0.28999999165535001</v>
      </c>
      <c r="V559" s="129" t="s">
        <v>291</v>
      </c>
      <c r="W559" s="132">
        <v>9.9999997764825804E-3</v>
      </c>
      <c r="X559" s="129" t="s">
        <v>366</v>
      </c>
      <c r="Y559" s="132">
        <v>0</v>
      </c>
      <c r="Z559" s="129" t="s">
        <v>250</v>
      </c>
      <c r="AA559" s="132">
        <v>0</v>
      </c>
      <c r="AB559" s="133" t="s">
        <v>284</v>
      </c>
      <c r="AC559" s="134">
        <v>0</v>
      </c>
      <c r="AD559" s="133" t="s">
        <v>718</v>
      </c>
      <c r="AE559" s="134">
        <v>0</v>
      </c>
      <c r="AF559" s="133" t="s">
        <v>737</v>
      </c>
      <c r="AG559" s="134">
        <v>0</v>
      </c>
      <c r="AH559" s="128" t="str">
        <f t="shared" ca="1" si="16"/>
        <v>ESTABANELL IMPULSA, S.A.U.</v>
      </c>
      <c r="AI559" s="135">
        <f t="shared" ca="1" si="17"/>
        <v>0</v>
      </c>
    </row>
    <row r="560" spans="11:35" ht="16.5" x14ac:dyDescent="0.3">
      <c r="K560" s="136"/>
      <c r="T560" s="129" t="s">
        <v>367</v>
      </c>
      <c r="U560" s="132">
        <v>0</v>
      </c>
      <c r="V560" s="129" t="s">
        <v>368</v>
      </c>
      <c r="W560" s="132">
        <v>0.43000000715255698</v>
      </c>
      <c r="X560" s="129" t="s">
        <v>318</v>
      </c>
      <c r="Y560" s="132">
        <v>0.34999999403953602</v>
      </c>
      <c r="Z560" s="129" t="s">
        <v>312</v>
      </c>
      <c r="AA560" s="132">
        <v>0.30000001192092901</v>
      </c>
      <c r="AB560" s="133" t="s">
        <v>369</v>
      </c>
      <c r="AC560" s="134">
        <v>0</v>
      </c>
      <c r="AD560" s="133" t="s">
        <v>341</v>
      </c>
      <c r="AE560" s="134">
        <v>0.23400000000000001</v>
      </c>
      <c r="AF560" s="133" t="s">
        <v>328</v>
      </c>
      <c r="AG560" s="134">
        <v>0.27200000000000002</v>
      </c>
      <c r="AH560" s="128" t="str">
        <f t="shared" ca="1" si="16"/>
        <v>ESTRATEGIAS ELÉCTRICAS INTEGRALES, S.A.</v>
      </c>
      <c r="AI560" s="135">
        <f t="shared" ca="1" si="17"/>
        <v>0.27200000000000002</v>
      </c>
    </row>
    <row r="561" spans="11:35" ht="16.5" x14ac:dyDescent="0.3">
      <c r="K561" s="136"/>
      <c r="T561" s="129" t="s">
        <v>216</v>
      </c>
      <c r="U561" s="132">
        <v>1.9999999552965199E-2</v>
      </c>
      <c r="V561" s="129" t="s">
        <v>360</v>
      </c>
      <c r="W561" s="132">
        <v>0.43000000715255698</v>
      </c>
      <c r="X561" s="129" t="s">
        <v>370</v>
      </c>
      <c r="Y561" s="132">
        <v>0.40000000596046498</v>
      </c>
      <c r="Z561" s="129" t="s">
        <v>358</v>
      </c>
      <c r="AA561" s="132">
        <v>0</v>
      </c>
      <c r="AB561" s="133" t="s">
        <v>371</v>
      </c>
      <c r="AC561" s="134">
        <v>0</v>
      </c>
      <c r="AD561" s="133" t="s">
        <v>169</v>
      </c>
      <c r="AE561" s="134">
        <v>0</v>
      </c>
      <c r="AF561" s="133" t="s">
        <v>738</v>
      </c>
      <c r="AG561" s="134">
        <v>0.27200000000000002</v>
      </c>
      <c r="AH561" s="128" t="str">
        <f t="shared" ca="1" si="16"/>
        <v>FACTOR ENERGÍA ESPAÑA, S.A.</v>
      </c>
      <c r="AI561" s="135">
        <f t="shared" ca="1" si="17"/>
        <v>0.27200000000000002</v>
      </c>
    </row>
    <row r="562" spans="11:35" ht="16.5" x14ac:dyDescent="0.3">
      <c r="K562" s="136"/>
      <c r="T562" s="129" t="s">
        <v>220</v>
      </c>
      <c r="U562" s="132">
        <v>0</v>
      </c>
      <c r="V562" s="129" t="s">
        <v>372</v>
      </c>
      <c r="W562" s="132">
        <v>0.119999997317791</v>
      </c>
      <c r="X562" s="129" t="s">
        <v>176</v>
      </c>
      <c r="Y562" s="132">
        <v>0.140000000596046</v>
      </c>
      <c r="Z562" s="129" t="s">
        <v>303</v>
      </c>
      <c r="AA562" s="132">
        <v>0</v>
      </c>
      <c r="AB562" s="133" t="s">
        <v>348</v>
      </c>
      <c r="AC562" s="134">
        <v>0.17</v>
      </c>
      <c r="AD562" s="133" t="s">
        <v>392</v>
      </c>
      <c r="AE562" s="134">
        <v>0</v>
      </c>
      <c r="AF562" s="133" t="s">
        <v>178</v>
      </c>
      <c r="AG562" s="134">
        <v>0.255</v>
      </c>
      <c r="AH562" s="128" t="str">
        <f t="shared" ca="1" si="16"/>
        <v>FACTOR ENERGÍA, S.A.</v>
      </c>
      <c r="AI562" s="135">
        <f t="shared" ca="1" si="17"/>
        <v>0.255</v>
      </c>
    </row>
    <row r="563" spans="11:35" ht="16.5" x14ac:dyDescent="0.3">
      <c r="K563" s="136"/>
      <c r="T563" s="129" t="s">
        <v>373</v>
      </c>
      <c r="U563" s="132">
        <v>0.270000010728836</v>
      </c>
      <c r="V563" s="129" t="s">
        <v>374</v>
      </c>
      <c r="W563" s="132">
        <v>0</v>
      </c>
      <c r="X563" s="129" t="s">
        <v>324</v>
      </c>
      <c r="Y563" s="132">
        <v>0</v>
      </c>
      <c r="Z563" s="129" t="s">
        <v>355</v>
      </c>
      <c r="AA563" s="132">
        <v>0.259999990463257</v>
      </c>
      <c r="AB563" s="133" t="s">
        <v>375</v>
      </c>
      <c r="AC563" s="134">
        <v>0</v>
      </c>
      <c r="AD563" s="133" t="s">
        <v>719</v>
      </c>
      <c r="AE563" s="134">
        <v>0.25800000000000001</v>
      </c>
      <c r="AF563" s="133" t="s">
        <v>740</v>
      </c>
      <c r="AG563" s="134">
        <v>0.26700000000000002</v>
      </c>
      <c r="AH563" s="128" t="str">
        <f t="shared" ca="1" si="16"/>
        <v>FENIE ENERGIA SA</v>
      </c>
      <c r="AI563" s="135">
        <f t="shared" ca="1" si="17"/>
        <v>0.26700000000000002</v>
      </c>
    </row>
    <row r="564" spans="11:35" ht="16.5" x14ac:dyDescent="0.3">
      <c r="K564" s="136"/>
      <c r="T564" s="129" t="s">
        <v>376</v>
      </c>
      <c r="U564" s="132">
        <v>0</v>
      </c>
      <c r="V564" s="129" t="s">
        <v>365</v>
      </c>
      <c r="W564" s="132">
        <v>0.31000000238418601</v>
      </c>
      <c r="X564" s="129" t="s">
        <v>326</v>
      </c>
      <c r="Y564" s="132">
        <v>0</v>
      </c>
      <c r="Z564" s="129" t="s">
        <v>377</v>
      </c>
      <c r="AA564" s="132">
        <v>0.270000010728836</v>
      </c>
      <c r="AB564" s="133" t="s">
        <v>378</v>
      </c>
      <c r="AC564" s="134">
        <v>0.21</v>
      </c>
      <c r="AD564" s="133" t="s">
        <v>720</v>
      </c>
      <c r="AE564" s="134">
        <v>0</v>
      </c>
      <c r="AF564" s="133" t="s">
        <v>438</v>
      </c>
      <c r="AG564" s="134">
        <v>0.27200000000000002</v>
      </c>
      <c r="AH564" s="128" t="str">
        <f t="shared" ca="1" si="16"/>
        <v>FOENER ENERGÍA, S.L</v>
      </c>
      <c r="AI564" s="135">
        <f t="shared" ca="1" si="17"/>
        <v>0.27200000000000002</v>
      </c>
    </row>
    <row r="565" spans="11:35" ht="16.5" x14ac:dyDescent="0.3">
      <c r="K565" s="136"/>
      <c r="T565" s="129" t="s">
        <v>379</v>
      </c>
      <c r="U565" s="132">
        <v>0</v>
      </c>
      <c r="V565" s="129" t="s">
        <v>380</v>
      </c>
      <c r="W565" s="132">
        <v>0</v>
      </c>
      <c r="X565" s="129" t="s">
        <v>328</v>
      </c>
      <c r="Y565" s="132">
        <v>7.9999998211860698E-2</v>
      </c>
      <c r="Z565" s="129" t="s">
        <v>248</v>
      </c>
      <c r="AA565" s="132">
        <v>0.10000000149011599</v>
      </c>
      <c r="AB565" s="133" t="s">
        <v>381</v>
      </c>
      <c r="AC565" s="134">
        <v>0</v>
      </c>
      <c r="AD565" s="133" t="s">
        <v>721</v>
      </c>
      <c r="AE565" s="134">
        <v>0.255</v>
      </c>
      <c r="AF565" s="133" t="s">
        <v>741</v>
      </c>
      <c r="AG565" s="134">
        <v>0.27200000000000002</v>
      </c>
      <c r="AH565" s="128" t="str">
        <f t="shared" ca="1" si="16"/>
        <v>FORTIA ENERGIA S.L.</v>
      </c>
      <c r="AI565" s="135">
        <f t="shared" ca="1" si="17"/>
        <v>0.27200000000000002</v>
      </c>
    </row>
    <row r="566" spans="11:35" ht="16.5" x14ac:dyDescent="0.3">
      <c r="K566" s="136"/>
      <c r="T566" s="129" t="s">
        <v>382</v>
      </c>
      <c r="U566" s="132">
        <v>0</v>
      </c>
      <c r="V566" s="129" t="s">
        <v>383</v>
      </c>
      <c r="W566" s="132">
        <v>0.34000000357627902</v>
      </c>
      <c r="X566" s="129" t="s">
        <v>384</v>
      </c>
      <c r="Y566" s="132">
        <v>0.40000000596046498</v>
      </c>
      <c r="Z566" s="129" t="s">
        <v>176</v>
      </c>
      <c r="AA566" s="132">
        <v>0.17000000178813901</v>
      </c>
      <c r="AB566" s="133" t="s">
        <v>221</v>
      </c>
      <c r="AC566" s="134">
        <v>0</v>
      </c>
      <c r="AD566" s="133" t="s">
        <v>250</v>
      </c>
      <c r="AE566" s="134">
        <v>0</v>
      </c>
      <c r="AF566" s="133" t="s">
        <v>742</v>
      </c>
      <c r="AG566" s="134">
        <v>0</v>
      </c>
      <c r="AH566" s="128" t="str">
        <f t="shared" ca="1" si="16"/>
        <v>FORZA  VILALTA GREEN ENERGY, S.L.</v>
      </c>
      <c r="AI566" s="135">
        <f t="shared" ca="1" si="17"/>
        <v>0</v>
      </c>
    </row>
    <row r="567" spans="11:35" ht="16.5" x14ac:dyDescent="0.3">
      <c r="K567" s="136"/>
      <c r="T567" s="129" t="s">
        <v>385</v>
      </c>
      <c r="U567" s="132">
        <v>0</v>
      </c>
      <c r="V567" s="129" t="s">
        <v>216</v>
      </c>
      <c r="W567" s="132">
        <v>0</v>
      </c>
      <c r="X567" s="129" t="s">
        <v>178</v>
      </c>
      <c r="Y567" s="132">
        <v>0.28000000119209301</v>
      </c>
      <c r="Z567" s="129" t="s">
        <v>366</v>
      </c>
      <c r="AA567" s="132">
        <v>0</v>
      </c>
      <c r="AB567" s="133" t="s">
        <v>225</v>
      </c>
      <c r="AC567" s="134">
        <v>0</v>
      </c>
      <c r="AD567" s="133" t="s">
        <v>410</v>
      </c>
      <c r="AE567" s="134">
        <v>0</v>
      </c>
      <c r="AF567" s="133" t="s">
        <v>435</v>
      </c>
      <c r="AG567" s="134">
        <v>0.27</v>
      </c>
      <c r="AH567" s="128" t="str">
        <f t="shared" ca="1" si="16"/>
        <v>FOX ENERGÍA S.A</v>
      </c>
      <c r="AI567" s="135">
        <f t="shared" ca="1" si="17"/>
        <v>0.27</v>
      </c>
    </row>
    <row r="568" spans="11:35" ht="15" customHeight="1" x14ac:dyDescent="0.3">
      <c r="K568" s="136"/>
      <c r="T568" s="129" t="s">
        <v>386</v>
      </c>
      <c r="U568" s="132">
        <v>0</v>
      </c>
      <c r="V568" s="129" t="s">
        <v>373</v>
      </c>
      <c r="W568" s="132">
        <v>0.40000000596046498</v>
      </c>
      <c r="X568" s="129" t="s">
        <v>204</v>
      </c>
      <c r="Y568" s="132">
        <v>0</v>
      </c>
      <c r="Z568" s="129" t="s">
        <v>318</v>
      </c>
      <c r="AA568" s="132">
        <v>0.259999990463257</v>
      </c>
      <c r="AB568" s="133" t="s">
        <v>236</v>
      </c>
      <c r="AC568" s="134">
        <v>0</v>
      </c>
      <c r="AD568" s="133" t="s">
        <v>722</v>
      </c>
      <c r="AE568" s="134">
        <v>0.25900000000000001</v>
      </c>
      <c r="AF568" s="133" t="s">
        <v>1163</v>
      </c>
      <c r="AG568" s="134">
        <v>0</v>
      </c>
      <c r="AH568" s="128" t="str">
        <f t="shared" ca="1" si="16"/>
        <v>GABA COMERCIALIZADORA DE ELECTRICIDAD, S.L.U.</v>
      </c>
      <c r="AI568" s="135">
        <f t="shared" ca="1" si="17"/>
        <v>0</v>
      </c>
    </row>
    <row r="569" spans="11:35" ht="16.5" x14ac:dyDescent="0.3">
      <c r="K569" s="136"/>
      <c r="T569" s="129" t="s">
        <v>387</v>
      </c>
      <c r="U569" s="132">
        <v>0.259999990463257</v>
      </c>
      <c r="V569" s="129" t="s">
        <v>376</v>
      </c>
      <c r="W569" s="132">
        <v>0</v>
      </c>
      <c r="X569" s="129" t="s">
        <v>336</v>
      </c>
      <c r="Y569" s="132">
        <v>0.36000001430511502</v>
      </c>
      <c r="Z569" s="129" t="s">
        <v>370</v>
      </c>
      <c r="AA569" s="132">
        <v>0.30000001192092901</v>
      </c>
      <c r="AB569" s="133" t="s">
        <v>341</v>
      </c>
      <c r="AC569" s="134">
        <v>0.25</v>
      </c>
      <c r="AD569" s="133" t="s">
        <v>723</v>
      </c>
      <c r="AE569" s="134">
        <v>0</v>
      </c>
      <c r="AF569" s="133" t="s">
        <v>743</v>
      </c>
      <c r="AG569" s="134">
        <v>0.27300000000000002</v>
      </c>
      <c r="AH569" s="128" t="str">
        <f t="shared" ca="1" si="16"/>
        <v>GALP ENERGÍA ESPAÑA, S.A.U.</v>
      </c>
      <c r="AI569" s="135">
        <f t="shared" ca="1" si="17"/>
        <v>0.27300000000000002</v>
      </c>
    </row>
    <row r="570" spans="11:35" ht="16.5" x14ac:dyDescent="0.3">
      <c r="T570" s="129" t="s">
        <v>388</v>
      </c>
      <c r="U570" s="132">
        <v>0</v>
      </c>
      <c r="V570" s="129" t="s">
        <v>379</v>
      </c>
      <c r="W570" s="132">
        <v>0</v>
      </c>
      <c r="X570" s="129" t="s">
        <v>389</v>
      </c>
      <c r="Y570" s="132">
        <v>9.00000035762787E-2</v>
      </c>
      <c r="Z570" s="129" t="s">
        <v>326</v>
      </c>
      <c r="AA570" s="132">
        <v>0</v>
      </c>
      <c r="AB570" s="133" t="s">
        <v>169</v>
      </c>
      <c r="AC570" s="134">
        <v>0</v>
      </c>
      <c r="AD570" s="133" t="s">
        <v>724</v>
      </c>
      <c r="AE570" s="134">
        <v>0.219</v>
      </c>
      <c r="AF570" s="133" t="s">
        <v>745</v>
      </c>
      <c r="AG570" s="134">
        <v>0.26200000000000001</v>
      </c>
      <c r="AH570" s="128" t="str">
        <f t="shared" ca="1" si="16"/>
        <v>GAS NATURAL COMERCIALIZADORA SA</v>
      </c>
      <c r="AI570" s="135">
        <f t="shared" ca="1" si="17"/>
        <v>0.26200000000000001</v>
      </c>
    </row>
    <row r="571" spans="11:35" ht="16.5" x14ac:dyDescent="0.3">
      <c r="T571" s="129" t="s">
        <v>305</v>
      </c>
      <c r="U571" s="132">
        <v>0</v>
      </c>
      <c r="V571" s="129" t="s">
        <v>390</v>
      </c>
      <c r="W571" s="132">
        <v>0.40000000596046498</v>
      </c>
      <c r="X571" s="129" t="s">
        <v>338</v>
      </c>
      <c r="Y571" s="132">
        <v>0</v>
      </c>
      <c r="Z571" s="129" t="s">
        <v>328</v>
      </c>
      <c r="AA571" s="132">
        <v>0.17000000178813901</v>
      </c>
      <c r="AB571" s="133" t="s">
        <v>172</v>
      </c>
      <c r="AC571" s="134">
        <v>0.2</v>
      </c>
      <c r="AD571" s="133" t="s">
        <v>725</v>
      </c>
      <c r="AE571" s="134">
        <v>8.9999999999999993E-3</v>
      </c>
      <c r="AF571" s="133" t="s">
        <v>746</v>
      </c>
      <c r="AG571" s="134">
        <v>0.27300000000000002</v>
      </c>
      <c r="AH571" s="128" t="str">
        <f t="shared" ca="1" si="16"/>
        <v>GASELEC DIVERSIFICACIÓN S.L.</v>
      </c>
      <c r="AI571" s="135">
        <f t="shared" ca="1" si="17"/>
        <v>0.27300000000000002</v>
      </c>
    </row>
    <row r="572" spans="11:35" ht="16.5" x14ac:dyDescent="0.3">
      <c r="T572" s="129" t="s">
        <v>391</v>
      </c>
      <c r="U572" s="132">
        <v>0</v>
      </c>
      <c r="V572" s="129" t="s">
        <v>382</v>
      </c>
      <c r="W572" s="132">
        <v>0</v>
      </c>
      <c r="X572" s="129" t="s">
        <v>340</v>
      </c>
      <c r="Y572" s="132">
        <v>0.34999999403953602</v>
      </c>
      <c r="Z572" s="129" t="s">
        <v>384</v>
      </c>
      <c r="AA572" s="132">
        <v>0.31000000238418601</v>
      </c>
      <c r="AB572" s="133" t="s">
        <v>392</v>
      </c>
      <c r="AC572" s="134">
        <v>0</v>
      </c>
      <c r="AD572" s="133" t="s">
        <v>726</v>
      </c>
      <c r="AE572" s="134">
        <v>0.05</v>
      </c>
      <c r="AF572" s="133" t="s">
        <v>441</v>
      </c>
      <c r="AG572" s="134">
        <v>0</v>
      </c>
      <c r="AH572" s="128" t="str">
        <f t="shared" ca="1" si="16"/>
        <v>GASILUZ ECO ENERCIA S.L.</v>
      </c>
      <c r="AI572" s="135">
        <f t="shared" ca="1" si="17"/>
        <v>0</v>
      </c>
    </row>
    <row r="573" spans="11:35" ht="16.5" x14ac:dyDescent="0.3">
      <c r="T573" s="129" t="s">
        <v>307</v>
      </c>
      <c r="U573" s="132">
        <v>0</v>
      </c>
      <c r="V573" s="129" t="s">
        <v>385</v>
      </c>
      <c r="W573" s="132">
        <v>5.9999998658895499E-2</v>
      </c>
      <c r="X573" s="129" t="s">
        <v>339</v>
      </c>
      <c r="Y573" s="132">
        <v>0</v>
      </c>
      <c r="Z573" s="129" t="s">
        <v>178</v>
      </c>
      <c r="AA573" s="132">
        <v>0.20999999344348899</v>
      </c>
      <c r="AB573" s="133" t="s">
        <v>393</v>
      </c>
      <c r="AC573" s="134">
        <v>0</v>
      </c>
      <c r="AD573" s="133" t="s">
        <v>727</v>
      </c>
      <c r="AE573" s="134">
        <v>0.23699999999999999</v>
      </c>
      <c r="AF573" s="133" t="s">
        <v>747</v>
      </c>
      <c r="AG573" s="134">
        <v>0.27300000000000002</v>
      </c>
      <c r="AH573" s="128" t="str">
        <f t="shared" ca="1" si="16"/>
        <v>GEO ALTERNATIVA S.L.</v>
      </c>
      <c r="AI573" s="135">
        <f t="shared" ca="1" si="17"/>
        <v>0.27300000000000002</v>
      </c>
    </row>
    <row r="574" spans="11:35" ht="16.5" x14ac:dyDescent="0.3">
      <c r="T574" s="129" t="s">
        <v>394</v>
      </c>
      <c r="U574" s="132">
        <v>7.0000000298023196E-2</v>
      </c>
      <c r="V574" s="129" t="s">
        <v>386</v>
      </c>
      <c r="W574" s="132">
        <v>0</v>
      </c>
      <c r="X574" s="129" t="s">
        <v>181</v>
      </c>
      <c r="Y574" s="132">
        <v>0.25</v>
      </c>
      <c r="Z574" s="129" t="s">
        <v>395</v>
      </c>
      <c r="AA574" s="132">
        <v>0</v>
      </c>
      <c r="AB574" s="133" t="s">
        <v>359</v>
      </c>
      <c r="AC574" s="134">
        <v>0</v>
      </c>
      <c r="AD574" s="133" t="s">
        <v>728</v>
      </c>
      <c r="AE574" s="134">
        <v>0.11899999999999999</v>
      </c>
      <c r="AF574" s="133" t="s">
        <v>748</v>
      </c>
      <c r="AG574" s="134">
        <v>0</v>
      </c>
      <c r="AH574" s="128" t="str">
        <f t="shared" ca="1" si="16"/>
        <v>GEOATLANTER SA</v>
      </c>
      <c r="AI574" s="135">
        <f t="shared" ca="1" si="17"/>
        <v>0</v>
      </c>
    </row>
    <row r="575" spans="11:35" ht="16.5" x14ac:dyDescent="0.3">
      <c r="T575" s="129" t="s">
        <v>396</v>
      </c>
      <c r="U575" s="132">
        <v>0</v>
      </c>
      <c r="V575" s="129" t="s">
        <v>397</v>
      </c>
      <c r="W575" s="132">
        <v>0</v>
      </c>
      <c r="X575" s="129" t="s">
        <v>344</v>
      </c>
      <c r="Y575" s="132">
        <v>0</v>
      </c>
      <c r="Z575" s="129" t="s">
        <v>204</v>
      </c>
      <c r="AA575" s="132">
        <v>0</v>
      </c>
      <c r="AB575" s="133" t="s">
        <v>185</v>
      </c>
      <c r="AC575" s="134">
        <v>0.21</v>
      </c>
      <c r="AD575" s="133" t="s">
        <v>418</v>
      </c>
      <c r="AE575" s="134">
        <v>0</v>
      </c>
      <c r="AF575" s="133" t="s">
        <v>749</v>
      </c>
      <c r="AG575" s="134">
        <v>0.191</v>
      </c>
      <c r="AH575" s="128" t="str">
        <f t="shared" ca="1" si="16"/>
        <v>GERENTA ENERGÍA, S.L.U.</v>
      </c>
      <c r="AI575" s="135">
        <f t="shared" ca="1" si="17"/>
        <v>0.191</v>
      </c>
    </row>
    <row r="576" spans="11:35" ht="16.5" x14ac:dyDescent="0.3">
      <c r="T576" s="129" t="s">
        <v>310</v>
      </c>
      <c r="U576" s="132">
        <v>0.30000001192092901</v>
      </c>
      <c r="V576" s="129" t="s">
        <v>387</v>
      </c>
      <c r="W576" s="132">
        <v>0.38999998569488498</v>
      </c>
      <c r="X576" s="129" t="s">
        <v>184</v>
      </c>
      <c r="Y576" s="132">
        <v>0.40999999642372098</v>
      </c>
      <c r="Z576" s="129" t="s">
        <v>398</v>
      </c>
      <c r="AA576" s="132">
        <v>0.28000000119209301</v>
      </c>
      <c r="AB576" s="133" t="s">
        <v>399</v>
      </c>
      <c r="AC576" s="134">
        <v>0</v>
      </c>
      <c r="AD576" s="133" t="s">
        <v>729</v>
      </c>
      <c r="AE576" s="134">
        <v>0.25900000000000001</v>
      </c>
      <c r="AF576" s="133" t="s">
        <v>750</v>
      </c>
      <c r="AG576" s="134">
        <v>0</v>
      </c>
      <c r="AH576" s="128" t="str">
        <f t="shared" ca="1" si="16"/>
        <v>GESTERNOVA, S.A</v>
      </c>
      <c r="AI576" s="135">
        <f t="shared" ca="1" si="17"/>
        <v>0</v>
      </c>
    </row>
    <row r="577" spans="20:35" ht="16.5" x14ac:dyDescent="0.3">
      <c r="T577" s="129" t="s">
        <v>223</v>
      </c>
      <c r="U577" s="132">
        <v>0</v>
      </c>
      <c r="V577" s="129" t="s">
        <v>400</v>
      </c>
      <c r="W577" s="132">
        <v>0</v>
      </c>
      <c r="X577" s="129" t="s">
        <v>343</v>
      </c>
      <c r="Y577" s="132">
        <v>0</v>
      </c>
      <c r="Z577" s="129" t="s">
        <v>389</v>
      </c>
      <c r="AA577" s="132">
        <v>0</v>
      </c>
      <c r="AB577" s="133" t="s">
        <v>401</v>
      </c>
      <c r="AC577" s="134">
        <v>0.03</v>
      </c>
      <c r="AD577" s="133" t="s">
        <v>730</v>
      </c>
      <c r="AE577" s="134">
        <v>0</v>
      </c>
      <c r="AF577" s="133" t="s">
        <v>1164</v>
      </c>
      <c r="AG577" s="134">
        <v>2.3E-2</v>
      </c>
      <c r="AH577" s="128" t="str">
        <f t="shared" ca="1" si="16"/>
        <v>GLOBAL BIOSFERA PROTEC S.L</v>
      </c>
      <c r="AI577" s="135">
        <f t="shared" ca="1" si="17"/>
        <v>2.3E-2</v>
      </c>
    </row>
    <row r="578" spans="20:35" ht="16.5" x14ac:dyDescent="0.3">
      <c r="T578" s="129" t="s">
        <v>315</v>
      </c>
      <c r="U578" s="132">
        <v>0</v>
      </c>
      <c r="V578" s="129" t="s">
        <v>305</v>
      </c>
      <c r="W578" s="132">
        <v>0</v>
      </c>
      <c r="X578" s="129" t="s">
        <v>193</v>
      </c>
      <c r="Y578" s="132">
        <v>0</v>
      </c>
      <c r="Z578" s="129" t="s">
        <v>402</v>
      </c>
      <c r="AA578" s="132">
        <v>0.31000000238418601</v>
      </c>
      <c r="AB578" s="133" t="s">
        <v>377</v>
      </c>
      <c r="AC578" s="134">
        <v>0</v>
      </c>
      <c r="AD578" s="133" t="s">
        <v>731</v>
      </c>
      <c r="AE578" s="134">
        <v>0</v>
      </c>
      <c r="AF578" s="133" t="s">
        <v>420</v>
      </c>
      <c r="AG578" s="134">
        <v>0.24099999999999999</v>
      </c>
      <c r="AH578" s="128" t="str">
        <f t="shared" ca="1" si="16"/>
        <v>GLOBELIGHT ENERGY S.L</v>
      </c>
      <c r="AI578" s="135">
        <f t="shared" ca="1" si="17"/>
        <v>0.24099999999999999</v>
      </c>
    </row>
    <row r="579" spans="20:35" ht="16.5" x14ac:dyDescent="0.3">
      <c r="T579" s="129" t="s">
        <v>403</v>
      </c>
      <c r="U579" s="132">
        <v>0.31000000238418601</v>
      </c>
      <c r="V579" s="129" t="s">
        <v>404</v>
      </c>
      <c r="W579" s="132">
        <v>0</v>
      </c>
      <c r="X579" s="129" t="s">
        <v>405</v>
      </c>
      <c r="Y579" s="132">
        <v>0</v>
      </c>
      <c r="Z579" s="129" t="s">
        <v>338</v>
      </c>
      <c r="AA579" s="132">
        <v>0</v>
      </c>
      <c r="AB579" s="133" t="s">
        <v>406</v>
      </c>
      <c r="AC579" s="134">
        <v>0</v>
      </c>
      <c r="AD579" s="133" t="s">
        <v>732</v>
      </c>
      <c r="AE579" s="134">
        <v>0.25800000000000001</v>
      </c>
      <c r="AF579" s="133" t="s">
        <v>751</v>
      </c>
      <c r="AG579" s="134">
        <v>0.05</v>
      </c>
      <c r="AH579" s="128" t="str">
        <f t="shared" ca="1" si="16"/>
        <v>GNERA ENERGIA Y TECNOLOGIA, S.L.</v>
      </c>
      <c r="AI579" s="135">
        <f t="shared" ca="1" si="17"/>
        <v>0.05</v>
      </c>
    </row>
    <row r="580" spans="20:35" ht="16.5" x14ac:dyDescent="0.3">
      <c r="T580" s="129" t="s">
        <v>317</v>
      </c>
      <c r="U580" s="132">
        <v>0</v>
      </c>
      <c r="V580" s="129" t="s">
        <v>307</v>
      </c>
      <c r="W580" s="132">
        <v>0</v>
      </c>
      <c r="X580" s="129" t="s">
        <v>198</v>
      </c>
      <c r="Y580" s="132">
        <v>0</v>
      </c>
      <c r="Z580" s="129" t="s">
        <v>407</v>
      </c>
      <c r="AA580" s="132">
        <v>0</v>
      </c>
      <c r="AB580" s="133" t="s">
        <v>191</v>
      </c>
      <c r="AC580" s="134">
        <v>0.26</v>
      </c>
      <c r="AD580" s="133" t="s">
        <v>733</v>
      </c>
      <c r="AE580" s="134">
        <v>0.25800000000000001</v>
      </c>
      <c r="AF580" s="133" t="s">
        <v>224</v>
      </c>
      <c r="AG580" s="134">
        <v>0</v>
      </c>
      <c r="AH580" s="128" t="str">
        <f t="shared" ca="1" si="16"/>
        <v>GOIENER S.COOP</v>
      </c>
      <c r="AI580" s="135">
        <f t="shared" ca="1" si="17"/>
        <v>0</v>
      </c>
    </row>
    <row r="581" spans="20:35" ht="16.5" x14ac:dyDescent="0.3">
      <c r="T581" s="129" t="s">
        <v>322</v>
      </c>
      <c r="U581" s="132">
        <v>0</v>
      </c>
      <c r="V581" s="129" t="s">
        <v>310</v>
      </c>
      <c r="W581" s="132">
        <v>0.31999999284744302</v>
      </c>
      <c r="X581" s="129" t="s">
        <v>349</v>
      </c>
      <c r="Y581" s="132">
        <v>0</v>
      </c>
      <c r="Z581" s="129" t="s">
        <v>340</v>
      </c>
      <c r="AA581" s="132">
        <v>0.270000010728836</v>
      </c>
      <c r="AB581" s="133" t="s">
        <v>248</v>
      </c>
      <c r="AC581" s="134">
        <v>0</v>
      </c>
      <c r="AD581" s="133" t="s">
        <v>734</v>
      </c>
      <c r="AE581" s="134">
        <v>0.255</v>
      </c>
      <c r="AF581" s="133" t="s">
        <v>752</v>
      </c>
      <c r="AG581" s="134">
        <v>0</v>
      </c>
      <c r="AH581" s="128" t="str">
        <f t="shared" ca="1" si="16"/>
        <v>GREEN POWER SUPPLY, S.L.U.</v>
      </c>
      <c r="AI581" s="135">
        <f t="shared" ca="1" si="17"/>
        <v>0</v>
      </c>
    </row>
    <row r="582" spans="20:35" ht="16.5" x14ac:dyDescent="0.3">
      <c r="T582" s="129" t="s">
        <v>275</v>
      </c>
      <c r="U582" s="132">
        <v>0</v>
      </c>
      <c r="V582" s="129" t="s">
        <v>223</v>
      </c>
      <c r="W582" s="132">
        <v>0</v>
      </c>
      <c r="X582" s="129" t="s">
        <v>280</v>
      </c>
      <c r="Y582" s="132">
        <v>0</v>
      </c>
      <c r="Z582" s="129" t="s">
        <v>339</v>
      </c>
      <c r="AA582" s="132">
        <v>0</v>
      </c>
      <c r="AB582" s="133" t="s">
        <v>250</v>
      </c>
      <c r="AC582" s="134">
        <v>0</v>
      </c>
      <c r="AD582" s="133" t="s">
        <v>370</v>
      </c>
      <c r="AE582" s="134">
        <v>0.22500000000000001</v>
      </c>
      <c r="AF582" s="133" t="s">
        <v>753</v>
      </c>
      <c r="AG582" s="134">
        <v>0</v>
      </c>
      <c r="AH582" s="128" t="str">
        <f t="shared" ca="1" si="16"/>
        <v>GURBTEC ENERGIA, S.L.</v>
      </c>
      <c r="AI582" s="135">
        <f t="shared" ca="1" si="17"/>
        <v>0</v>
      </c>
    </row>
    <row r="583" spans="20:35" ht="16.5" x14ac:dyDescent="0.3">
      <c r="T583" s="129" t="s">
        <v>408</v>
      </c>
      <c r="U583" s="132">
        <v>0</v>
      </c>
      <c r="V583" s="129" t="s">
        <v>409</v>
      </c>
      <c r="W583" s="132">
        <v>0</v>
      </c>
      <c r="X583" s="129" t="s">
        <v>224</v>
      </c>
      <c r="Y583" s="132">
        <v>0</v>
      </c>
      <c r="Z583" s="129" t="s">
        <v>181</v>
      </c>
      <c r="AA583" s="132">
        <v>0.20999999344348899</v>
      </c>
      <c r="AB583" s="133" t="s">
        <v>410</v>
      </c>
      <c r="AC583" s="134">
        <v>0</v>
      </c>
      <c r="AD583" s="133" t="s">
        <v>735</v>
      </c>
      <c r="AE583" s="134">
        <v>0</v>
      </c>
      <c r="AF583" s="133" t="s">
        <v>453</v>
      </c>
      <c r="AG583" s="134">
        <v>0</v>
      </c>
      <c r="AH583" s="128" t="str">
        <f t="shared" ca="1" si="16"/>
        <v>HANWHA ENERGY RETAIL SPAIN SL</v>
      </c>
      <c r="AI583" s="135">
        <f t="shared" ca="1" si="17"/>
        <v>0</v>
      </c>
    </row>
    <row r="584" spans="20:35" ht="16.5" x14ac:dyDescent="0.3">
      <c r="T584" s="129" t="s">
        <v>411</v>
      </c>
      <c r="U584" s="132">
        <v>0</v>
      </c>
      <c r="V584" s="129" t="s">
        <v>315</v>
      </c>
      <c r="W584" s="132">
        <v>0</v>
      </c>
      <c r="X584" s="129" t="s">
        <v>412</v>
      </c>
      <c r="Y584" s="132">
        <v>0.40999999642372098</v>
      </c>
      <c r="Z584" s="129" t="s">
        <v>343</v>
      </c>
      <c r="AA584" s="132">
        <v>0</v>
      </c>
      <c r="AB584" s="133" t="s">
        <v>312</v>
      </c>
      <c r="AC584" s="134">
        <v>0.22</v>
      </c>
      <c r="AD584" s="133" t="s">
        <v>736</v>
      </c>
      <c r="AE584" s="134">
        <v>0</v>
      </c>
      <c r="AF584" s="133" t="s">
        <v>754</v>
      </c>
      <c r="AG584" s="134">
        <v>0.27300000000000002</v>
      </c>
      <c r="AH584" s="128" t="str">
        <f t="shared" ca="1" si="16"/>
        <v>HELIOELEC ENERGIA ELECTRICA, S.L.</v>
      </c>
      <c r="AI584" s="135">
        <f t="shared" ca="1" si="17"/>
        <v>0.27300000000000002</v>
      </c>
    </row>
    <row r="585" spans="20:35" ht="16.5" x14ac:dyDescent="0.3">
      <c r="T585" s="129" t="s">
        <v>279</v>
      </c>
      <c r="U585" s="132">
        <v>0</v>
      </c>
      <c r="V585" s="129" t="s">
        <v>413</v>
      </c>
      <c r="W585" s="132">
        <v>0.38999998569488498</v>
      </c>
      <c r="X585" s="129" t="s">
        <v>414</v>
      </c>
      <c r="Y585" s="132">
        <v>0</v>
      </c>
      <c r="Z585" s="129" t="s">
        <v>193</v>
      </c>
      <c r="AA585" s="132">
        <v>0</v>
      </c>
      <c r="AB585" s="133" t="s">
        <v>358</v>
      </c>
      <c r="AC585" s="134">
        <v>0</v>
      </c>
      <c r="AD585" s="133" t="s">
        <v>737</v>
      </c>
      <c r="AE585" s="134">
        <v>0</v>
      </c>
      <c r="AF585" s="133" t="s">
        <v>353</v>
      </c>
      <c r="AG585" s="134">
        <v>0.27300000000000002</v>
      </c>
      <c r="AH585" s="128" t="str">
        <f t="shared" ca="1" si="16"/>
        <v>HIDROELÉCTRICA DEL VALIRA, S.L.</v>
      </c>
      <c r="AI585" s="135">
        <f t="shared" ca="1" si="17"/>
        <v>0.27300000000000002</v>
      </c>
    </row>
    <row r="586" spans="20:35" ht="16.5" x14ac:dyDescent="0.3">
      <c r="T586" s="129" t="s">
        <v>415</v>
      </c>
      <c r="U586" s="132">
        <v>0.28000000119209301</v>
      </c>
      <c r="V586" s="129" t="s">
        <v>317</v>
      </c>
      <c r="W586" s="132">
        <v>0</v>
      </c>
      <c r="X586" s="129" t="s">
        <v>416</v>
      </c>
      <c r="Y586" s="132">
        <v>0</v>
      </c>
      <c r="Z586" s="129" t="s">
        <v>405</v>
      </c>
      <c r="AA586" s="132">
        <v>0</v>
      </c>
      <c r="AB586" s="133" t="s">
        <v>355</v>
      </c>
      <c r="AC586" s="134">
        <v>0.25</v>
      </c>
      <c r="AD586" s="133" t="s">
        <v>328</v>
      </c>
      <c r="AE586" s="134">
        <v>0.25900000000000001</v>
      </c>
      <c r="AF586" s="133" t="s">
        <v>756</v>
      </c>
      <c r="AG586" s="134">
        <v>0</v>
      </c>
      <c r="AH586" s="128" t="str">
        <f t="shared" ca="1" si="16"/>
        <v>HIDROELÉCTRICA EL CARMEN ENERGÍA, S.L</v>
      </c>
      <c r="AI586" s="135">
        <f t="shared" ca="1" si="17"/>
        <v>0</v>
      </c>
    </row>
    <row r="587" spans="20:35" ht="16.5" x14ac:dyDescent="0.3">
      <c r="T587" s="129" t="s">
        <v>417</v>
      </c>
      <c r="U587" s="132">
        <v>0.259999990463257</v>
      </c>
      <c r="V587" s="129" t="s">
        <v>322</v>
      </c>
      <c r="W587" s="132">
        <v>0</v>
      </c>
      <c r="X587" s="129" t="s">
        <v>235</v>
      </c>
      <c r="Y587" s="132">
        <v>0</v>
      </c>
      <c r="Z587" s="129" t="s">
        <v>198</v>
      </c>
      <c r="AA587" s="132">
        <v>0</v>
      </c>
      <c r="AB587" s="133" t="s">
        <v>418</v>
      </c>
      <c r="AC587" s="134">
        <v>0</v>
      </c>
      <c r="AD587" s="133" t="s">
        <v>427</v>
      </c>
      <c r="AE587" s="134">
        <v>0</v>
      </c>
      <c r="AF587" s="133" t="s">
        <v>758</v>
      </c>
      <c r="AG587" s="134">
        <v>0</v>
      </c>
      <c r="AH587" s="128" t="str">
        <f t="shared" ca="1" si="16"/>
        <v>HOLALUZ-CLIDOM, S.A</v>
      </c>
      <c r="AI587" s="135">
        <f t="shared" ca="1" si="17"/>
        <v>0</v>
      </c>
    </row>
    <row r="588" spans="20:35" ht="16.5" x14ac:dyDescent="0.3">
      <c r="T588" s="129" t="s">
        <v>330</v>
      </c>
      <c r="U588" s="132">
        <v>0</v>
      </c>
      <c r="V588" s="129" t="s">
        <v>275</v>
      </c>
      <c r="W588" s="132">
        <v>0</v>
      </c>
      <c r="X588" s="129" t="s">
        <v>207</v>
      </c>
      <c r="Y588" s="132">
        <v>0</v>
      </c>
      <c r="Z588" s="129" t="s">
        <v>349</v>
      </c>
      <c r="AA588" s="132">
        <v>0</v>
      </c>
      <c r="AB588" s="133" t="s">
        <v>254</v>
      </c>
      <c r="AC588" s="134">
        <v>0.23</v>
      </c>
      <c r="AD588" s="133" t="s">
        <v>738</v>
      </c>
      <c r="AE588" s="134">
        <v>0.251</v>
      </c>
      <c r="AF588" s="133" t="s">
        <v>253</v>
      </c>
      <c r="AG588" s="134">
        <v>0.27</v>
      </c>
      <c r="AH588" s="128" t="str">
        <f t="shared" ca="1" si="16"/>
        <v>IBERDROLA CLIENTES, S.A.U.</v>
      </c>
      <c r="AI588" s="135">
        <f t="shared" ca="1" si="17"/>
        <v>0.27</v>
      </c>
    </row>
    <row r="589" spans="20:35" ht="16.5" x14ac:dyDescent="0.3">
      <c r="T589" s="129" t="s">
        <v>419</v>
      </c>
      <c r="U589" s="132">
        <v>0</v>
      </c>
      <c r="V589" s="129" t="s">
        <v>408</v>
      </c>
      <c r="W589" s="132">
        <v>0</v>
      </c>
      <c r="X589" s="129" t="s">
        <v>253</v>
      </c>
      <c r="Y589" s="132">
        <v>0.270000010728836</v>
      </c>
      <c r="Z589" s="129" t="s">
        <v>420</v>
      </c>
      <c r="AA589" s="132">
        <v>0.21999999880790699</v>
      </c>
      <c r="AB589" s="133" t="s">
        <v>318</v>
      </c>
      <c r="AC589" s="134">
        <v>0.2</v>
      </c>
      <c r="AD589" s="133" t="s">
        <v>178</v>
      </c>
      <c r="AE589" s="134">
        <v>0.215</v>
      </c>
      <c r="AF589" s="133" t="s">
        <v>1165</v>
      </c>
      <c r="AG589" s="134">
        <v>0.27300000000000002</v>
      </c>
      <c r="AH589" s="128" t="str">
        <f t="shared" ca="1" si="16"/>
        <v>IBERDROLA ENERGÍA ESPAÑA, S.A.U</v>
      </c>
      <c r="AI589" s="135">
        <f t="shared" ca="1" si="17"/>
        <v>0.27300000000000002</v>
      </c>
    </row>
    <row r="590" spans="20:35" ht="16.5" x14ac:dyDescent="0.3">
      <c r="T590" s="129" t="s">
        <v>242</v>
      </c>
      <c r="U590" s="132">
        <v>0</v>
      </c>
      <c r="V590" s="129" t="s">
        <v>279</v>
      </c>
      <c r="W590" s="132">
        <v>0</v>
      </c>
      <c r="X590" s="129" t="s">
        <v>421</v>
      </c>
      <c r="Y590" s="132">
        <v>0</v>
      </c>
      <c r="Z590" s="129" t="s">
        <v>280</v>
      </c>
      <c r="AA590" s="132">
        <v>0</v>
      </c>
      <c r="AB590" s="133" t="s">
        <v>370</v>
      </c>
      <c r="AC590" s="134">
        <v>0.24</v>
      </c>
      <c r="AD590" s="133" t="s">
        <v>739</v>
      </c>
      <c r="AE590" s="134">
        <v>0</v>
      </c>
      <c r="AF590" s="133" t="s">
        <v>422</v>
      </c>
      <c r="AG590" s="134">
        <v>0</v>
      </c>
      <c r="AH590" s="128" t="str">
        <f t="shared" ca="1" si="16"/>
        <v>IBERDROLA SERVICIOS ENERGETICOS, S.A.U.</v>
      </c>
      <c r="AI590" s="135">
        <f t="shared" ca="1" si="17"/>
        <v>0</v>
      </c>
    </row>
    <row r="591" spans="20:35" ht="16.5" x14ac:dyDescent="0.3">
      <c r="T591" s="137" t="s">
        <v>234</v>
      </c>
      <c r="U591" s="132">
        <v>0.36</v>
      </c>
      <c r="V591" s="129" t="s">
        <v>415</v>
      </c>
      <c r="W591" s="132">
        <v>0.37000000476837203</v>
      </c>
      <c r="X591" s="129" t="s">
        <v>422</v>
      </c>
      <c r="Y591" s="132">
        <v>0</v>
      </c>
      <c r="Z591" s="129" t="s">
        <v>224</v>
      </c>
      <c r="AA591" s="132">
        <v>0</v>
      </c>
      <c r="AB591" s="133" t="s">
        <v>423</v>
      </c>
      <c r="AC591" s="134">
        <v>0.2</v>
      </c>
      <c r="AD591" s="133" t="s">
        <v>740</v>
      </c>
      <c r="AE591" s="134">
        <v>0</v>
      </c>
      <c r="AF591" s="133" t="s">
        <v>761</v>
      </c>
      <c r="AG591" s="134">
        <v>0.246</v>
      </c>
      <c r="AH591" s="128" t="str">
        <f t="shared" ca="1" si="16"/>
        <v>INDEXO ENERGIA SL</v>
      </c>
      <c r="AI591" s="135">
        <f t="shared" ca="1" si="17"/>
        <v>0.246</v>
      </c>
    </row>
    <row r="592" spans="20:35" ht="16.5" x14ac:dyDescent="0.3">
      <c r="T592" s="137" t="s">
        <v>241</v>
      </c>
      <c r="U592" s="132">
        <v>0.36</v>
      </c>
      <c r="V592" s="129" t="s">
        <v>424</v>
      </c>
      <c r="W592" s="132">
        <v>0.31999999284744302</v>
      </c>
      <c r="X592" s="129" t="s">
        <v>425</v>
      </c>
      <c r="Y592" s="132">
        <v>0.40999999642372098</v>
      </c>
      <c r="Z592" s="129" t="s">
        <v>412</v>
      </c>
      <c r="AA592" s="132">
        <v>0.31000000238418601</v>
      </c>
      <c r="AB592" s="133" t="s">
        <v>324</v>
      </c>
      <c r="AC592" s="134">
        <v>0</v>
      </c>
      <c r="AD592" s="133" t="s">
        <v>438</v>
      </c>
      <c r="AE592" s="134">
        <v>0.24099999999999999</v>
      </c>
      <c r="AF592" s="133" t="s">
        <v>762</v>
      </c>
      <c r="AG592" s="134">
        <v>0.27</v>
      </c>
      <c r="AH592" s="128" t="str">
        <f t="shared" ca="1" si="16"/>
        <v>INER ENERGIA CASTILLA LA MANCHA SL</v>
      </c>
      <c r="AI592" s="135">
        <f t="shared" ca="1" si="17"/>
        <v>0.27</v>
      </c>
    </row>
    <row r="593" spans="22:35" ht="16.5" x14ac:dyDescent="0.3">
      <c r="V593" s="129" t="s">
        <v>330</v>
      </c>
      <c r="W593" s="132">
        <v>0</v>
      </c>
      <c r="X593" s="129" t="s">
        <v>361</v>
      </c>
      <c r="Y593" s="132">
        <v>0.31000000238418601</v>
      </c>
      <c r="Z593" s="129" t="s">
        <v>414</v>
      </c>
      <c r="AA593" s="132">
        <v>0</v>
      </c>
      <c r="AB593" s="133" t="s">
        <v>326</v>
      </c>
      <c r="AC593" s="134">
        <v>0</v>
      </c>
      <c r="AD593" s="133" t="s">
        <v>741</v>
      </c>
      <c r="AE593" s="134">
        <v>0.25900000000000001</v>
      </c>
      <c r="AF593" s="133" t="s">
        <v>1166</v>
      </c>
      <c r="AG593" s="134">
        <v>0.26600000000000001</v>
      </c>
      <c r="AH593" s="128" t="str">
        <f t="shared" ca="1" si="16"/>
        <v>INER EUSKADI, S.L.</v>
      </c>
      <c r="AI593" s="135">
        <f t="shared" ca="1" si="17"/>
        <v>0.26600000000000001</v>
      </c>
    </row>
    <row r="594" spans="22:35" ht="16.5" x14ac:dyDescent="0.3">
      <c r="V594" s="129" t="s">
        <v>419</v>
      </c>
      <c r="W594" s="132">
        <v>0.18000000715255701</v>
      </c>
      <c r="X594" s="129" t="s">
        <v>290</v>
      </c>
      <c r="Y594" s="132">
        <v>0.31000000238418601</v>
      </c>
      <c r="Z594" s="129" t="s">
        <v>416</v>
      </c>
      <c r="AA594" s="132">
        <v>0</v>
      </c>
      <c r="AB594" s="133" t="s">
        <v>328</v>
      </c>
      <c r="AC594" s="134">
        <v>0.18</v>
      </c>
      <c r="AD594" s="133" t="s">
        <v>742</v>
      </c>
      <c r="AE594" s="134">
        <v>0</v>
      </c>
      <c r="AF594" s="133" t="s">
        <v>763</v>
      </c>
      <c r="AG594" s="134">
        <v>0.27300000000000002</v>
      </c>
      <c r="AH594" s="128" t="str">
        <f t="shared" ca="1" si="16"/>
        <v>INTEGRACIÓN EUROPEA DE ENERGIA, S.A.U.</v>
      </c>
      <c r="AI594" s="135">
        <f t="shared" ca="1" si="17"/>
        <v>0.27300000000000002</v>
      </c>
    </row>
    <row r="595" spans="22:35" ht="16.5" x14ac:dyDescent="0.3">
      <c r="V595" s="137" t="s">
        <v>234</v>
      </c>
      <c r="W595" s="132">
        <v>0.43</v>
      </c>
      <c r="X595" s="129" t="s">
        <v>426</v>
      </c>
      <c r="Y595" s="132">
        <v>0.40999999642372098</v>
      </c>
      <c r="Z595" s="129" t="s">
        <v>235</v>
      </c>
      <c r="AA595" s="132">
        <v>0</v>
      </c>
      <c r="AB595" s="133" t="s">
        <v>427</v>
      </c>
      <c r="AC595" s="134">
        <v>0</v>
      </c>
      <c r="AD595" s="133" t="s">
        <v>435</v>
      </c>
      <c r="AE595" s="134">
        <v>0</v>
      </c>
      <c r="AF595" s="133" t="s">
        <v>440</v>
      </c>
      <c r="AG595" s="134">
        <v>0.251</v>
      </c>
      <c r="AH595" s="128" t="str">
        <f t="shared" ca="1" si="16"/>
        <v>INTELIGENCIA PARA EL AHORRO ENERGÉTICO, S.L.</v>
      </c>
      <c r="AI595" s="135">
        <f t="shared" ca="1" si="17"/>
        <v>0.251</v>
      </c>
    </row>
    <row r="596" spans="22:35" ht="16.5" x14ac:dyDescent="0.3">
      <c r="V596" s="137" t="s">
        <v>241</v>
      </c>
      <c r="W596" s="132">
        <v>0.43</v>
      </c>
      <c r="X596" s="129" t="s">
        <v>291</v>
      </c>
      <c r="Y596" s="132">
        <v>0</v>
      </c>
      <c r="Z596" s="129" t="s">
        <v>207</v>
      </c>
      <c r="AA596" s="132">
        <v>0</v>
      </c>
      <c r="AB596" s="133" t="s">
        <v>384</v>
      </c>
      <c r="AC596" s="134">
        <v>0.25</v>
      </c>
      <c r="AD596" s="133" t="s">
        <v>743</v>
      </c>
      <c r="AE596" s="134">
        <v>0.25600000000000001</v>
      </c>
      <c r="AF596" s="133" t="s">
        <v>764</v>
      </c>
      <c r="AG596" s="134">
        <v>0.26900000000000002</v>
      </c>
      <c r="AH596" s="128" t="str">
        <f t="shared" ca="1" si="16"/>
        <v>IRIS ENERGÍA EFICIENTE S.A.</v>
      </c>
      <c r="AI596" s="135">
        <f t="shared" ca="1" si="17"/>
        <v>0.26900000000000002</v>
      </c>
    </row>
    <row r="597" spans="22:35" ht="16.5" x14ac:dyDescent="0.3">
      <c r="X597" s="129" t="s">
        <v>428</v>
      </c>
      <c r="Y597" s="132">
        <v>0.40999999642372098</v>
      </c>
      <c r="Z597" s="129" t="s">
        <v>429</v>
      </c>
      <c r="AA597" s="132">
        <v>0</v>
      </c>
      <c r="AB597" s="133" t="s">
        <v>178</v>
      </c>
      <c r="AC597" s="134">
        <v>0.16</v>
      </c>
      <c r="AD597" s="133" t="s">
        <v>744</v>
      </c>
      <c r="AE597" s="134">
        <v>0</v>
      </c>
      <c r="AF597" s="133" t="s">
        <v>765</v>
      </c>
      <c r="AG597" s="134">
        <v>0.26700000000000002</v>
      </c>
      <c r="AH597" s="128" t="str">
        <f t="shared" ca="1" si="16"/>
        <v>JUAN ENERGY, S.L.</v>
      </c>
      <c r="AI597" s="135">
        <f t="shared" ca="1" si="17"/>
        <v>0.26700000000000002</v>
      </c>
    </row>
    <row r="598" spans="22:35" ht="16.5" x14ac:dyDescent="0.3">
      <c r="X598" s="129" t="s">
        <v>360</v>
      </c>
      <c r="Y598" s="132">
        <v>0.40999999642372098</v>
      </c>
      <c r="Z598" s="129" t="s">
        <v>253</v>
      </c>
      <c r="AA598" s="132">
        <v>0.20000000298023199</v>
      </c>
      <c r="AB598" s="133" t="s">
        <v>430</v>
      </c>
      <c r="AC598" s="134">
        <v>0</v>
      </c>
      <c r="AD598" s="133" t="s">
        <v>745</v>
      </c>
      <c r="AE598" s="134">
        <v>0.254</v>
      </c>
      <c r="AF598" s="133" t="s">
        <v>442</v>
      </c>
      <c r="AG598" s="134">
        <v>0</v>
      </c>
      <c r="AH598" s="128" t="str">
        <f t="shared" ca="1" si="16"/>
        <v>KISHOA, S.L.</v>
      </c>
      <c r="AI598" s="135">
        <f t="shared" ca="1" si="17"/>
        <v>0</v>
      </c>
    </row>
    <row r="599" spans="22:35" ht="16.5" x14ac:dyDescent="0.3">
      <c r="X599" s="129" t="s">
        <v>372</v>
      </c>
      <c r="Y599" s="132">
        <v>9.9999997764825804E-3</v>
      </c>
      <c r="Z599" s="129" t="s">
        <v>421</v>
      </c>
      <c r="AA599" s="132">
        <v>0</v>
      </c>
      <c r="AB599" s="133" t="s">
        <v>431</v>
      </c>
      <c r="AC599" s="134">
        <v>0</v>
      </c>
      <c r="AD599" s="133" t="s">
        <v>746</v>
      </c>
      <c r="AE599" s="134">
        <v>0.25900000000000001</v>
      </c>
      <c r="AF599" s="133" t="s">
        <v>443</v>
      </c>
      <c r="AG599" s="134">
        <v>0</v>
      </c>
      <c r="AH599" s="128" t="str">
        <f t="shared" ca="1" si="16"/>
        <v>LA CORRIENTE SOCIEDAD COOPERATIVA</v>
      </c>
      <c r="AI599" s="135">
        <f t="shared" ca="1" si="17"/>
        <v>0</v>
      </c>
    </row>
    <row r="600" spans="22:35" ht="16.5" x14ac:dyDescent="0.3">
      <c r="X600" s="129" t="s">
        <v>432</v>
      </c>
      <c r="Y600" s="132">
        <v>0</v>
      </c>
      <c r="Z600" s="129" t="s">
        <v>422</v>
      </c>
      <c r="AA600" s="132">
        <v>0</v>
      </c>
      <c r="AB600" s="133" t="s">
        <v>204</v>
      </c>
      <c r="AC600" s="134">
        <v>0</v>
      </c>
      <c r="AD600" s="133" t="s">
        <v>747</v>
      </c>
      <c r="AE600" s="134">
        <v>0</v>
      </c>
      <c r="AF600" s="133" t="s">
        <v>767</v>
      </c>
      <c r="AG600" s="134">
        <v>0</v>
      </c>
      <c r="AH600" s="128" t="str">
        <f t="shared" ca="1" si="16"/>
        <v>LA UNIÓN ELECTRO INDUSTRIAL, S.L.U</v>
      </c>
      <c r="AI600" s="135">
        <f t="shared" ca="1" si="17"/>
        <v>0</v>
      </c>
    </row>
    <row r="601" spans="22:35" ht="16.5" x14ac:dyDescent="0.3">
      <c r="X601" s="129" t="s">
        <v>433</v>
      </c>
      <c r="Y601" s="132">
        <v>0</v>
      </c>
      <c r="Z601" s="129" t="s">
        <v>425</v>
      </c>
      <c r="AA601" s="132">
        <v>0.31000000238418601</v>
      </c>
      <c r="AB601" s="133" t="s">
        <v>434</v>
      </c>
      <c r="AC601" s="134">
        <v>0.24</v>
      </c>
      <c r="AD601" s="133" t="s">
        <v>748</v>
      </c>
      <c r="AE601" s="134">
        <v>0</v>
      </c>
      <c r="AF601" s="133" t="s">
        <v>478</v>
      </c>
      <c r="AG601" s="134">
        <v>0.223</v>
      </c>
      <c r="AH601" s="128" t="str">
        <f t="shared" ref="AH601:AH664" ca="1" si="18">INDIRECT("_Com"&amp;$F$2)</f>
        <v>LONJAS TECNOLOGÍA, S.A.</v>
      </c>
      <c r="AI601" s="135">
        <f t="shared" ref="AI601:AI664" ca="1" si="19">INDIRECT("_Mix"&amp;$F$2)</f>
        <v>0.223</v>
      </c>
    </row>
    <row r="602" spans="22:35" ht="16.5" x14ac:dyDescent="0.3">
      <c r="X602" s="129" t="s">
        <v>365</v>
      </c>
      <c r="Y602" s="132">
        <v>0.34000000357627902</v>
      </c>
      <c r="Z602" s="129" t="s">
        <v>361</v>
      </c>
      <c r="AA602" s="132">
        <v>0</v>
      </c>
      <c r="AB602" s="133" t="s">
        <v>389</v>
      </c>
      <c r="AC602" s="134">
        <v>0</v>
      </c>
      <c r="AD602" s="133" t="s">
        <v>749</v>
      </c>
      <c r="AE602" s="134">
        <v>0</v>
      </c>
      <c r="AF602" s="133" t="s">
        <v>480</v>
      </c>
      <c r="AG602" s="134">
        <v>0</v>
      </c>
      <c r="AH602" s="128" t="str">
        <f t="shared" ca="1" si="18"/>
        <v>LOVE ENERGY, S.L.</v>
      </c>
      <c r="AI602" s="135">
        <f t="shared" ca="1" si="19"/>
        <v>0</v>
      </c>
    </row>
    <row r="603" spans="22:35" ht="16.5" x14ac:dyDescent="0.3">
      <c r="X603" s="129" t="s">
        <v>380</v>
      </c>
      <c r="Y603" s="132">
        <v>0</v>
      </c>
      <c r="Z603" s="129" t="s">
        <v>290</v>
      </c>
      <c r="AA603" s="132">
        <v>0.129999995231628</v>
      </c>
      <c r="AB603" s="133" t="s">
        <v>435</v>
      </c>
      <c r="AC603" s="134">
        <v>0.31</v>
      </c>
      <c r="AD603" s="133" t="s">
        <v>750</v>
      </c>
      <c r="AE603" s="134">
        <v>0</v>
      </c>
      <c r="AF603" s="133" t="s">
        <v>482</v>
      </c>
      <c r="AG603" s="134">
        <v>0</v>
      </c>
      <c r="AH603" s="128" t="str">
        <f t="shared" ca="1" si="18"/>
        <v>LUZ SOLIDARIA S.L.</v>
      </c>
      <c r="AI603" s="135">
        <f t="shared" ca="1" si="19"/>
        <v>0</v>
      </c>
    </row>
    <row r="604" spans="22:35" ht="16.5" x14ac:dyDescent="0.3">
      <c r="X604" s="129" t="s">
        <v>436</v>
      </c>
      <c r="Y604" s="132">
        <v>0</v>
      </c>
      <c r="Z604" s="129" t="s">
        <v>426</v>
      </c>
      <c r="AA604" s="132">
        <v>0.28999999165535001</v>
      </c>
      <c r="AB604" s="133" t="s">
        <v>338</v>
      </c>
      <c r="AC604" s="134">
        <v>0</v>
      </c>
      <c r="AD604" s="133" t="s">
        <v>445</v>
      </c>
      <c r="AE604" s="134">
        <v>7.6999999999999999E-2</v>
      </c>
      <c r="AF604" s="133" t="s">
        <v>483</v>
      </c>
      <c r="AG604" s="134">
        <v>0</v>
      </c>
      <c r="AH604" s="128" t="str">
        <f t="shared" ca="1" si="18"/>
        <v>MASQLUZ 2020, S.L.</v>
      </c>
      <c r="AI604" s="135">
        <f t="shared" ca="1" si="19"/>
        <v>0</v>
      </c>
    </row>
    <row r="605" spans="22:35" ht="16.5" x14ac:dyDescent="0.3">
      <c r="X605" s="129" t="s">
        <v>437</v>
      </c>
      <c r="Y605" s="132">
        <v>2.9999999329447701E-2</v>
      </c>
      <c r="Z605" s="129" t="s">
        <v>291</v>
      </c>
      <c r="AA605" s="132">
        <v>0</v>
      </c>
      <c r="AB605" s="133" t="s">
        <v>438</v>
      </c>
      <c r="AC605" s="134">
        <v>0.21</v>
      </c>
      <c r="AD605" s="133" t="s">
        <v>420</v>
      </c>
      <c r="AE605" s="134">
        <v>0.25900000000000001</v>
      </c>
      <c r="AF605" s="133" t="s">
        <v>772</v>
      </c>
      <c r="AG605" s="134">
        <v>0</v>
      </c>
      <c r="AH605" s="128" t="str">
        <f t="shared" ca="1" si="18"/>
        <v>MEGARA ENERGIA SOC. COOP</v>
      </c>
      <c r="AI605" s="135">
        <f t="shared" ca="1" si="19"/>
        <v>0</v>
      </c>
    </row>
    <row r="606" spans="22:35" ht="16.5" x14ac:dyDescent="0.3">
      <c r="X606" s="129" t="s">
        <v>383</v>
      </c>
      <c r="Y606" s="132">
        <v>0.31000000238418601</v>
      </c>
      <c r="Z606" s="129" t="s">
        <v>439</v>
      </c>
      <c r="AA606" s="132">
        <v>0</v>
      </c>
      <c r="AB606" s="133" t="s">
        <v>407</v>
      </c>
      <c r="AC606" s="134">
        <v>0</v>
      </c>
      <c r="AD606" s="133" t="s">
        <v>751</v>
      </c>
      <c r="AE606" s="134">
        <v>0</v>
      </c>
      <c r="AF606" s="133" t="s">
        <v>1167</v>
      </c>
      <c r="AG606" s="134">
        <v>0.27300000000000002</v>
      </c>
      <c r="AH606" s="128" t="str">
        <f t="shared" ca="1" si="18"/>
        <v>MET ENERGIA ESPAÑA, S.A</v>
      </c>
      <c r="AI606" s="135">
        <f t="shared" ca="1" si="19"/>
        <v>0.27300000000000002</v>
      </c>
    </row>
    <row r="607" spans="22:35" ht="16.5" x14ac:dyDescent="0.3">
      <c r="X607" s="129" t="s">
        <v>216</v>
      </c>
      <c r="Y607" s="132">
        <v>0</v>
      </c>
      <c r="Z607" s="129" t="s">
        <v>360</v>
      </c>
      <c r="AA607" s="132">
        <v>0.31000000238418601</v>
      </c>
      <c r="AB607" s="133" t="s">
        <v>340</v>
      </c>
      <c r="AC607" s="134">
        <v>0.24</v>
      </c>
      <c r="AD607" s="133" t="s">
        <v>224</v>
      </c>
      <c r="AE607" s="134">
        <v>0</v>
      </c>
      <c r="AF607" s="133" t="s">
        <v>774</v>
      </c>
      <c r="AG607" s="134">
        <v>0.26</v>
      </c>
      <c r="AH607" s="128" t="str">
        <f t="shared" ca="1" si="18"/>
        <v>MY ENERGIA ONER S.L</v>
      </c>
      <c r="AI607" s="135">
        <f t="shared" ca="1" si="19"/>
        <v>0.26</v>
      </c>
    </row>
    <row r="608" spans="22:35" ht="16.5" x14ac:dyDescent="0.3">
      <c r="X608" s="129" t="s">
        <v>373</v>
      </c>
      <c r="Y608" s="132">
        <v>0.37000000476837203</v>
      </c>
      <c r="Z608" s="129" t="s">
        <v>428</v>
      </c>
      <c r="AA608" s="132">
        <v>0.30000001192092901</v>
      </c>
      <c r="AB608" s="133" t="s">
        <v>339</v>
      </c>
      <c r="AC608" s="134">
        <v>0</v>
      </c>
      <c r="AD608" s="133" t="s">
        <v>752</v>
      </c>
      <c r="AE608" s="134">
        <v>0</v>
      </c>
      <c r="AF608" s="133" t="s">
        <v>775</v>
      </c>
      <c r="AG608" s="134">
        <v>0.26600000000000001</v>
      </c>
      <c r="AH608" s="128" t="str">
        <f t="shared" ca="1" si="18"/>
        <v>NABALIA ENERGIA 2000 S.A</v>
      </c>
      <c r="AI608" s="135">
        <f t="shared" ca="1" si="19"/>
        <v>0.26600000000000001</v>
      </c>
    </row>
    <row r="609" spans="24:35" ht="16.5" x14ac:dyDescent="0.3">
      <c r="X609" s="129" t="s">
        <v>376</v>
      </c>
      <c r="Y609" s="132">
        <v>0</v>
      </c>
      <c r="Z609" s="129" t="s">
        <v>440</v>
      </c>
      <c r="AA609" s="132">
        <v>0</v>
      </c>
      <c r="AB609" s="133" t="s">
        <v>181</v>
      </c>
      <c r="AC609" s="134">
        <v>0.14000000000000001</v>
      </c>
      <c r="AD609" s="133" t="s">
        <v>753</v>
      </c>
      <c r="AE609" s="134">
        <v>0</v>
      </c>
      <c r="AF609" s="133" t="s">
        <v>1168</v>
      </c>
      <c r="AG609" s="134">
        <v>0</v>
      </c>
      <c r="AH609" s="128" t="str">
        <f t="shared" ca="1" si="18"/>
        <v>NATURGY CLIENTES, S.A.U.</v>
      </c>
      <c r="AI609" s="135">
        <f t="shared" ca="1" si="19"/>
        <v>0</v>
      </c>
    </row>
    <row r="610" spans="24:35" ht="16.5" x14ac:dyDescent="0.3">
      <c r="X610" s="129" t="s">
        <v>379</v>
      </c>
      <c r="Y610" s="132">
        <v>0</v>
      </c>
      <c r="Z610" s="129" t="s">
        <v>372</v>
      </c>
      <c r="AA610" s="132">
        <v>0.109999999403954</v>
      </c>
      <c r="AB610" s="133" t="s">
        <v>441</v>
      </c>
      <c r="AC610" s="134">
        <v>0</v>
      </c>
      <c r="AD610" s="133" t="s">
        <v>453</v>
      </c>
      <c r="AE610" s="134">
        <v>0</v>
      </c>
      <c r="AF610" s="133" t="s">
        <v>450</v>
      </c>
      <c r="AG610" s="134">
        <v>0.27100000000000002</v>
      </c>
      <c r="AH610" s="128" t="str">
        <f t="shared" ca="1" si="18"/>
        <v>NATURGY IBERIA, S.A.</v>
      </c>
      <c r="AI610" s="135">
        <f t="shared" ca="1" si="19"/>
        <v>0.27100000000000002</v>
      </c>
    </row>
    <row r="611" spans="24:35" ht="16.5" x14ac:dyDescent="0.3">
      <c r="X611" s="129" t="s">
        <v>382</v>
      </c>
      <c r="Y611" s="132">
        <v>0</v>
      </c>
      <c r="Z611" s="129" t="s">
        <v>442</v>
      </c>
      <c r="AA611" s="132">
        <v>0</v>
      </c>
      <c r="AB611" s="133" t="s">
        <v>343</v>
      </c>
      <c r="AC611" s="134">
        <v>0</v>
      </c>
      <c r="AD611" s="133" t="s">
        <v>414</v>
      </c>
      <c r="AE611" s="134">
        <v>4.2999999999999997E-2</v>
      </c>
      <c r="AF611" s="133" t="s">
        <v>776</v>
      </c>
      <c r="AG611" s="134">
        <v>0</v>
      </c>
      <c r="AH611" s="128" t="str">
        <f t="shared" ca="1" si="18"/>
        <v>NATURGY RENOVABLES, S.LU.</v>
      </c>
      <c r="AI611" s="135">
        <f t="shared" ca="1" si="19"/>
        <v>0</v>
      </c>
    </row>
    <row r="612" spans="24:35" ht="16.5" x14ac:dyDescent="0.3">
      <c r="X612" s="129" t="s">
        <v>385</v>
      </c>
      <c r="Y612" s="132">
        <v>0</v>
      </c>
      <c r="Z612" s="129" t="s">
        <v>443</v>
      </c>
      <c r="AA612" s="132">
        <v>0</v>
      </c>
      <c r="AB612" s="133" t="s">
        <v>193</v>
      </c>
      <c r="AC612" s="134">
        <v>0</v>
      </c>
      <c r="AD612" s="133" t="s">
        <v>754</v>
      </c>
      <c r="AE612" s="134">
        <v>0</v>
      </c>
      <c r="AF612" s="133" t="s">
        <v>1169</v>
      </c>
      <c r="AG612" s="134">
        <v>0.27300000000000002</v>
      </c>
      <c r="AH612" s="128" t="str">
        <f t="shared" ca="1" si="18"/>
        <v>NEOELECTRA  ENERGIA</v>
      </c>
      <c r="AI612" s="135">
        <f t="shared" ca="1" si="19"/>
        <v>0.27300000000000002</v>
      </c>
    </row>
    <row r="613" spans="24:35" ht="16.5" x14ac:dyDescent="0.3">
      <c r="X613" s="129" t="s">
        <v>386</v>
      </c>
      <c r="Y613" s="132">
        <v>0</v>
      </c>
      <c r="Z613" s="129" t="s">
        <v>432</v>
      </c>
      <c r="AA613" s="132">
        <v>0</v>
      </c>
      <c r="AB613" s="133" t="s">
        <v>405</v>
      </c>
      <c r="AC613" s="134">
        <v>0</v>
      </c>
      <c r="AD613" s="133" t="s">
        <v>755</v>
      </c>
      <c r="AE613" s="134">
        <v>0</v>
      </c>
      <c r="AF613" s="133" t="s">
        <v>777</v>
      </c>
      <c r="AG613" s="134">
        <v>0</v>
      </c>
      <c r="AH613" s="128" t="str">
        <f t="shared" ca="1" si="18"/>
        <v>NEXUS ENERGIA SA</v>
      </c>
      <c r="AI613" s="135">
        <f t="shared" ca="1" si="19"/>
        <v>0</v>
      </c>
    </row>
    <row r="614" spans="24:35" ht="16.5" x14ac:dyDescent="0.3">
      <c r="X614" s="129" t="s">
        <v>397</v>
      </c>
      <c r="Y614" s="132">
        <v>0</v>
      </c>
      <c r="Z614" s="129" t="s">
        <v>365</v>
      </c>
      <c r="AA614" s="132">
        <v>0.25</v>
      </c>
      <c r="AB614" s="133" t="s">
        <v>198</v>
      </c>
      <c r="AC614" s="134">
        <v>0</v>
      </c>
      <c r="AD614" s="133" t="s">
        <v>353</v>
      </c>
      <c r="AE614" s="134">
        <v>0</v>
      </c>
      <c r="AF614" s="133" t="s">
        <v>778</v>
      </c>
      <c r="AG614" s="134">
        <v>0.27100000000000002</v>
      </c>
      <c r="AH614" s="128" t="str">
        <f t="shared" ca="1" si="18"/>
        <v>NINOBE SERVICIOS ENERGÉTICOS, SL</v>
      </c>
      <c r="AI614" s="135">
        <f t="shared" ca="1" si="19"/>
        <v>0.27100000000000002</v>
      </c>
    </row>
    <row r="615" spans="24:35" ht="16.5" x14ac:dyDescent="0.3">
      <c r="X615" s="129" t="s">
        <v>387</v>
      </c>
      <c r="Y615" s="132">
        <v>0.38999998569488498</v>
      </c>
      <c r="Z615" s="129" t="s">
        <v>444</v>
      </c>
      <c r="AA615" s="132">
        <v>0</v>
      </c>
      <c r="AB615" s="133" t="s">
        <v>445</v>
      </c>
      <c r="AC615" s="134">
        <v>0</v>
      </c>
      <c r="AD615" s="133" t="s">
        <v>756</v>
      </c>
      <c r="AE615" s="134">
        <v>0</v>
      </c>
      <c r="AF615" s="133" t="s">
        <v>779</v>
      </c>
      <c r="AG615" s="134">
        <v>0</v>
      </c>
      <c r="AH615" s="128" t="str">
        <f t="shared" ca="1" si="18"/>
        <v>NOSA ENERXIA SCG</v>
      </c>
      <c r="AI615" s="135">
        <f t="shared" ca="1" si="19"/>
        <v>0</v>
      </c>
    </row>
    <row r="616" spans="24:35" ht="16.5" x14ac:dyDescent="0.3">
      <c r="X616" s="129" t="s">
        <v>388</v>
      </c>
      <c r="Y616" s="132">
        <v>0</v>
      </c>
      <c r="Z616" s="129" t="s">
        <v>380</v>
      </c>
      <c r="AA616" s="132">
        <v>0</v>
      </c>
      <c r="AB616" s="133" t="s">
        <v>349</v>
      </c>
      <c r="AC616" s="134">
        <v>0</v>
      </c>
      <c r="AD616" s="133" t="s">
        <v>757</v>
      </c>
      <c r="AE616" s="134">
        <v>0.24299999999999999</v>
      </c>
      <c r="AF616" s="133" t="s">
        <v>780</v>
      </c>
      <c r="AG616" s="134">
        <v>0</v>
      </c>
      <c r="AH616" s="128" t="str">
        <f t="shared" ca="1" si="18"/>
        <v>NUEVA COMERCIALIZADORA ESPAÑOLA SL</v>
      </c>
      <c r="AI616" s="135">
        <f t="shared" ca="1" si="19"/>
        <v>0</v>
      </c>
    </row>
    <row r="617" spans="24:35" ht="16.5" x14ac:dyDescent="0.3">
      <c r="X617" s="129" t="s">
        <v>305</v>
      </c>
      <c r="Y617" s="132">
        <v>0</v>
      </c>
      <c r="Z617" s="129" t="s">
        <v>446</v>
      </c>
      <c r="AA617" s="132">
        <v>0.28000000119209301</v>
      </c>
      <c r="AB617" s="133" t="s">
        <v>420</v>
      </c>
      <c r="AC617" s="134">
        <v>0.23</v>
      </c>
      <c r="AD617" s="133" t="s">
        <v>758</v>
      </c>
      <c r="AE617" s="134">
        <v>0</v>
      </c>
      <c r="AF617" s="133" t="s">
        <v>781</v>
      </c>
      <c r="AG617" s="134">
        <v>0.26800000000000002</v>
      </c>
      <c r="AH617" s="128" t="str">
        <f t="shared" ca="1" si="18"/>
        <v>OCTOPUS ENERGY ESPAÑA, S.L.U.</v>
      </c>
      <c r="AI617" s="135">
        <f t="shared" ca="1" si="19"/>
        <v>0.26800000000000002</v>
      </c>
    </row>
    <row r="618" spans="24:35" ht="16.5" x14ac:dyDescent="0.3">
      <c r="X618" s="129" t="s">
        <v>391</v>
      </c>
      <c r="Y618" s="132">
        <v>0</v>
      </c>
      <c r="Z618" s="129" t="s">
        <v>436</v>
      </c>
      <c r="AA618" s="132">
        <v>0</v>
      </c>
      <c r="AB618" s="133" t="s">
        <v>354</v>
      </c>
      <c r="AC618" s="134">
        <v>0</v>
      </c>
      <c r="AD618" s="133" t="s">
        <v>253</v>
      </c>
      <c r="AE618" s="134">
        <v>0.23200000000000001</v>
      </c>
      <c r="AF618" s="133" t="s">
        <v>783</v>
      </c>
      <c r="AG618" s="134">
        <v>0.27200000000000002</v>
      </c>
      <c r="AH618" s="128" t="str">
        <f t="shared" ca="1" si="18"/>
        <v>ON DEMAND FACILITIES, SLU</v>
      </c>
      <c r="AI618" s="135">
        <f t="shared" ca="1" si="19"/>
        <v>0.27200000000000002</v>
      </c>
    </row>
    <row r="619" spans="24:35" ht="16.5" x14ac:dyDescent="0.3">
      <c r="X619" s="129" t="s">
        <v>447</v>
      </c>
      <c r="Y619" s="132">
        <v>0.239999994635582</v>
      </c>
      <c r="Z619" s="129" t="s">
        <v>437</v>
      </c>
      <c r="AA619" s="132">
        <v>0</v>
      </c>
      <c r="AB619" s="133" t="s">
        <v>224</v>
      </c>
      <c r="AC619" s="134">
        <v>0</v>
      </c>
      <c r="AD619" s="133" t="s">
        <v>422</v>
      </c>
      <c r="AE619" s="134">
        <v>0</v>
      </c>
      <c r="AF619" s="133" t="s">
        <v>1170</v>
      </c>
      <c r="AG619" s="134">
        <v>0</v>
      </c>
      <c r="AH619" s="128" t="str">
        <f t="shared" ca="1" si="18"/>
        <v>PASIÓN ENERGÍA, S.L.</v>
      </c>
      <c r="AI619" s="135">
        <f t="shared" ca="1" si="19"/>
        <v>0</v>
      </c>
    </row>
    <row r="620" spans="24:35" ht="16.5" x14ac:dyDescent="0.3">
      <c r="X620" s="129" t="s">
        <v>307</v>
      </c>
      <c r="Y620" s="132">
        <v>0</v>
      </c>
      <c r="Z620" s="129" t="s">
        <v>383</v>
      </c>
      <c r="AA620" s="132">
        <v>0.140000000596046</v>
      </c>
      <c r="AB620" s="133" t="s">
        <v>448</v>
      </c>
      <c r="AC620" s="134">
        <v>0</v>
      </c>
      <c r="AD620" s="133" t="s">
        <v>759</v>
      </c>
      <c r="AE620" s="134">
        <v>0.25700000000000001</v>
      </c>
      <c r="AF620" s="133" t="s">
        <v>784</v>
      </c>
      <c r="AG620" s="134">
        <v>0</v>
      </c>
      <c r="AH620" s="128" t="str">
        <f t="shared" ca="1" si="18"/>
        <v>PEPEENERGY, S.L.</v>
      </c>
      <c r="AI620" s="135">
        <f t="shared" ca="1" si="19"/>
        <v>0</v>
      </c>
    </row>
    <row r="621" spans="24:35" ht="16.5" x14ac:dyDescent="0.3">
      <c r="X621" s="129" t="s">
        <v>449</v>
      </c>
      <c r="Y621" s="132">
        <v>2.9999999329447701E-2</v>
      </c>
      <c r="Z621" s="129" t="s">
        <v>450</v>
      </c>
      <c r="AA621" s="132">
        <v>0.30000001192092901</v>
      </c>
      <c r="AB621" s="133" t="s">
        <v>412</v>
      </c>
      <c r="AC621" s="134">
        <v>0.25</v>
      </c>
      <c r="AD621" s="133" t="s">
        <v>760</v>
      </c>
      <c r="AE621" s="134">
        <v>0.25900000000000001</v>
      </c>
      <c r="AF621" s="133" t="s">
        <v>785</v>
      </c>
      <c r="AG621" s="134">
        <v>0.25</v>
      </c>
      <c r="AH621" s="128" t="str">
        <f t="shared" ca="1" si="18"/>
        <v>PETRONIEVES ENERGIA 1, S.L.</v>
      </c>
      <c r="AI621" s="135">
        <f t="shared" ca="1" si="19"/>
        <v>0.25</v>
      </c>
    </row>
    <row r="622" spans="24:35" ht="16.5" x14ac:dyDescent="0.3">
      <c r="X622" s="129" t="s">
        <v>451</v>
      </c>
      <c r="Y622" s="132">
        <v>0.37000000476837203</v>
      </c>
      <c r="Z622" s="129" t="s">
        <v>452</v>
      </c>
      <c r="AA622" s="132">
        <v>0</v>
      </c>
      <c r="AB622" s="133" t="s">
        <v>453</v>
      </c>
      <c r="AC622" s="134">
        <v>0</v>
      </c>
      <c r="AD622" s="133" t="s">
        <v>761</v>
      </c>
      <c r="AE622" s="134">
        <v>0.247</v>
      </c>
      <c r="AF622" s="133" t="s">
        <v>786</v>
      </c>
      <c r="AG622" s="134">
        <v>0</v>
      </c>
      <c r="AH622" s="128" t="str">
        <f t="shared" ca="1" si="18"/>
        <v>PLANETGY SL</v>
      </c>
      <c r="AI622" s="135">
        <f t="shared" ca="1" si="19"/>
        <v>0</v>
      </c>
    </row>
    <row r="623" spans="24:35" ht="16.5" x14ac:dyDescent="0.3">
      <c r="X623" s="129" t="s">
        <v>454</v>
      </c>
      <c r="Y623" s="132">
        <v>0.36000001430511502</v>
      </c>
      <c r="Z623" s="129" t="s">
        <v>455</v>
      </c>
      <c r="AA623" s="132">
        <v>0</v>
      </c>
      <c r="AB623" s="133" t="s">
        <v>414</v>
      </c>
      <c r="AC623" s="134">
        <v>0</v>
      </c>
      <c r="AD623" s="133" t="s">
        <v>762</v>
      </c>
      <c r="AE623" s="134">
        <v>0.251</v>
      </c>
      <c r="AF623" s="133" t="s">
        <v>787</v>
      </c>
      <c r="AG623" s="134">
        <v>0.26900000000000002</v>
      </c>
      <c r="AH623" s="128" t="str">
        <f t="shared" ca="1" si="18"/>
        <v>PLENA ENERGIA RENOVABLE, S.L.</v>
      </c>
      <c r="AI623" s="135">
        <f t="shared" ca="1" si="19"/>
        <v>0.26900000000000002</v>
      </c>
    </row>
    <row r="624" spans="24:35" ht="16.5" x14ac:dyDescent="0.3">
      <c r="X624" s="129" t="s">
        <v>310</v>
      </c>
      <c r="Y624" s="132">
        <v>0.33000001311302202</v>
      </c>
      <c r="Z624" s="129" t="s">
        <v>216</v>
      </c>
      <c r="AA624" s="132">
        <v>0</v>
      </c>
      <c r="AB624" s="133" t="s">
        <v>456</v>
      </c>
      <c r="AC624" s="134">
        <v>0</v>
      </c>
      <c r="AD624" s="133" t="s">
        <v>763</v>
      </c>
      <c r="AE624" s="134">
        <v>0.25900000000000001</v>
      </c>
      <c r="AF624" s="133" t="s">
        <v>496</v>
      </c>
      <c r="AG624" s="134">
        <v>0.27300000000000002</v>
      </c>
      <c r="AH624" s="128" t="str">
        <f t="shared" ca="1" si="18"/>
        <v>POTENZIA COMERCIALIZADORA SL</v>
      </c>
      <c r="AI624" s="135">
        <f t="shared" ca="1" si="19"/>
        <v>0.27300000000000002</v>
      </c>
    </row>
    <row r="625" spans="24:35" ht="16.5" x14ac:dyDescent="0.3">
      <c r="X625" s="129" t="s">
        <v>457</v>
      </c>
      <c r="Y625" s="132">
        <v>0</v>
      </c>
      <c r="Z625" s="129" t="s">
        <v>373</v>
      </c>
      <c r="AA625" s="132">
        <v>0.28999999165535001</v>
      </c>
      <c r="AB625" s="133" t="s">
        <v>353</v>
      </c>
      <c r="AC625" s="134">
        <v>0</v>
      </c>
      <c r="AD625" s="133" t="s">
        <v>440</v>
      </c>
      <c r="AE625" s="134">
        <v>0.24299999999999999</v>
      </c>
      <c r="AF625" s="133" t="s">
        <v>788</v>
      </c>
      <c r="AG625" s="134">
        <v>0</v>
      </c>
      <c r="AH625" s="128" t="str">
        <f t="shared" ca="1" si="18"/>
        <v>PROT ENERGIA COMERCIALIZACION, S.L</v>
      </c>
      <c r="AI625" s="135">
        <f t="shared" ca="1" si="19"/>
        <v>0</v>
      </c>
    </row>
    <row r="626" spans="24:35" ht="16.5" x14ac:dyDescent="0.3">
      <c r="X626" s="129" t="s">
        <v>223</v>
      </c>
      <c r="Y626" s="132">
        <v>0</v>
      </c>
      <c r="Z626" s="129" t="s">
        <v>376</v>
      </c>
      <c r="AA626" s="132">
        <v>0</v>
      </c>
      <c r="AB626" s="133" t="s">
        <v>458</v>
      </c>
      <c r="AC626" s="134">
        <v>0.25</v>
      </c>
      <c r="AD626" s="133" t="s">
        <v>764</v>
      </c>
      <c r="AE626" s="134">
        <v>0</v>
      </c>
      <c r="AF626" s="133" t="s">
        <v>789</v>
      </c>
      <c r="AG626" s="134">
        <v>0.27300000000000002</v>
      </c>
      <c r="AH626" s="128" t="str">
        <f t="shared" ca="1" si="18"/>
        <v>RECICLAJES ECOLOGICOS NAGINI, S.L.</v>
      </c>
      <c r="AI626" s="135">
        <f t="shared" ca="1" si="19"/>
        <v>0.27300000000000002</v>
      </c>
    </row>
    <row r="627" spans="24:35" ht="16.5" x14ac:dyDescent="0.3">
      <c r="X627" s="129" t="s">
        <v>459</v>
      </c>
      <c r="Y627" s="132">
        <v>0.38999998569488498</v>
      </c>
      <c r="Z627" s="129" t="s">
        <v>379</v>
      </c>
      <c r="AA627" s="132">
        <v>0</v>
      </c>
      <c r="AB627" s="133" t="s">
        <v>207</v>
      </c>
      <c r="AC627" s="134">
        <v>0</v>
      </c>
      <c r="AD627" s="133" t="s">
        <v>765</v>
      </c>
      <c r="AE627" s="134">
        <v>0</v>
      </c>
      <c r="AF627" s="133" t="s">
        <v>791</v>
      </c>
      <c r="AG627" s="134">
        <v>0.26900000000000002</v>
      </c>
      <c r="AH627" s="128" t="str">
        <f t="shared" ca="1" si="18"/>
        <v>RENEWABLE VENTURES SLU</v>
      </c>
      <c r="AI627" s="135">
        <f t="shared" ca="1" si="19"/>
        <v>0.26900000000000002</v>
      </c>
    </row>
    <row r="628" spans="24:35" ht="16.5" x14ac:dyDescent="0.3">
      <c r="X628" s="129" t="s">
        <v>460</v>
      </c>
      <c r="Y628" s="132">
        <v>0</v>
      </c>
      <c r="Z628" s="129" t="s">
        <v>382</v>
      </c>
      <c r="AA628" s="132">
        <v>0</v>
      </c>
      <c r="AB628" s="133" t="s">
        <v>461</v>
      </c>
      <c r="AC628" s="134">
        <v>0</v>
      </c>
      <c r="AD628" s="133" t="s">
        <v>766</v>
      </c>
      <c r="AE628" s="134">
        <v>0.14399999999999999</v>
      </c>
      <c r="AF628" s="133" t="s">
        <v>793</v>
      </c>
      <c r="AG628" s="134">
        <v>0</v>
      </c>
      <c r="AH628" s="128" t="str">
        <f t="shared" ca="1" si="18"/>
        <v>REPSOL COMERCIALIZADORA DE ELECTRICIDAD Y GAS, S.L.U</v>
      </c>
      <c r="AI628" s="135">
        <f t="shared" ca="1" si="19"/>
        <v>0</v>
      </c>
    </row>
    <row r="629" spans="24:35" ht="16.5" x14ac:dyDescent="0.3">
      <c r="X629" s="129" t="s">
        <v>315</v>
      </c>
      <c r="Y629" s="132">
        <v>0</v>
      </c>
      <c r="Z629" s="129" t="s">
        <v>385</v>
      </c>
      <c r="AA629" s="132">
        <v>0</v>
      </c>
      <c r="AB629" s="133" t="s">
        <v>462</v>
      </c>
      <c r="AC629" s="134">
        <v>0</v>
      </c>
      <c r="AD629" s="133" t="s">
        <v>477</v>
      </c>
      <c r="AE629" s="134">
        <v>0.2</v>
      </c>
      <c r="AF629" s="133" t="s">
        <v>794</v>
      </c>
      <c r="AG629" s="134">
        <v>0.27200000000000002</v>
      </c>
      <c r="AH629" s="128" t="str">
        <f t="shared" ca="1" si="18"/>
        <v>RESPIRA ENERGÍA ESPAÑA, S.L.</v>
      </c>
      <c r="AI629" s="135">
        <f t="shared" ca="1" si="19"/>
        <v>0.27200000000000002</v>
      </c>
    </row>
    <row r="630" spans="24:35" ht="16.5" x14ac:dyDescent="0.3">
      <c r="X630" s="129" t="s">
        <v>403</v>
      </c>
      <c r="Y630" s="132">
        <v>0.37999999523162797</v>
      </c>
      <c r="Z630" s="129" t="s">
        <v>463</v>
      </c>
      <c r="AA630" s="132">
        <v>0</v>
      </c>
      <c r="AB630" s="133" t="s">
        <v>429</v>
      </c>
      <c r="AC630" s="134">
        <v>0</v>
      </c>
      <c r="AD630" s="133" t="s">
        <v>442</v>
      </c>
      <c r="AE630" s="134">
        <v>0</v>
      </c>
      <c r="AF630" s="133" t="s">
        <v>795</v>
      </c>
      <c r="AG630" s="134">
        <v>0.112</v>
      </c>
      <c r="AH630" s="128" t="str">
        <f t="shared" ca="1" si="18"/>
        <v>RESPIRA ENERGÍA S.A</v>
      </c>
      <c r="AI630" s="135">
        <f t="shared" ca="1" si="19"/>
        <v>0.112</v>
      </c>
    </row>
    <row r="631" spans="24:35" ht="16.5" x14ac:dyDescent="0.3">
      <c r="X631" s="129" t="s">
        <v>464</v>
      </c>
      <c r="Y631" s="132">
        <v>0.20000000298023199</v>
      </c>
      <c r="Z631" s="129" t="s">
        <v>386</v>
      </c>
      <c r="AA631" s="132">
        <v>0</v>
      </c>
      <c r="AB631" s="133" t="s">
        <v>253</v>
      </c>
      <c r="AC631" s="134">
        <v>0.15</v>
      </c>
      <c r="AD631" s="133" t="s">
        <v>443</v>
      </c>
      <c r="AE631" s="134">
        <v>0</v>
      </c>
      <c r="AF631" s="133" t="s">
        <v>796</v>
      </c>
      <c r="AG631" s="134">
        <v>0.27300000000000002</v>
      </c>
      <c r="AH631" s="128" t="str">
        <f t="shared" ca="1" si="18"/>
        <v>ROFEICA ENERGIA, S.A</v>
      </c>
      <c r="AI631" s="135">
        <f t="shared" ca="1" si="19"/>
        <v>0.27300000000000002</v>
      </c>
    </row>
    <row r="632" spans="24:35" ht="16.5" x14ac:dyDescent="0.3">
      <c r="X632" s="129" t="s">
        <v>317</v>
      </c>
      <c r="Y632" s="132">
        <v>0</v>
      </c>
      <c r="Z632" s="129" t="s">
        <v>397</v>
      </c>
      <c r="AA632" s="132">
        <v>0</v>
      </c>
      <c r="AB632" s="133" t="s">
        <v>422</v>
      </c>
      <c r="AC632" s="134">
        <v>0</v>
      </c>
      <c r="AD632" s="133" t="s">
        <v>767</v>
      </c>
      <c r="AE632" s="134">
        <v>0</v>
      </c>
      <c r="AF632" s="133" t="s">
        <v>798</v>
      </c>
      <c r="AG632" s="134">
        <v>0.27100000000000002</v>
      </c>
      <c r="AH632" s="128" t="str">
        <f t="shared" ca="1" si="18"/>
        <v>RONDA OESTE ENERGÍA, S.L</v>
      </c>
      <c r="AI632" s="135">
        <f t="shared" ca="1" si="19"/>
        <v>0.27100000000000002</v>
      </c>
    </row>
    <row r="633" spans="24:35" ht="16.5" x14ac:dyDescent="0.3">
      <c r="X633" s="129" t="s">
        <v>465</v>
      </c>
      <c r="Y633" s="132">
        <v>0.20000000298023199</v>
      </c>
      <c r="Z633" s="129" t="s">
        <v>400</v>
      </c>
      <c r="AA633" s="132">
        <v>0</v>
      </c>
      <c r="AB633" s="133" t="s">
        <v>361</v>
      </c>
      <c r="AC633" s="134">
        <v>0</v>
      </c>
      <c r="AD633" s="133" t="s">
        <v>768</v>
      </c>
      <c r="AE633" s="134">
        <v>0</v>
      </c>
      <c r="AF633" s="133" t="s">
        <v>799</v>
      </c>
      <c r="AG633" s="134">
        <v>0.26900000000000002</v>
      </c>
      <c r="AH633" s="128" t="str">
        <f t="shared" ca="1" si="18"/>
        <v>SAMPOL INGENIERIA Y OBRAS SA</v>
      </c>
      <c r="AI633" s="135">
        <f t="shared" ca="1" si="19"/>
        <v>0.26900000000000002</v>
      </c>
    </row>
    <row r="634" spans="24:35" ht="16.5" x14ac:dyDescent="0.3">
      <c r="X634" s="129" t="s">
        <v>275</v>
      </c>
      <c r="Y634" s="132">
        <v>0</v>
      </c>
      <c r="Z634" s="129" t="s">
        <v>466</v>
      </c>
      <c r="AA634" s="132">
        <v>0</v>
      </c>
      <c r="AB634" s="133" t="s">
        <v>290</v>
      </c>
      <c r="AC634" s="134">
        <v>0.04</v>
      </c>
      <c r="AD634" s="133" t="s">
        <v>769</v>
      </c>
      <c r="AE634" s="134">
        <v>0</v>
      </c>
      <c r="AF634" s="133" t="s">
        <v>800</v>
      </c>
      <c r="AG634" s="134">
        <v>0.26700000000000002</v>
      </c>
      <c r="AH634" s="128" t="str">
        <f t="shared" ca="1" si="18"/>
        <v>SERVIGAS S XXI SA</v>
      </c>
      <c r="AI634" s="135">
        <f t="shared" ca="1" si="19"/>
        <v>0.26700000000000002</v>
      </c>
    </row>
    <row r="635" spans="24:35" ht="16.5" x14ac:dyDescent="0.3">
      <c r="X635" s="129" t="s">
        <v>467</v>
      </c>
      <c r="Y635" s="132">
        <v>0.37999999523162797</v>
      </c>
      <c r="Z635" s="129" t="s">
        <v>305</v>
      </c>
      <c r="AA635" s="132">
        <v>0</v>
      </c>
      <c r="AB635" s="133" t="s">
        <v>426</v>
      </c>
      <c r="AC635" s="134">
        <v>0</v>
      </c>
      <c r="AD635" s="133" t="s">
        <v>478</v>
      </c>
      <c r="AE635" s="134">
        <v>0.21099999999999999</v>
      </c>
      <c r="AF635" s="133" t="s">
        <v>801</v>
      </c>
      <c r="AG635" s="134">
        <v>0.27300000000000002</v>
      </c>
      <c r="AH635" s="128" t="str">
        <f t="shared" ca="1" si="18"/>
        <v>SHELL ESPAÑA, S.A</v>
      </c>
      <c r="AI635" s="135">
        <f t="shared" ca="1" si="19"/>
        <v>0.27300000000000002</v>
      </c>
    </row>
    <row r="636" spans="24:35" ht="16.5" x14ac:dyDescent="0.3">
      <c r="X636" s="129" t="s">
        <v>468</v>
      </c>
      <c r="Y636" s="132">
        <v>0</v>
      </c>
      <c r="Z636" s="129" t="s">
        <v>469</v>
      </c>
      <c r="AA636" s="132">
        <v>0</v>
      </c>
      <c r="AB636" s="133" t="s">
        <v>291</v>
      </c>
      <c r="AC636" s="134">
        <v>0</v>
      </c>
      <c r="AD636" s="133" t="s">
        <v>770</v>
      </c>
      <c r="AE636" s="134">
        <v>0</v>
      </c>
      <c r="AF636" s="133" t="s">
        <v>803</v>
      </c>
      <c r="AG636" s="134">
        <v>0.27300000000000002</v>
      </c>
      <c r="AH636" s="128" t="str">
        <f t="shared" ca="1" si="18"/>
        <v>SISTEMAS URBANOS DE ENERGÍAS RENOVABLES S.L.</v>
      </c>
      <c r="AI636" s="135">
        <f t="shared" ca="1" si="19"/>
        <v>0.27300000000000002</v>
      </c>
    </row>
    <row r="637" spans="24:35" ht="16.5" x14ac:dyDescent="0.3">
      <c r="X637" s="129" t="s">
        <v>408</v>
      </c>
      <c r="Y637" s="132">
        <v>0</v>
      </c>
      <c r="Z637" s="129" t="s">
        <v>447</v>
      </c>
      <c r="AA637" s="132">
        <v>0.20999999344348899</v>
      </c>
      <c r="AB637" s="133" t="s">
        <v>439</v>
      </c>
      <c r="AC637" s="134">
        <v>0</v>
      </c>
      <c r="AD637" s="133" t="s">
        <v>480</v>
      </c>
      <c r="AE637" s="134">
        <v>0</v>
      </c>
      <c r="AF637" s="133" t="s">
        <v>1171</v>
      </c>
      <c r="AG637" s="134">
        <v>0</v>
      </c>
      <c r="AH637" s="128" t="str">
        <f t="shared" ca="1" si="18"/>
        <v>SMART ELECTRIC ENGINEERING P2P SL</v>
      </c>
      <c r="AI637" s="135">
        <f t="shared" ca="1" si="19"/>
        <v>0</v>
      </c>
    </row>
    <row r="638" spans="24:35" ht="16.5" x14ac:dyDescent="0.3">
      <c r="X638" s="129" t="s">
        <v>279</v>
      </c>
      <c r="Y638" s="132">
        <v>0</v>
      </c>
      <c r="Z638" s="129" t="s">
        <v>307</v>
      </c>
      <c r="AA638" s="132">
        <v>0</v>
      </c>
      <c r="AB638" s="133" t="s">
        <v>470</v>
      </c>
      <c r="AC638" s="134">
        <v>0.25</v>
      </c>
      <c r="AD638" s="133" t="s">
        <v>482</v>
      </c>
      <c r="AE638" s="134">
        <v>0</v>
      </c>
      <c r="AF638" s="133" t="s">
        <v>1172</v>
      </c>
      <c r="AG638" s="134">
        <v>0.25</v>
      </c>
      <c r="AH638" s="128" t="str">
        <f t="shared" ca="1" si="18"/>
        <v>SOCIEDAD ARAGONESA DE COMERCIALIZACION DE ENERGIA S.L.</v>
      </c>
      <c r="AI638" s="135">
        <f t="shared" ca="1" si="19"/>
        <v>0.25</v>
      </c>
    </row>
    <row r="639" spans="24:35" ht="16.5" x14ac:dyDescent="0.3">
      <c r="X639" s="129" t="s">
        <v>415</v>
      </c>
      <c r="Y639" s="132">
        <v>0.30000001192092901</v>
      </c>
      <c r="Z639" s="129" t="s">
        <v>471</v>
      </c>
      <c r="AA639" s="132">
        <v>1.9999999552965199E-2</v>
      </c>
      <c r="AB639" s="133" t="s">
        <v>428</v>
      </c>
      <c r="AC639" s="134">
        <v>0.25</v>
      </c>
      <c r="AD639" s="133" t="s">
        <v>771</v>
      </c>
      <c r="AE639" s="134">
        <v>0</v>
      </c>
      <c r="AF639" s="133" t="s">
        <v>804</v>
      </c>
      <c r="AG639" s="134">
        <v>4.0000000000000001E-3</v>
      </c>
      <c r="AH639" s="128" t="str">
        <f t="shared" ca="1" si="18"/>
        <v>SOLABRIA S.COOP. - ENERPLUS S.C.</v>
      </c>
      <c r="AI639" s="135">
        <f t="shared" ca="1" si="19"/>
        <v>4.0000000000000001E-3</v>
      </c>
    </row>
    <row r="640" spans="24:35" ht="16.5" x14ac:dyDescent="0.3">
      <c r="X640" s="129" t="s">
        <v>424</v>
      </c>
      <c r="Y640" s="132">
        <v>0.20999999344348899</v>
      </c>
      <c r="Z640" s="129" t="s">
        <v>451</v>
      </c>
      <c r="AA640" s="132">
        <v>0.31000000238418601</v>
      </c>
      <c r="AB640" s="133" t="s">
        <v>360</v>
      </c>
      <c r="AC640" s="134">
        <v>0.05</v>
      </c>
      <c r="AD640" s="133" t="s">
        <v>483</v>
      </c>
      <c r="AE640" s="134">
        <v>0</v>
      </c>
      <c r="AF640" s="133" t="s">
        <v>1173</v>
      </c>
      <c r="AG640" s="134">
        <v>0</v>
      </c>
      <c r="AH640" s="128" t="str">
        <f t="shared" ca="1" si="18"/>
        <v>SOLAR EAAS, S.L.</v>
      </c>
      <c r="AI640" s="135">
        <f t="shared" ca="1" si="19"/>
        <v>0</v>
      </c>
    </row>
    <row r="641" spans="24:35" ht="16.5" x14ac:dyDescent="0.3">
      <c r="X641" s="129" t="s">
        <v>472</v>
      </c>
      <c r="Y641" s="132">
        <v>0</v>
      </c>
      <c r="Z641" s="129" t="s">
        <v>449</v>
      </c>
      <c r="AA641" s="132">
        <v>5.0000000745058101E-2</v>
      </c>
      <c r="AB641" s="133" t="s">
        <v>473</v>
      </c>
      <c r="AC641" s="134">
        <v>0</v>
      </c>
      <c r="AD641" s="133" t="s">
        <v>772</v>
      </c>
      <c r="AE641" s="134">
        <v>0</v>
      </c>
      <c r="AF641" s="133" t="s">
        <v>1174</v>
      </c>
      <c r="AG641" s="134">
        <v>0</v>
      </c>
      <c r="AH641" s="128" t="str">
        <f t="shared" ca="1" si="18"/>
        <v>SOLARPACK ENERGY, S.L.</v>
      </c>
      <c r="AI641" s="135">
        <f t="shared" ca="1" si="19"/>
        <v>0</v>
      </c>
    </row>
    <row r="642" spans="24:35" ht="16.5" x14ac:dyDescent="0.3">
      <c r="X642" s="129" t="s">
        <v>474</v>
      </c>
      <c r="Y642" s="132">
        <v>0.40999999642372098</v>
      </c>
      <c r="Z642" s="129" t="s">
        <v>475</v>
      </c>
      <c r="AA642" s="132">
        <v>0.30000001192092901</v>
      </c>
      <c r="AB642" s="133" t="s">
        <v>372</v>
      </c>
      <c r="AC642" s="134">
        <v>0</v>
      </c>
      <c r="AD642" s="133" t="s">
        <v>773</v>
      </c>
      <c r="AE642" s="134">
        <v>0.25600000000000001</v>
      </c>
      <c r="AF642" s="133" t="s">
        <v>805</v>
      </c>
      <c r="AG642" s="134">
        <v>0</v>
      </c>
      <c r="AH642" s="128" t="str">
        <f t="shared" ca="1" si="18"/>
        <v>SOM ENERGIA SCCL</v>
      </c>
      <c r="AI642" s="135">
        <f t="shared" ca="1" si="19"/>
        <v>0</v>
      </c>
    </row>
    <row r="643" spans="24:35" ht="16.5" x14ac:dyDescent="0.3">
      <c r="X643" s="129" t="s">
        <v>476</v>
      </c>
      <c r="Y643" s="132">
        <v>0.38999998569488498</v>
      </c>
      <c r="Z643" s="129" t="s">
        <v>396</v>
      </c>
      <c r="AA643" s="132">
        <v>0.28999999165535001</v>
      </c>
      <c r="AB643" s="133" t="s">
        <v>477</v>
      </c>
      <c r="AC643" s="134">
        <v>0</v>
      </c>
      <c r="AD643" s="133" t="s">
        <v>774</v>
      </c>
      <c r="AE643" s="134">
        <v>0.25900000000000001</v>
      </c>
      <c r="AF643" s="133" t="s">
        <v>806</v>
      </c>
      <c r="AG643" s="134">
        <v>0.27300000000000002</v>
      </c>
      <c r="AH643" s="128" t="str">
        <f t="shared" ca="1" si="18"/>
        <v>STIN S.A</v>
      </c>
      <c r="AI643" s="135">
        <f t="shared" ca="1" si="19"/>
        <v>0.27300000000000002</v>
      </c>
    </row>
    <row r="644" spans="24:35" ht="16.5" x14ac:dyDescent="0.3">
      <c r="X644" s="129" t="s">
        <v>330</v>
      </c>
      <c r="Y644" s="132">
        <v>0.34999999403953602</v>
      </c>
      <c r="Z644" s="129" t="s">
        <v>310</v>
      </c>
      <c r="AA644" s="132">
        <v>0.18000000715255701</v>
      </c>
      <c r="AB644" s="133" t="s">
        <v>442</v>
      </c>
      <c r="AC644" s="134">
        <v>0</v>
      </c>
      <c r="AD644" s="133" t="s">
        <v>775</v>
      </c>
      <c r="AE644" s="134">
        <v>0</v>
      </c>
      <c r="AF644" s="133" t="s">
        <v>808</v>
      </c>
      <c r="AG644" s="134">
        <v>0.27300000000000002</v>
      </c>
      <c r="AH644" s="128" t="str">
        <f t="shared" ca="1" si="18"/>
        <v>SUNAIR ONE ENERGY S.L</v>
      </c>
      <c r="AI644" s="135">
        <f t="shared" ca="1" si="19"/>
        <v>0.27300000000000002</v>
      </c>
    </row>
    <row r="645" spans="24:35" ht="16.5" x14ac:dyDescent="0.3">
      <c r="X645" s="129" t="s">
        <v>419</v>
      </c>
      <c r="Y645" s="132">
        <v>0.20000000298023199</v>
      </c>
      <c r="Z645" s="129" t="s">
        <v>457</v>
      </c>
      <c r="AA645" s="132">
        <v>0</v>
      </c>
      <c r="AB645" s="133" t="s">
        <v>443</v>
      </c>
      <c r="AC645" s="134">
        <v>0</v>
      </c>
      <c r="AD645" s="133" t="s">
        <v>450</v>
      </c>
      <c r="AE645" s="134">
        <v>0.25900000000000001</v>
      </c>
      <c r="AF645" s="133" t="s">
        <v>810</v>
      </c>
      <c r="AG645" s="134">
        <v>0.25800000000000001</v>
      </c>
      <c r="AH645" s="128" t="str">
        <f t="shared" ca="1" si="18"/>
        <v>SYDER COMERCIALIZADORA VERDE SL</v>
      </c>
      <c r="AI645" s="135">
        <f t="shared" ca="1" si="19"/>
        <v>0.25800000000000001</v>
      </c>
    </row>
    <row r="646" spans="24:35" ht="16.5" x14ac:dyDescent="0.3">
      <c r="X646" s="137" t="s">
        <v>234</v>
      </c>
      <c r="Y646" s="132">
        <v>0.41</v>
      </c>
      <c r="Z646" s="129" t="s">
        <v>223</v>
      </c>
      <c r="AA646" s="132">
        <v>0</v>
      </c>
      <c r="AB646" s="133" t="s">
        <v>374</v>
      </c>
      <c r="AC646" s="134">
        <v>0</v>
      </c>
      <c r="AD646" s="133" t="s">
        <v>776</v>
      </c>
      <c r="AE646" s="134">
        <v>0</v>
      </c>
      <c r="AF646" s="133" t="s">
        <v>812</v>
      </c>
      <c r="AG646" s="134">
        <v>0</v>
      </c>
      <c r="AH646" s="128" t="str">
        <f t="shared" ca="1" si="18"/>
        <v>TELECOR S.A. UNIPERSONAL</v>
      </c>
      <c r="AI646" s="135">
        <f t="shared" ca="1" si="19"/>
        <v>0</v>
      </c>
    </row>
    <row r="647" spans="24:35" ht="16.5" x14ac:dyDescent="0.3">
      <c r="X647" s="137" t="s">
        <v>241</v>
      </c>
      <c r="Y647" s="132">
        <v>0.41</v>
      </c>
      <c r="Z647" s="129" t="s">
        <v>459</v>
      </c>
      <c r="AA647" s="132">
        <v>0.239999994635582</v>
      </c>
      <c r="AB647" s="133" t="s">
        <v>478</v>
      </c>
      <c r="AC647" s="134">
        <v>0.21</v>
      </c>
      <c r="AD647" s="133" t="s">
        <v>488</v>
      </c>
      <c r="AE647" s="134">
        <v>0.254</v>
      </c>
      <c r="AF647" s="133" t="s">
        <v>814</v>
      </c>
      <c r="AG647" s="134">
        <v>0.27300000000000002</v>
      </c>
      <c r="AH647" s="128" t="str">
        <f t="shared" ca="1" si="18"/>
        <v>THE YELLOW ENERGY, S.L</v>
      </c>
      <c r="AI647" s="135">
        <f t="shared" ca="1" si="19"/>
        <v>0.27300000000000002</v>
      </c>
    </row>
    <row r="648" spans="24:35" ht="16.5" x14ac:dyDescent="0.3">
      <c r="Z648" s="129" t="s">
        <v>479</v>
      </c>
      <c r="AA648" s="132">
        <v>0</v>
      </c>
      <c r="AB648" s="133" t="s">
        <v>444</v>
      </c>
      <c r="AC648" s="134">
        <v>0</v>
      </c>
      <c r="AD648" s="133" t="s">
        <v>777</v>
      </c>
      <c r="AE648" s="134">
        <v>0</v>
      </c>
      <c r="AF648" s="133" t="s">
        <v>815</v>
      </c>
      <c r="AG648" s="134">
        <v>5.0999999999999997E-2</v>
      </c>
      <c r="AH648" s="128" t="str">
        <f t="shared" ca="1" si="18"/>
        <v>TOTALENERGIES CLIENTES S.A.U.</v>
      </c>
      <c r="AI648" s="135">
        <f t="shared" ca="1" si="19"/>
        <v>5.0999999999999997E-2</v>
      </c>
    </row>
    <row r="649" spans="24:35" ht="16.5" x14ac:dyDescent="0.3">
      <c r="Z649" s="129" t="s">
        <v>315</v>
      </c>
      <c r="AA649" s="132">
        <v>0</v>
      </c>
      <c r="AB649" s="133" t="s">
        <v>480</v>
      </c>
      <c r="AC649" s="134">
        <v>0</v>
      </c>
      <c r="AD649" s="133" t="s">
        <v>778</v>
      </c>
      <c r="AE649" s="134">
        <v>0</v>
      </c>
      <c r="AF649" s="133" t="s">
        <v>816</v>
      </c>
      <c r="AG649" s="134">
        <v>0.27</v>
      </c>
      <c r="AH649" s="128" t="str">
        <f t="shared" ca="1" si="18"/>
        <v>TOTALENERGIES ELECTRICIDAD Y GAS ESPAÑA, S.A.U.</v>
      </c>
      <c r="AI649" s="135">
        <f t="shared" ca="1" si="19"/>
        <v>0.27</v>
      </c>
    </row>
    <row r="650" spans="24:35" ht="16.5" x14ac:dyDescent="0.3">
      <c r="Z650" s="129" t="s">
        <v>403</v>
      </c>
      <c r="AA650" s="132">
        <v>0</v>
      </c>
      <c r="AB650" s="133" t="s">
        <v>481</v>
      </c>
      <c r="AC650" s="134">
        <v>0</v>
      </c>
      <c r="AD650" s="133" t="s">
        <v>779</v>
      </c>
      <c r="AE650" s="134">
        <v>0</v>
      </c>
      <c r="AF650" s="133" t="s">
        <v>817</v>
      </c>
      <c r="AG650" s="134">
        <v>0.23</v>
      </c>
      <c r="AH650" s="128" t="str">
        <f t="shared" ca="1" si="18"/>
        <v>TOTALENERGIES MERCADO ESPAÑA, S.A.U</v>
      </c>
      <c r="AI650" s="135">
        <f t="shared" ca="1" si="19"/>
        <v>0.23</v>
      </c>
    </row>
    <row r="651" spans="24:35" ht="16.5" x14ac:dyDescent="0.3">
      <c r="Z651" s="129" t="s">
        <v>464</v>
      </c>
      <c r="AA651" s="132">
        <v>0</v>
      </c>
      <c r="AB651" s="133" t="s">
        <v>446</v>
      </c>
      <c r="AC651" s="134">
        <v>0.2</v>
      </c>
      <c r="AD651" s="133" t="s">
        <v>780</v>
      </c>
      <c r="AE651" s="134">
        <v>0</v>
      </c>
      <c r="AF651" s="133" t="s">
        <v>468</v>
      </c>
      <c r="AG651" s="134">
        <v>0</v>
      </c>
      <c r="AH651" s="128" t="str">
        <f t="shared" ca="1" si="18"/>
        <v>TRACTAMENT I SELECCIÓ DE RESIDUS, S.A.</v>
      </c>
      <c r="AI651" s="135">
        <f t="shared" ca="1" si="19"/>
        <v>0</v>
      </c>
    </row>
    <row r="652" spans="24:35" ht="16.5" x14ac:dyDescent="0.3">
      <c r="Z652" s="129" t="s">
        <v>317</v>
      </c>
      <c r="AA652" s="132">
        <v>0</v>
      </c>
      <c r="AB652" s="133" t="s">
        <v>482</v>
      </c>
      <c r="AC652" s="134">
        <v>0</v>
      </c>
      <c r="AD652" s="133" t="s">
        <v>781</v>
      </c>
      <c r="AE652" s="134">
        <v>0.25600000000000001</v>
      </c>
      <c r="AF652" s="133" t="s">
        <v>818</v>
      </c>
      <c r="AG652" s="134">
        <v>0</v>
      </c>
      <c r="AH652" s="128" t="str">
        <f t="shared" ca="1" si="18"/>
        <v>TU COMERCIALIZADORA DE ENERGÍA LUZ, DOS, TRES, S.L.</v>
      </c>
      <c r="AI652" s="135">
        <f t="shared" ca="1" si="19"/>
        <v>0</v>
      </c>
    </row>
    <row r="653" spans="24:35" ht="16.5" x14ac:dyDescent="0.3">
      <c r="Z653" s="129" t="s">
        <v>465</v>
      </c>
      <c r="AA653" s="132">
        <v>0</v>
      </c>
      <c r="AB653" s="133" t="s">
        <v>483</v>
      </c>
      <c r="AC653" s="134">
        <v>0</v>
      </c>
      <c r="AD653" s="133" t="s">
        <v>782</v>
      </c>
      <c r="AE653" s="134">
        <v>0</v>
      </c>
      <c r="AF653" s="133" t="s">
        <v>819</v>
      </c>
      <c r="AG653" s="134">
        <v>0</v>
      </c>
      <c r="AH653" s="128" t="str">
        <f t="shared" ca="1" si="18"/>
        <v>UNIELECTRICA ENERGIA, S.A</v>
      </c>
      <c r="AI653" s="135">
        <f t="shared" ca="1" si="19"/>
        <v>0</v>
      </c>
    </row>
    <row r="654" spans="24:35" ht="16.5" x14ac:dyDescent="0.3">
      <c r="Z654" s="129" t="s">
        <v>484</v>
      </c>
      <c r="AA654" s="132">
        <v>0</v>
      </c>
      <c r="AB654" s="133" t="s">
        <v>436</v>
      </c>
      <c r="AC654" s="134">
        <v>0</v>
      </c>
      <c r="AD654" s="133" t="s">
        <v>783</v>
      </c>
      <c r="AE654" s="134">
        <v>0.18</v>
      </c>
      <c r="AF654" s="133" t="s">
        <v>820</v>
      </c>
      <c r="AG654" s="134">
        <v>0</v>
      </c>
      <c r="AH654" s="128" t="str">
        <f t="shared" ca="1" si="18"/>
        <v>V3J INGENIERIA Y SERVICIOS, S.L</v>
      </c>
      <c r="AI654" s="135">
        <f t="shared" ca="1" si="19"/>
        <v>0</v>
      </c>
    </row>
    <row r="655" spans="24:35" ht="16.5" x14ac:dyDescent="0.3">
      <c r="Z655" s="129" t="s">
        <v>485</v>
      </c>
      <c r="AA655" s="132">
        <v>0</v>
      </c>
      <c r="AB655" s="133" t="s">
        <v>486</v>
      </c>
      <c r="AC655" s="134">
        <v>0</v>
      </c>
      <c r="AD655" s="133" t="s">
        <v>495</v>
      </c>
      <c r="AE655" s="134">
        <v>0</v>
      </c>
      <c r="AF655" s="133" t="s">
        <v>822</v>
      </c>
      <c r="AG655" s="134">
        <v>0.27300000000000002</v>
      </c>
      <c r="AH655" s="128" t="str">
        <f t="shared" ca="1" si="18"/>
        <v>VISALIA ENERGIA S.L.</v>
      </c>
      <c r="AI655" s="135">
        <f t="shared" ca="1" si="19"/>
        <v>0.27300000000000002</v>
      </c>
    </row>
    <row r="656" spans="24:35" ht="16.5" x14ac:dyDescent="0.3">
      <c r="Z656" s="129" t="s">
        <v>275</v>
      </c>
      <c r="AA656" s="132">
        <v>0</v>
      </c>
      <c r="AB656" s="133" t="s">
        <v>437</v>
      </c>
      <c r="AC656" s="134">
        <v>0</v>
      </c>
      <c r="AD656" s="133" t="s">
        <v>784</v>
      </c>
      <c r="AE656" s="134">
        <v>0</v>
      </c>
      <c r="AF656" s="133" t="s">
        <v>823</v>
      </c>
      <c r="AG656" s="134">
        <v>0.27200000000000002</v>
      </c>
      <c r="AH656" s="128" t="str">
        <f t="shared" ca="1" si="18"/>
        <v>VIVO ENERGIA FUTURA S.A</v>
      </c>
      <c r="AI656" s="135">
        <f t="shared" ca="1" si="19"/>
        <v>0.27200000000000002</v>
      </c>
    </row>
    <row r="657" spans="26:35" ht="16.5" x14ac:dyDescent="0.3">
      <c r="Z657" s="129" t="s">
        <v>487</v>
      </c>
      <c r="AA657" s="132">
        <v>0.30000001192092901</v>
      </c>
      <c r="AB657" s="133" t="s">
        <v>383</v>
      </c>
      <c r="AC657" s="134">
        <v>0</v>
      </c>
      <c r="AD657" s="133" t="s">
        <v>785</v>
      </c>
      <c r="AE657" s="134">
        <v>0.25900000000000001</v>
      </c>
      <c r="AF657" s="133" t="s">
        <v>1175</v>
      </c>
      <c r="AG657" s="134">
        <v>0</v>
      </c>
      <c r="AH657" s="128" t="str">
        <f t="shared" ca="1" si="18"/>
        <v>VODAFONE ENERGÍA, S.L.</v>
      </c>
      <c r="AI657" s="135">
        <f t="shared" ca="1" si="19"/>
        <v>0</v>
      </c>
    </row>
    <row r="658" spans="26:35" ht="16.5" x14ac:dyDescent="0.3">
      <c r="Z658" s="129" t="s">
        <v>468</v>
      </c>
      <c r="AA658" s="132">
        <v>0</v>
      </c>
      <c r="AB658" s="133" t="s">
        <v>450</v>
      </c>
      <c r="AC658" s="134">
        <v>0.25</v>
      </c>
      <c r="AD658" s="133" t="s">
        <v>786</v>
      </c>
      <c r="AE658" s="134">
        <v>0</v>
      </c>
      <c r="AF658" s="133" t="s">
        <v>825</v>
      </c>
      <c r="AG658" s="134">
        <v>0.27300000000000002</v>
      </c>
      <c r="AH658" s="128" t="str">
        <f t="shared" ca="1" si="18"/>
        <v>WATIO WHOLESALE, S.L</v>
      </c>
      <c r="AI658" s="135">
        <f t="shared" ca="1" si="19"/>
        <v>0.27300000000000002</v>
      </c>
    </row>
    <row r="659" spans="26:35" ht="16.5" x14ac:dyDescent="0.3">
      <c r="Z659" s="129" t="s">
        <v>408</v>
      </c>
      <c r="AA659" s="132">
        <v>0</v>
      </c>
      <c r="AB659" s="133" t="s">
        <v>452</v>
      </c>
      <c r="AC659" s="134">
        <v>0</v>
      </c>
      <c r="AD659" s="133" t="s">
        <v>787</v>
      </c>
      <c r="AE659" s="134">
        <v>0.22</v>
      </c>
      <c r="AF659" s="133" t="s">
        <v>330</v>
      </c>
      <c r="AG659" s="134">
        <v>0.27300000000000002</v>
      </c>
      <c r="AH659" s="128" t="str">
        <f t="shared" ca="1" si="18"/>
        <v>WATIUM, S.L.</v>
      </c>
      <c r="AI659" s="135">
        <f t="shared" ca="1" si="19"/>
        <v>0.27300000000000002</v>
      </c>
    </row>
    <row r="660" spans="26:35" ht="16.5" x14ac:dyDescent="0.3">
      <c r="Z660" s="129" t="s">
        <v>279</v>
      </c>
      <c r="AA660" s="132">
        <v>0</v>
      </c>
      <c r="AB660" s="133" t="s">
        <v>488</v>
      </c>
      <c r="AC660" s="134">
        <v>0.24</v>
      </c>
      <c r="AD660" s="133" t="s">
        <v>496</v>
      </c>
      <c r="AE660" s="134">
        <v>0.25900000000000001</v>
      </c>
      <c r="AF660" s="133" t="s">
        <v>826</v>
      </c>
      <c r="AG660" s="134">
        <v>0.26100000000000001</v>
      </c>
      <c r="AH660" s="128" t="str">
        <f t="shared" ca="1" si="18"/>
        <v>WIND TO MARKET S.A</v>
      </c>
      <c r="AI660" s="135">
        <f t="shared" ca="1" si="19"/>
        <v>0.26100000000000001</v>
      </c>
    </row>
    <row r="661" spans="26:35" ht="16.5" x14ac:dyDescent="0.3">
      <c r="Z661" s="129" t="s">
        <v>489</v>
      </c>
      <c r="AA661" s="132">
        <v>0</v>
      </c>
      <c r="AB661" s="133" t="s">
        <v>490</v>
      </c>
      <c r="AC661" s="134">
        <v>0</v>
      </c>
      <c r="AD661" s="133" t="s">
        <v>788</v>
      </c>
      <c r="AE661" s="134">
        <v>0</v>
      </c>
      <c r="AF661" s="133" t="s">
        <v>234</v>
      </c>
      <c r="AG661" s="134">
        <v>0.27300000000000002</v>
      </c>
      <c r="AH661" s="128" t="str">
        <f t="shared" ca="1" si="18"/>
        <v>Varias comercializadoras</v>
      </c>
      <c r="AI661" s="135">
        <f t="shared" ca="1" si="19"/>
        <v>0.27300000000000002</v>
      </c>
    </row>
    <row r="662" spans="26:35" ht="16.5" x14ac:dyDescent="0.3">
      <c r="Z662" s="129" t="s">
        <v>491</v>
      </c>
      <c r="AA662" s="132">
        <v>0</v>
      </c>
      <c r="AB662" s="133" t="s">
        <v>216</v>
      </c>
      <c r="AC662" s="134">
        <v>0</v>
      </c>
      <c r="AD662" s="133" t="s">
        <v>404</v>
      </c>
      <c r="AE662" s="134">
        <v>0</v>
      </c>
      <c r="AF662" s="133" t="s">
        <v>241</v>
      </c>
      <c r="AG662" s="134">
        <v>0.27300000000000002</v>
      </c>
      <c r="AH662" s="128" t="str">
        <f t="shared" ca="1" si="18"/>
        <v>Otras</v>
      </c>
      <c r="AI662" s="135">
        <f t="shared" ca="1" si="19"/>
        <v>0.27300000000000002</v>
      </c>
    </row>
    <row r="663" spans="26:35" ht="16.5" x14ac:dyDescent="0.3">
      <c r="Z663" s="129" t="s">
        <v>492</v>
      </c>
      <c r="AA663" s="132">
        <v>0</v>
      </c>
      <c r="AB663" s="133" t="s">
        <v>373</v>
      </c>
      <c r="AC663" s="134">
        <v>0</v>
      </c>
      <c r="AD663" s="133" t="s">
        <v>789</v>
      </c>
      <c r="AE663" s="134">
        <v>0.25900000000000001</v>
      </c>
      <c r="AH663" s="128" t="e">
        <f t="shared" ca="1" si="18"/>
        <v>#VALUE!</v>
      </c>
      <c r="AI663" s="135" t="e">
        <f t="shared" ca="1" si="19"/>
        <v>#VALUE!</v>
      </c>
    </row>
    <row r="664" spans="26:35" ht="16.5" x14ac:dyDescent="0.3">
      <c r="Z664" s="129" t="s">
        <v>493</v>
      </c>
      <c r="AA664" s="132">
        <v>0</v>
      </c>
      <c r="AB664" s="133" t="s">
        <v>376</v>
      </c>
      <c r="AC664" s="134">
        <v>0</v>
      </c>
      <c r="AD664" s="133" t="s">
        <v>790</v>
      </c>
      <c r="AE664" s="134">
        <v>0</v>
      </c>
      <c r="AH664" s="128" t="e">
        <f t="shared" ca="1" si="18"/>
        <v>#VALUE!</v>
      </c>
      <c r="AI664" s="135" t="e">
        <f t="shared" ca="1" si="19"/>
        <v>#VALUE!</v>
      </c>
    </row>
    <row r="665" spans="26:35" ht="16.5" x14ac:dyDescent="0.3">
      <c r="Z665" s="129" t="s">
        <v>494</v>
      </c>
      <c r="AA665" s="132">
        <v>0</v>
      </c>
      <c r="AB665" s="133" t="s">
        <v>379</v>
      </c>
      <c r="AC665" s="134">
        <v>0</v>
      </c>
      <c r="AD665" s="133" t="s">
        <v>791</v>
      </c>
      <c r="AE665" s="134">
        <v>0.25900000000000001</v>
      </c>
      <c r="AH665" s="128" t="e">
        <f t="shared" ref="AH665:AH717" ca="1" si="20">INDIRECT("_Com"&amp;$F$2)</f>
        <v>#VALUE!</v>
      </c>
      <c r="AI665" s="135" t="e">
        <f t="shared" ref="AI665:AI717" ca="1" si="21">INDIRECT("_Mix"&amp;$F$2)</f>
        <v>#VALUE!</v>
      </c>
    </row>
    <row r="666" spans="26:35" ht="16.5" x14ac:dyDescent="0.3">
      <c r="Z666" s="129" t="s">
        <v>415</v>
      </c>
      <c r="AA666" s="132">
        <v>5.0000000745058101E-2</v>
      </c>
      <c r="AB666" s="133" t="s">
        <v>390</v>
      </c>
      <c r="AC666" s="134">
        <v>0.02</v>
      </c>
      <c r="AD666" s="133" t="s">
        <v>792</v>
      </c>
      <c r="AE666" s="134">
        <v>0</v>
      </c>
      <c r="AH666" s="128" t="e">
        <f t="shared" ca="1" si="20"/>
        <v>#VALUE!</v>
      </c>
      <c r="AI666" s="135" t="e">
        <f t="shared" ca="1" si="21"/>
        <v>#VALUE!</v>
      </c>
    </row>
    <row r="667" spans="26:35" ht="16.5" x14ac:dyDescent="0.3">
      <c r="Z667" s="129" t="s">
        <v>476</v>
      </c>
      <c r="AA667" s="132">
        <v>0.270000010728836</v>
      </c>
      <c r="AB667" s="133" t="s">
        <v>382</v>
      </c>
      <c r="AC667" s="134">
        <v>0</v>
      </c>
      <c r="AD667" s="133" t="s">
        <v>793</v>
      </c>
      <c r="AE667" s="134">
        <v>0</v>
      </c>
      <c r="AH667" s="128" t="e">
        <f t="shared" ca="1" si="20"/>
        <v>#VALUE!</v>
      </c>
      <c r="AI667" s="135" t="e">
        <f t="shared" ca="1" si="21"/>
        <v>#VALUE!</v>
      </c>
    </row>
    <row r="668" spans="26:35" ht="16.5" x14ac:dyDescent="0.3">
      <c r="Z668" s="129" t="s">
        <v>330</v>
      </c>
      <c r="AA668" s="132">
        <v>0.28000000119209301</v>
      </c>
      <c r="AB668" s="133" t="s">
        <v>385</v>
      </c>
      <c r="AC668" s="134">
        <v>0</v>
      </c>
      <c r="AD668" s="133" t="s">
        <v>794</v>
      </c>
      <c r="AE668" s="134">
        <v>0.246</v>
      </c>
      <c r="AH668" s="128" t="e">
        <f t="shared" ca="1" si="20"/>
        <v>#VALUE!</v>
      </c>
      <c r="AI668" s="135" t="e">
        <f t="shared" ca="1" si="21"/>
        <v>#VALUE!</v>
      </c>
    </row>
    <row r="669" spans="26:35" ht="16.5" x14ac:dyDescent="0.3">
      <c r="Z669" s="129" t="s">
        <v>419</v>
      </c>
      <c r="AA669" s="132">
        <v>0.20999999344348899</v>
      </c>
      <c r="AB669" s="133" t="s">
        <v>495</v>
      </c>
      <c r="AC669" s="134">
        <v>0</v>
      </c>
      <c r="AD669" s="133" t="s">
        <v>795</v>
      </c>
      <c r="AE669" s="134">
        <v>9.1999999999999998E-2</v>
      </c>
      <c r="AH669" s="128" t="e">
        <f t="shared" ca="1" si="20"/>
        <v>#VALUE!</v>
      </c>
      <c r="AI669" s="135" t="e">
        <f t="shared" ca="1" si="21"/>
        <v>#VALUE!</v>
      </c>
    </row>
    <row r="670" spans="26:35" ht="16.5" x14ac:dyDescent="0.3">
      <c r="Z670" s="129" t="s">
        <v>144</v>
      </c>
      <c r="AA670" s="132">
        <v>0</v>
      </c>
      <c r="AB670" s="133" t="s">
        <v>386</v>
      </c>
      <c r="AC670" s="134">
        <v>0</v>
      </c>
      <c r="AD670" s="133" t="s">
        <v>796</v>
      </c>
      <c r="AE670" s="134">
        <v>0.25900000000000001</v>
      </c>
      <c r="AH670" s="128" t="e">
        <f t="shared" ca="1" si="20"/>
        <v>#VALUE!</v>
      </c>
      <c r="AI670" s="135" t="e">
        <f t="shared" ca="1" si="21"/>
        <v>#VALUE!</v>
      </c>
    </row>
    <row r="671" spans="26:35" ht="16.5" x14ac:dyDescent="0.3">
      <c r="Z671" s="137" t="s">
        <v>234</v>
      </c>
      <c r="AA671" s="132">
        <v>0.31000000238418601</v>
      </c>
      <c r="AB671" s="133" t="s">
        <v>397</v>
      </c>
      <c r="AC671" s="134">
        <v>0.22</v>
      </c>
      <c r="AD671" s="133" t="s">
        <v>797</v>
      </c>
      <c r="AE671" s="134">
        <v>1.4E-2</v>
      </c>
      <c r="AH671" s="128" t="e">
        <f t="shared" ca="1" si="20"/>
        <v>#VALUE!</v>
      </c>
      <c r="AI671" s="135" t="e">
        <f t="shared" ca="1" si="21"/>
        <v>#VALUE!</v>
      </c>
    </row>
    <row r="672" spans="26:35" ht="16.5" x14ac:dyDescent="0.3">
      <c r="Z672" s="137" t="s">
        <v>241</v>
      </c>
      <c r="AA672" s="132">
        <v>0.31000000238418601</v>
      </c>
      <c r="AB672" s="133" t="s">
        <v>387</v>
      </c>
      <c r="AC672" s="134">
        <v>0.24</v>
      </c>
      <c r="AD672" s="133" t="s">
        <v>798</v>
      </c>
      <c r="AE672" s="134">
        <v>0.25900000000000001</v>
      </c>
      <c r="AH672" s="128" t="e">
        <f t="shared" ca="1" si="20"/>
        <v>#VALUE!</v>
      </c>
      <c r="AI672" s="135" t="e">
        <f t="shared" ca="1" si="21"/>
        <v>#VALUE!</v>
      </c>
    </row>
    <row r="673" spans="28:35" ht="16.5" x14ac:dyDescent="0.3">
      <c r="AB673" s="133" t="s">
        <v>496</v>
      </c>
      <c r="AC673" s="134">
        <v>0</v>
      </c>
      <c r="AD673" s="133" t="s">
        <v>799</v>
      </c>
      <c r="AE673" s="134">
        <v>0.252</v>
      </c>
      <c r="AH673" s="128" t="e">
        <f t="shared" ca="1" si="20"/>
        <v>#VALUE!</v>
      </c>
      <c r="AI673" s="135" t="e">
        <f t="shared" ca="1" si="21"/>
        <v>#VALUE!</v>
      </c>
    </row>
    <row r="674" spans="28:35" ht="16.5" x14ac:dyDescent="0.3">
      <c r="AB674" s="133" t="s">
        <v>305</v>
      </c>
      <c r="AC674" s="134">
        <v>0</v>
      </c>
      <c r="AD674" s="133" t="s">
        <v>800</v>
      </c>
      <c r="AE674" s="134">
        <v>0.254</v>
      </c>
      <c r="AH674" s="128" t="e">
        <f t="shared" ca="1" si="20"/>
        <v>#VALUE!</v>
      </c>
      <c r="AI674" s="135" t="e">
        <f t="shared" ca="1" si="21"/>
        <v>#VALUE!</v>
      </c>
    </row>
    <row r="675" spans="28:35" ht="20.25" customHeight="1" x14ac:dyDescent="0.3">
      <c r="AB675" s="133" t="s">
        <v>391</v>
      </c>
      <c r="AC675" s="134">
        <v>0</v>
      </c>
      <c r="AD675" s="133" t="s">
        <v>801</v>
      </c>
      <c r="AE675" s="134">
        <v>0.25900000000000001</v>
      </c>
      <c r="AH675" s="128" t="e">
        <f t="shared" ca="1" si="20"/>
        <v>#VALUE!</v>
      </c>
      <c r="AI675" s="135" t="e">
        <f t="shared" ca="1" si="21"/>
        <v>#VALUE!</v>
      </c>
    </row>
    <row r="676" spans="28:35" ht="20.25" customHeight="1" x14ac:dyDescent="0.3">
      <c r="AB676" s="133" t="s">
        <v>497</v>
      </c>
      <c r="AC676" s="134">
        <v>0</v>
      </c>
      <c r="AD676" s="133" t="s">
        <v>802</v>
      </c>
      <c r="AE676" s="134">
        <v>0.25900000000000001</v>
      </c>
      <c r="AH676" s="128" t="e">
        <f t="shared" ca="1" si="20"/>
        <v>#VALUE!</v>
      </c>
      <c r="AI676" s="135" t="e">
        <f t="shared" ca="1" si="21"/>
        <v>#VALUE!</v>
      </c>
    </row>
    <row r="677" spans="28:35" ht="20.25" customHeight="1" x14ac:dyDescent="0.3">
      <c r="AB677" s="133" t="s">
        <v>307</v>
      </c>
      <c r="AC677" s="134">
        <v>0</v>
      </c>
      <c r="AD677" s="133" t="s">
        <v>803</v>
      </c>
      <c r="AE677" s="134">
        <v>0.25800000000000001</v>
      </c>
      <c r="AH677" s="128" t="e">
        <f t="shared" ca="1" si="20"/>
        <v>#VALUE!</v>
      </c>
      <c r="AI677" s="135" t="e">
        <f t="shared" ca="1" si="21"/>
        <v>#VALUE!</v>
      </c>
    </row>
    <row r="678" spans="28:35" ht="20.25" customHeight="1" x14ac:dyDescent="0.3">
      <c r="AB678" s="133" t="s">
        <v>471</v>
      </c>
      <c r="AC678" s="134">
        <v>0</v>
      </c>
      <c r="AD678" s="133" t="s">
        <v>804</v>
      </c>
      <c r="AE678" s="134">
        <v>0</v>
      </c>
      <c r="AH678" s="128" t="e">
        <f t="shared" ca="1" si="20"/>
        <v>#VALUE!</v>
      </c>
      <c r="AI678" s="135" t="e">
        <f t="shared" ca="1" si="21"/>
        <v>#VALUE!</v>
      </c>
    </row>
    <row r="679" spans="28:35" ht="20.25" customHeight="1" x14ac:dyDescent="0.3">
      <c r="AB679" s="133" t="s">
        <v>449</v>
      </c>
      <c r="AC679" s="134">
        <v>0.02</v>
      </c>
      <c r="AD679" s="133" t="s">
        <v>805</v>
      </c>
      <c r="AE679" s="134">
        <v>0</v>
      </c>
      <c r="AH679" s="128" t="e">
        <f t="shared" ca="1" si="20"/>
        <v>#VALUE!</v>
      </c>
      <c r="AI679" s="135" t="e">
        <f t="shared" ca="1" si="21"/>
        <v>#VALUE!</v>
      </c>
    </row>
    <row r="680" spans="28:35" ht="20.25" customHeight="1" x14ac:dyDescent="0.3">
      <c r="AB680" s="133" t="s">
        <v>451</v>
      </c>
      <c r="AC680" s="134">
        <v>0.01</v>
      </c>
      <c r="AD680" s="133" t="s">
        <v>806</v>
      </c>
      <c r="AE680" s="134">
        <v>0.245</v>
      </c>
      <c r="AH680" s="128" t="e">
        <f t="shared" ca="1" si="20"/>
        <v>#VALUE!</v>
      </c>
      <c r="AI680" s="135" t="e">
        <f t="shared" ca="1" si="21"/>
        <v>#VALUE!</v>
      </c>
    </row>
    <row r="681" spans="28:35" ht="20.25" customHeight="1" x14ac:dyDescent="0.3">
      <c r="AB681" s="133" t="s">
        <v>475</v>
      </c>
      <c r="AC681" s="134">
        <v>0.21</v>
      </c>
      <c r="AD681" s="133" t="s">
        <v>807</v>
      </c>
      <c r="AE681" s="134">
        <v>0</v>
      </c>
      <c r="AH681" s="128" t="e">
        <f t="shared" ca="1" si="20"/>
        <v>#VALUE!</v>
      </c>
      <c r="AI681" s="135" t="e">
        <f t="shared" ca="1" si="21"/>
        <v>#VALUE!</v>
      </c>
    </row>
    <row r="682" spans="28:35" ht="20.25" customHeight="1" x14ac:dyDescent="0.3">
      <c r="AB682" s="133" t="s">
        <v>396</v>
      </c>
      <c r="AC682" s="134">
        <v>0.24</v>
      </c>
      <c r="AD682" s="133" t="s">
        <v>808</v>
      </c>
      <c r="AE682" s="134">
        <v>0</v>
      </c>
      <c r="AH682" s="128" t="e">
        <f t="shared" ca="1" si="20"/>
        <v>#VALUE!</v>
      </c>
      <c r="AI682" s="135" t="e">
        <f t="shared" ca="1" si="21"/>
        <v>#VALUE!</v>
      </c>
    </row>
    <row r="683" spans="28:35" ht="20.25" customHeight="1" x14ac:dyDescent="0.3">
      <c r="AB683" s="133" t="s">
        <v>310</v>
      </c>
      <c r="AC683" s="134">
        <v>0.05</v>
      </c>
      <c r="AD683" s="133" t="s">
        <v>809</v>
      </c>
      <c r="AE683" s="134">
        <v>0</v>
      </c>
      <c r="AH683" s="128" t="e">
        <f t="shared" ca="1" si="20"/>
        <v>#VALUE!</v>
      </c>
      <c r="AI683" s="135" t="e">
        <f t="shared" ca="1" si="21"/>
        <v>#VALUE!</v>
      </c>
    </row>
    <row r="684" spans="28:35" ht="20.25" customHeight="1" x14ac:dyDescent="0.3">
      <c r="AB684" s="133" t="s">
        <v>457</v>
      </c>
      <c r="AC684" s="134">
        <v>0</v>
      </c>
      <c r="AD684" s="133" t="s">
        <v>810</v>
      </c>
      <c r="AE684" s="134">
        <v>0.20100000000000001</v>
      </c>
      <c r="AH684" s="128" t="e">
        <f t="shared" ca="1" si="20"/>
        <v>#VALUE!</v>
      </c>
      <c r="AI684" s="135" t="e">
        <f t="shared" ca="1" si="21"/>
        <v>#VALUE!</v>
      </c>
    </row>
    <row r="685" spans="28:35" ht="20.25" customHeight="1" x14ac:dyDescent="0.3">
      <c r="AB685" s="133" t="s">
        <v>498</v>
      </c>
      <c r="AC685" s="134">
        <v>0.24</v>
      </c>
      <c r="AD685" s="133" t="s">
        <v>811</v>
      </c>
      <c r="AE685" s="134">
        <v>8.5999999999999993E-2</v>
      </c>
      <c r="AH685" s="128" t="e">
        <f t="shared" ca="1" si="20"/>
        <v>#VALUE!</v>
      </c>
      <c r="AI685" s="135" t="e">
        <f t="shared" ca="1" si="21"/>
        <v>#VALUE!</v>
      </c>
    </row>
    <row r="686" spans="28:35" ht="20.25" customHeight="1" x14ac:dyDescent="0.3">
      <c r="AB686" s="133" t="s">
        <v>499</v>
      </c>
      <c r="AC686" s="134">
        <v>0.2</v>
      </c>
      <c r="AD686" s="133" t="s">
        <v>812</v>
      </c>
      <c r="AE686" s="134">
        <v>0</v>
      </c>
      <c r="AH686" s="128" t="e">
        <f t="shared" ca="1" si="20"/>
        <v>#VALUE!</v>
      </c>
      <c r="AI686" s="135" t="e">
        <f t="shared" ca="1" si="21"/>
        <v>#VALUE!</v>
      </c>
    </row>
    <row r="687" spans="28:35" ht="20.25" customHeight="1" x14ac:dyDescent="0.3">
      <c r="AB687" s="133" t="s">
        <v>500</v>
      </c>
      <c r="AC687" s="134">
        <v>0</v>
      </c>
      <c r="AD687" s="133" t="s">
        <v>813</v>
      </c>
      <c r="AE687" s="134">
        <v>0</v>
      </c>
      <c r="AH687" s="128" t="e">
        <f t="shared" ca="1" si="20"/>
        <v>#VALUE!</v>
      </c>
      <c r="AI687" s="135" t="e">
        <f t="shared" ca="1" si="21"/>
        <v>#VALUE!</v>
      </c>
    </row>
    <row r="688" spans="28:35" ht="20.25" customHeight="1" x14ac:dyDescent="0.3">
      <c r="AB688" s="133" t="s">
        <v>501</v>
      </c>
      <c r="AC688" s="134">
        <v>0.25</v>
      </c>
      <c r="AD688" s="133" t="s">
        <v>814</v>
      </c>
      <c r="AE688" s="134">
        <v>0.25900000000000001</v>
      </c>
      <c r="AH688" s="128" t="e">
        <f t="shared" ca="1" si="20"/>
        <v>#VALUE!</v>
      </c>
      <c r="AI688" s="135" t="e">
        <f t="shared" ca="1" si="21"/>
        <v>#VALUE!</v>
      </c>
    </row>
    <row r="689" spans="28:35" ht="20.25" customHeight="1" x14ac:dyDescent="0.3">
      <c r="AB689" s="133" t="s">
        <v>223</v>
      </c>
      <c r="AC689" s="134">
        <v>0</v>
      </c>
      <c r="AD689" s="133" t="s">
        <v>815</v>
      </c>
      <c r="AE689" s="134">
        <v>0.25900000000000001</v>
      </c>
      <c r="AH689" s="128" t="e">
        <f t="shared" ca="1" si="20"/>
        <v>#VALUE!</v>
      </c>
      <c r="AI689" s="135" t="e">
        <f t="shared" ca="1" si="21"/>
        <v>#VALUE!</v>
      </c>
    </row>
    <row r="690" spans="28:35" ht="20.25" customHeight="1" x14ac:dyDescent="0.3">
      <c r="AB690" s="133" t="s">
        <v>459</v>
      </c>
      <c r="AC690" s="134">
        <v>0.23</v>
      </c>
      <c r="AD690" s="133" t="s">
        <v>816</v>
      </c>
      <c r="AE690" s="134">
        <v>0.25900000000000001</v>
      </c>
      <c r="AH690" s="128" t="e">
        <f t="shared" ca="1" si="20"/>
        <v>#VALUE!</v>
      </c>
      <c r="AI690" s="135" t="e">
        <f t="shared" ca="1" si="21"/>
        <v>#VALUE!</v>
      </c>
    </row>
    <row r="691" spans="28:35" ht="20.25" customHeight="1" x14ac:dyDescent="0.3">
      <c r="AB691" s="133" t="s">
        <v>315</v>
      </c>
      <c r="AC691" s="134">
        <v>0</v>
      </c>
      <c r="AD691" s="133" t="s">
        <v>817</v>
      </c>
      <c r="AE691" s="134">
        <v>0.23300000000000001</v>
      </c>
      <c r="AH691" s="128" t="e">
        <f t="shared" ca="1" si="20"/>
        <v>#VALUE!</v>
      </c>
      <c r="AI691" s="135" t="e">
        <f t="shared" ca="1" si="21"/>
        <v>#VALUE!</v>
      </c>
    </row>
    <row r="692" spans="28:35" ht="20.25" customHeight="1" x14ac:dyDescent="0.3">
      <c r="AB692" s="133" t="s">
        <v>502</v>
      </c>
      <c r="AC692" s="134">
        <v>0</v>
      </c>
      <c r="AD692" s="133" t="s">
        <v>468</v>
      </c>
      <c r="AE692" s="134">
        <v>0</v>
      </c>
      <c r="AH692" s="128" t="e">
        <f t="shared" ca="1" si="20"/>
        <v>#VALUE!</v>
      </c>
      <c r="AI692" s="135" t="e">
        <f t="shared" ca="1" si="21"/>
        <v>#VALUE!</v>
      </c>
    </row>
    <row r="693" spans="28:35" ht="20.25" customHeight="1" x14ac:dyDescent="0.3">
      <c r="AB693" s="133" t="s">
        <v>403</v>
      </c>
      <c r="AC693" s="134">
        <v>0</v>
      </c>
      <c r="AD693" s="133" t="s">
        <v>408</v>
      </c>
      <c r="AE693" s="134">
        <v>0.191</v>
      </c>
      <c r="AH693" s="128" t="e">
        <f t="shared" ca="1" si="20"/>
        <v>#VALUE!</v>
      </c>
      <c r="AI693" s="135" t="e">
        <f t="shared" ca="1" si="21"/>
        <v>#VALUE!</v>
      </c>
    </row>
    <row r="694" spans="28:35" ht="20.25" customHeight="1" x14ac:dyDescent="0.3">
      <c r="AB694" s="133" t="s">
        <v>464</v>
      </c>
      <c r="AC694" s="134">
        <v>0</v>
      </c>
      <c r="AD694" s="133" t="s">
        <v>818</v>
      </c>
      <c r="AE694" s="134">
        <v>0</v>
      </c>
      <c r="AH694" s="128" t="e">
        <f t="shared" ca="1" si="20"/>
        <v>#VALUE!</v>
      </c>
      <c r="AI694" s="135" t="e">
        <f t="shared" ca="1" si="21"/>
        <v>#VALUE!</v>
      </c>
    </row>
    <row r="695" spans="28:35" ht="20.25" customHeight="1" x14ac:dyDescent="0.3">
      <c r="AB695" s="133" t="s">
        <v>317</v>
      </c>
      <c r="AC695" s="134">
        <v>0</v>
      </c>
      <c r="AD695" s="133" t="s">
        <v>819</v>
      </c>
      <c r="AE695" s="134">
        <v>0</v>
      </c>
      <c r="AH695" s="128" t="e">
        <f t="shared" ca="1" si="20"/>
        <v>#VALUE!</v>
      </c>
      <c r="AI695" s="135" t="e">
        <f t="shared" ca="1" si="21"/>
        <v>#VALUE!</v>
      </c>
    </row>
    <row r="696" spans="28:35" ht="20.25" customHeight="1" x14ac:dyDescent="0.3">
      <c r="AB696" s="133" t="s">
        <v>465</v>
      </c>
      <c r="AC696" s="134">
        <v>0</v>
      </c>
      <c r="AD696" s="133" t="s">
        <v>820</v>
      </c>
      <c r="AE696" s="134">
        <v>0</v>
      </c>
      <c r="AH696" s="128" t="e">
        <f t="shared" ca="1" si="20"/>
        <v>#VALUE!</v>
      </c>
      <c r="AI696" s="135" t="e">
        <f t="shared" ca="1" si="21"/>
        <v>#VALUE!</v>
      </c>
    </row>
    <row r="697" spans="28:35" ht="20.25" customHeight="1" x14ac:dyDescent="0.3">
      <c r="AB697" s="133" t="s">
        <v>503</v>
      </c>
      <c r="AC697" s="134">
        <v>0</v>
      </c>
      <c r="AD697" s="133" t="s">
        <v>821</v>
      </c>
      <c r="AE697" s="134">
        <v>0.25900000000000001</v>
      </c>
      <c r="AH697" s="128" t="e">
        <f t="shared" ca="1" si="20"/>
        <v>#VALUE!</v>
      </c>
      <c r="AI697" s="135" t="e">
        <f t="shared" ca="1" si="21"/>
        <v>#VALUE!</v>
      </c>
    </row>
    <row r="698" spans="28:35" ht="20.25" customHeight="1" x14ac:dyDescent="0.3">
      <c r="AB698" s="133" t="s">
        <v>275</v>
      </c>
      <c r="AC698" s="134">
        <v>0</v>
      </c>
      <c r="AD698" s="133" t="s">
        <v>472</v>
      </c>
      <c r="AE698" s="134">
        <v>0.25900000000000001</v>
      </c>
      <c r="AH698" s="128" t="e">
        <f t="shared" ca="1" si="20"/>
        <v>#VALUE!</v>
      </c>
      <c r="AI698" s="135" t="e">
        <f t="shared" ca="1" si="21"/>
        <v>#VALUE!</v>
      </c>
    </row>
    <row r="699" spans="28:35" ht="20.25" customHeight="1" x14ac:dyDescent="0.3">
      <c r="AB699" s="133" t="s">
        <v>467</v>
      </c>
      <c r="AC699" s="134">
        <v>0.19</v>
      </c>
      <c r="AD699" s="133" t="s">
        <v>822</v>
      </c>
      <c r="AE699" s="134">
        <v>0.25800000000000001</v>
      </c>
      <c r="AH699" s="128" t="e">
        <f t="shared" ca="1" si="20"/>
        <v>#VALUE!</v>
      </c>
      <c r="AI699" s="135" t="e">
        <f t="shared" ca="1" si="21"/>
        <v>#VALUE!</v>
      </c>
    </row>
    <row r="700" spans="28:35" ht="20.25" customHeight="1" x14ac:dyDescent="0.3">
      <c r="AB700" s="133" t="s">
        <v>468</v>
      </c>
      <c r="AC700" s="134">
        <v>0</v>
      </c>
      <c r="AD700" s="133" t="s">
        <v>823</v>
      </c>
      <c r="AE700" s="134">
        <v>0</v>
      </c>
      <c r="AH700" s="128" t="e">
        <f t="shared" ca="1" si="20"/>
        <v>#VALUE!</v>
      </c>
      <c r="AI700" s="135" t="e">
        <f t="shared" ca="1" si="21"/>
        <v>#VALUE!</v>
      </c>
    </row>
    <row r="701" spans="28:35" ht="20.25" customHeight="1" x14ac:dyDescent="0.3">
      <c r="AB701" s="133" t="s">
        <v>408</v>
      </c>
      <c r="AC701" s="134">
        <v>0</v>
      </c>
      <c r="AD701" s="133" t="s">
        <v>824</v>
      </c>
      <c r="AE701" s="134">
        <v>0</v>
      </c>
      <c r="AH701" s="128" t="e">
        <f t="shared" ca="1" si="20"/>
        <v>#VALUE!</v>
      </c>
      <c r="AI701" s="135" t="e">
        <f t="shared" ca="1" si="21"/>
        <v>#VALUE!</v>
      </c>
    </row>
    <row r="702" spans="28:35" ht="20.25" customHeight="1" x14ac:dyDescent="0.3">
      <c r="AB702" s="133" t="s">
        <v>504</v>
      </c>
      <c r="AC702" s="134">
        <v>0.19</v>
      </c>
      <c r="AD702" s="133" t="s">
        <v>825</v>
      </c>
      <c r="AE702" s="134">
        <v>0.25900000000000001</v>
      </c>
      <c r="AH702" s="128" t="e">
        <f t="shared" ca="1" si="20"/>
        <v>#VALUE!</v>
      </c>
      <c r="AI702" s="135" t="e">
        <f t="shared" ca="1" si="21"/>
        <v>#VALUE!</v>
      </c>
    </row>
    <row r="703" spans="28:35" ht="20.25" customHeight="1" x14ac:dyDescent="0.3">
      <c r="AB703" s="133" t="s">
        <v>279</v>
      </c>
      <c r="AC703" s="134">
        <v>0</v>
      </c>
      <c r="AD703" s="133" t="s">
        <v>330</v>
      </c>
      <c r="AE703" s="134">
        <v>0.25900000000000001</v>
      </c>
      <c r="AH703" s="128" t="e">
        <f t="shared" ca="1" si="20"/>
        <v>#VALUE!</v>
      </c>
      <c r="AI703" s="135" t="e">
        <f t="shared" ca="1" si="21"/>
        <v>#VALUE!</v>
      </c>
    </row>
    <row r="704" spans="28:35" ht="20.25" customHeight="1" x14ac:dyDescent="0.3">
      <c r="AB704" s="133" t="s">
        <v>505</v>
      </c>
      <c r="AC704" s="134">
        <v>0.01</v>
      </c>
      <c r="AD704" s="133" t="s">
        <v>826</v>
      </c>
      <c r="AE704" s="134">
        <v>0.25900000000000001</v>
      </c>
      <c r="AH704" s="128" t="e">
        <f t="shared" ca="1" si="20"/>
        <v>#VALUE!</v>
      </c>
      <c r="AI704" s="135" t="e">
        <f t="shared" ca="1" si="21"/>
        <v>#VALUE!</v>
      </c>
    </row>
    <row r="705" spans="1:36" ht="20.25" customHeight="1" x14ac:dyDescent="0.3">
      <c r="AB705" s="133" t="s">
        <v>506</v>
      </c>
      <c r="AC705" s="134">
        <v>0.24</v>
      </c>
      <c r="AD705" s="133" t="s">
        <v>827</v>
      </c>
      <c r="AE705" s="134">
        <v>0</v>
      </c>
      <c r="AH705" s="128" t="e">
        <f t="shared" ca="1" si="20"/>
        <v>#VALUE!</v>
      </c>
      <c r="AI705" s="135" t="e">
        <f t="shared" ca="1" si="21"/>
        <v>#VALUE!</v>
      </c>
    </row>
    <row r="706" spans="1:36" ht="20.25" customHeight="1" x14ac:dyDescent="0.3">
      <c r="AB706" s="133" t="s">
        <v>472</v>
      </c>
      <c r="AC706" s="134">
        <v>0</v>
      </c>
      <c r="AD706" s="133" t="s">
        <v>828</v>
      </c>
      <c r="AE706" s="134">
        <v>5.3999999999999999E-2</v>
      </c>
      <c r="AH706" s="128" t="e">
        <f t="shared" ca="1" si="20"/>
        <v>#VALUE!</v>
      </c>
      <c r="AI706" s="135" t="e">
        <f t="shared" ca="1" si="21"/>
        <v>#VALUE!</v>
      </c>
    </row>
    <row r="707" spans="1:36" ht="20.25" customHeight="1" x14ac:dyDescent="0.3">
      <c r="AB707" s="133" t="s">
        <v>507</v>
      </c>
      <c r="AC707" s="134">
        <v>0.2</v>
      </c>
      <c r="AD707" s="133" t="s">
        <v>234</v>
      </c>
      <c r="AE707" s="134">
        <v>0.25900000000000001</v>
      </c>
      <c r="AH707" s="128" t="e">
        <f t="shared" ca="1" si="20"/>
        <v>#VALUE!</v>
      </c>
      <c r="AI707" s="135" t="e">
        <f t="shared" ca="1" si="21"/>
        <v>#VALUE!</v>
      </c>
    </row>
    <row r="708" spans="1:36" ht="20.25" customHeight="1" x14ac:dyDescent="0.3">
      <c r="AB708" s="133" t="s">
        <v>508</v>
      </c>
      <c r="AC708" s="134">
        <v>0</v>
      </c>
      <c r="AD708" s="133" t="s">
        <v>241</v>
      </c>
      <c r="AE708" s="134">
        <v>0.25900000000000001</v>
      </c>
      <c r="AH708" s="128" t="e">
        <f t="shared" ca="1" si="20"/>
        <v>#VALUE!</v>
      </c>
      <c r="AI708" s="135" t="e">
        <f t="shared" ca="1" si="21"/>
        <v>#VALUE!</v>
      </c>
    </row>
    <row r="709" spans="1:36" ht="20.25" customHeight="1" x14ac:dyDescent="0.3">
      <c r="AB709" s="133" t="s">
        <v>474</v>
      </c>
      <c r="AC709" s="134">
        <v>0</v>
      </c>
      <c r="AH709" s="128" t="e">
        <f t="shared" ca="1" si="20"/>
        <v>#VALUE!</v>
      </c>
      <c r="AI709" s="135" t="e">
        <f t="shared" ca="1" si="21"/>
        <v>#VALUE!</v>
      </c>
    </row>
    <row r="710" spans="1:36" ht="20.25" customHeight="1" x14ac:dyDescent="0.3">
      <c r="AB710" s="133" t="s">
        <v>509</v>
      </c>
      <c r="AC710" s="134">
        <v>0</v>
      </c>
      <c r="AH710" s="128" t="e">
        <f t="shared" ca="1" si="20"/>
        <v>#VALUE!</v>
      </c>
      <c r="AI710" s="135" t="e">
        <f t="shared" ca="1" si="21"/>
        <v>#VALUE!</v>
      </c>
    </row>
    <row r="711" spans="1:36" ht="20.25" customHeight="1" x14ac:dyDescent="0.3">
      <c r="AB711" s="133" t="s">
        <v>494</v>
      </c>
      <c r="AC711" s="134">
        <v>0</v>
      </c>
      <c r="AH711" s="128" t="e">
        <f t="shared" ca="1" si="20"/>
        <v>#VALUE!</v>
      </c>
      <c r="AI711" s="135" t="e">
        <f t="shared" ca="1" si="21"/>
        <v>#VALUE!</v>
      </c>
    </row>
    <row r="712" spans="1:36" ht="20.25" customHeight="1" x14ac:dyDescent="0.3">
      <c r="AB712" s="133" t="s">
        <v>476</v>
      </c>
      <c r="AC712" s="134">
        <v>0.17</v>
      </c>
      <c r="AH712" s="128" t="e">
        <f t="shared" ca="1" si="20"/>
        <v>#VALUE!</v>
      </c>
      <c r="AI712" s="135" t="e">
        <f t="shared" ca="1" si="21"/>
        <v>#VALUE!</v>
      </c>
    </row>
    <row r="713" spans="1:36" ht="20.25" customHeight="1" x14ac:dyDescent="0.3">
      <c r="AB713" s="133" t="s">
        <v>330</v>
      </c>
      <c r="AC713" s="134">
        <v>0.25</v>
      </c>
      <c r="AH713" s="128" t="e">
        <f t="shared" ca="1" si="20"/>
        <v>#VALUE!</v>
      </c>
      <c r="AI713" s="135" t="e">
        <f t="shared" ca="1" si="21"/>
        <v>#VALUE!</v>
      </c>
    </row>
    <row r="714" spans="1:36" ht="20.25" customHeight="1" x14ac:dyDescent="0.3">
      <c r="AB714" s="133" t="s">
        <v>419</v>
      </c>
      <c r="AC714" s="134">
        <v>0.16</v>
      </c>
      <c r="AH714" s="128" t="e">
        <f t="shared" ca="1" si="20"/>
        <v>#VALUE!</v>
      </c>
      <c r="AI714" s="135" t="e">
        <f t="shared" ca="1" si="21"/>
        <v>#VALUE!</v>
      </c>
    </row>
    <row r="715" spans="1:36" ht="20.25" customHeight="1" x14ac:dyDescent="0.3">
      <c r="AB715" s="133" t="s">
        <v>510</v>
      </c>
      <c r="AC715" s="134">
        <v>0.24</v>
      </c>
      <c r="AH715" s="128" t="e">
        <f t="shared" ca="1" si="20"/>
        <v>#VALUE!</v>
      </c>
      <c r="AI715" s="135" t="e">
        <f t="shared" ca="1" si="21"/>
        <v>#VALUE!</v>
      </c>
    </row>
    <row r="716" spans="1:36" ht="20.25" customHeight="1" x14ac:dyDescent="0.3">
      <c r="AB716" s="142" t="s">
        <v>234</v>
      </c>
      <c r="AC716" s="143">
        <v>0.25</v>
      </c>
      <c r="AH716" s="128" t="e">
        <f t="shared" ca="1" si="20"/>
        <v>#VALUE!</v>
      </c>
      <c r="AI716" s="135" t="e">
        <f t="shared" ca="1" si="21"/>
        <v>#VALUE!</v>
      </c>
    </row>
    <row r="717" spans="1:36" ht="20.25" customHeight="1" x14ac:dyDescent="0.3">
      <c r="AB717" s="137" t="s">
        <v>241</v>
      </c>
      <c r="AC717" s="125">
        <v>0.25</v>
      </c>
      <c r="AH717" s="128" t="e">
        <f t="shared" ca="1" si="20"/>
        <v>#VALUE!</v>
      </c>
      <c r="AI717" s="135" t="e">
        <f t="shared" ca="1" si="21"/>
        <v>#VALUE!</v>
      </c>
    </row>
    <row r="720" spans="1:36" s="237" customFormat="1" ht="21" x14ac:dyDescent="0.35">
      <c r="A720" s="236" t="s">
        <v>1052</v>
      </c>
      <c r="C720" s="238"/>
      <c r="D720" s="238"/>
      <c r="P720" s="239"/>
      <c r="Q720" s="240"/>
      <c r="R720" s="239"/>
      <c r="S720" s="241"/>
      <c r="T720" s="239"/>
      <c r="U720" s="239"/>
      <c r="V720" s="239"/>
      <c r="W720" s="239"/>
      <c r="X720" s="241"/>
      <c r="Y720" s="239"/>
      <c r="Z720" s="239"/>
      <c r="AA720" s="239"/>
      <c r="AB720" s="239"/>
      <c r="AC720" s="239"/>
      <c r="AD720" s="239"/>
      <c r="AE720" s="239"/>
      <c r="AF720" s="239"/>
      <c r="AG720" s="239"/>
      <c r="AH720" s="239"/>
      <c r="AI720" s="239"/>
      <c r="AJ720" s="239"/>
    </row>
    <row r="721" spans="3:16" ht="16.5" x14ac:dyDescent="0.3">
      <c r="H721" s="136"/>
    </row>
    <row r="722" spans="3:16" ht="24" x14ac:dyDescent="0.3">
      <c r="C722" s="120" t="s">
        <v>511</v>
      </c>
      <c r="D722" s="120" t="s">
        <v>512</v>
      </c>
      <c r="E722" s="136"/>
      <c r="F722" s="202" t="s">
        <v>1309</v>
      </c>
      <c r="G722" s="202" t="s">
        <v>1315</v>
      </c>
      <c r="I722" s="202" t="s">
        <v>1316</v>
      </c>
      <c r="J722" s="202" t="s">
        <v>1317</v>
      </c>
      <c r="K722" s="485" t="s">
        <v>1318</v>
      </c>
      <c r="L722" s="202" t="s">
        <v>1319</v>
      </c>
      <c r="M722" s="202" t="s">
        <v>1320</v>
      </c>
      <c r="N722" s="202" t="s">
        <v>1321</v>
      </c>
      <c r="O722" s="202" t="s">
        <v>1322</v>
      </c>
      <c r="P722" s="202" t="s">
        <v>1323</v>
      </c>
    </row>
    <row r="723" spans="3:16" ht="16.5" x14ac:dyDescent="0.3">
      <c r="C723" s="128" t="s">
        <v>610</v>
      </c>
      <c r="D723" s="128" t="s">
        <v>616</v>
      </c>
      <c r="E723" s="136"/>
      <c r="F723" s="202"/>
      <c r="G723" s="202"/>
      <c r="H723" s="136"/>
      <c r="I723" s="202" t="s">
        <v>1324</v>
      </c>
      <c r="J723" s="202" t="s">
        <v>1325</v>
      </c>
      <c r="K723" s="202" t="s">
        <v>1326</v>
      </c>
      <c r="L723" s="202" t="s">
        <v>1327</v>
      </c>
      <c r="M723" s="202" t="s">
        <v>1328</v>
      </c>
      <c r="N723" s="202" t="s">
        <v>1329</v>
      </c>
      <c r="O723" s="202" t="s">
        <v>1330</v>
      </c>
      <c r="P723" s="202" t="s">
        <v>1331</v>
      </c>
    </row>
    <row r="724" spans="3:16" ht="16.5" x14ac:dyDescent="0.3">
      <c r="C724" s="128" t="s">
        <v>1134</v>
      </c>
      <c r="D724" s="128" t="s">
        <v>617</v>
      </c>
      <c r="E724" s="136"/>
      <c r="F724" s="202" t="s">
        <v>1332</v>
      </c>
      <c r="G724" s="202">
        <v>1</v>
      </c>
      <c r="H724" s="136"/>
      <c r="I724" s="202"/>
      <c r="J724" s="202"/>
      <c r="K724" s="202"/>
      <c r="L724" s="202"/>
      <c r="M724" s="202"/>
      <c r="N724" s="202"/>
      <c r="O724" s="202"/>
      <c r="P724" s="202"/>
    </row>
    <row r="725" spans="3:16" ht="16.5" x14ac:dyDescent="0.3">
      <c r="C725" s="128" t="s">
        <v>611</v>
      </c>
      <c r="D725" s="128" t="s">
        <v>612</v>
      </c>
      <c r="E725" s="136"/>
      <c r="F725" s="202" t="s">
        <v>1317</v>
      </c>
      <c r="G725" s="202">
        <v>2</v>
      </c>
      <c r="H725" s="136"/>
      <c r="I725" s="202" t="s">
        <v>1333</v>
      </c>
      <c r="J725" s="202" t="s">
        <v>1334</v>
      </c>
      <c r="K725" s="202" t="s">
        <v>1335</v>
      </c>
      <c r="L725" s="202" t="s">
        <v>1336</v>
      </c>
      <c r="M725" s="202" t="s">
        <v>1337</v>
      </c>
      <c r="N725" s="202" t="s">
        <v>1338</v>
      </c>
      <c r="O725" s="202" t="s">
        <v>1339</v>
      </c>
      <c r="P725" s="202" t="s">
        <v>1340</v>
      </c>
    </row>
    <row r="726" spans="3:16" ht="16.5" x14ac:dyDescent="0.3">
      <c r="C726" s="128" t="s">
        <v>639</v>
      </c>
      <c r="D726" s="128" t="s">
        <v>613</v>
      </c>
      <c r="E726" s="136"/>
      <c r="F726" s="485" t="s">
        <v>1318</v>
      </c>
      <c r="G726" s="202">
        <v>3</v>
      </c>
      <c r="H726" s="136"/>
      <c r="I726" s="202" t="s">
        <v>1341</v>
      </c>
      <c r="J726" s="202" t="s">
        <v>1342</v>
      </c>
      <c r="K726" s="202" t="s">
        <v>1343</v>
      </c>
      <c r="L726" s="202" t="s">
        <v>1344</v>
      </c>
      <c r="M726" s="202" t="s">
        <v>1345</v>
      </c>
      <c r="N726" s="202" t="s">
        <v>1346</v>
      </c>
      <c r="O726" s="202" t="s">
        <v>1347</v>
      </c>
      <c r="P726" s="202" t="s">
        <v>1348</v>
      </c>
    </row>
    <row r="727" spans="3:16" ht="16.5" x14ac:dyDescent="0.3">
      <c r="C727" s="128" t="s">
        <v>513</v>
      </c>
      <c r="D727" s="128" t="s">
        <v>614</v>
      </c>
      <c r="E727" s="136"/>
      <c r="F727" s="202" t="s">
        <v>1319</v>
      </c>
      <c r="G727" s="202">
        <v>4</v>
      </c>
      <c r="H727" s="136"/>
      <c r="I727" s="202" t="s">
        <v>1349</v>
      </c>
      <c r="J727" s="202" t="s">
        <v>1350</v>
      </c>
      <c r="K727" s="202" t="s">
        <v>1351</v>
      </c>
      <c r="L727" s="202" t="s">
        <v>1352</v>
      </c>
      <c r="M727" s="202" t="s">
        <v>1353</v>
      </c>
      <c r="N727" s="318" t="s">
        <v>1354</v>
      </c>
      <c r="O727" s="318" t="s">
        <v>1355</v>
      </c>
      <c r="P727" s="202" t="s">
        <v>1356</v>
      </c>
    </row>
    <row r="728" spans="3:16" ht="16.5" x14ac:dyDescent="0.3">
      <c r="C728" s="136"/>
      <c r="D728" s="128" t="s">
        <v>615</v>
      </c>
      <c r="E728" s="136"/>
      <c r="F728" s="202" t="s">
        <v>1320</v>
      </c>
      <c r="G728" s="202">
        <v>5</v>
      </c>
      <c r="H728" s="136"/>
      <c r="I728" s="202" t="s">
        <v>1357</v>
      </c>
      <c r="J728" s="202" t="s">
        <v>1358</v>
      </c>
      <c r="K728" s="202" t="s">
        <v>1359</v>
      </c>
      <c r="L728" s="202" t="s">
        <v>1360</v>
      </c>
      <c r="N728" s="202" t="s">
        <v>1361</v>
      </c>
      <c r="O728" s="202" t="s">
        <v>1362</v>
      </c>
      <c r="P728" s="486" t="s">
        <v>542</v>
      </c>
    </row>
    <row r="729" spans="3:16" ht="16.5" x14ac:dyDescent="0.3">
      <c r="C729" s="144"/>
      <c r="D729" s="136"/>
      <c r="E729" s="136"/>
      <c r="F729" s="202" t="s">
        <v>1321</v>
      </c>
      <c r="G729" s="202">
        <v>6</v>
      </c>
      <c r="H729" s="136"/>
      <c r="I729" s="202" t="s">
        <v>1363</v>
      </c>
      <c r="J729" s="202" t="s">
        <v>1364</v>
      </c>
      <c r="K729" s="202" t="s">
        <v>1365</v>
      </c>
      <c r="L729" s="202" t="s">
        <v>1366</v>
      </c>
      <c r="N729" s="202" t="s">
        <v>1367</v>
      </c>
      <c r="O729" s="202" t="s">
        <v>1368</v>
      </c>
    </row>
    <row r="730" spans="3:16" ht="16.5" x14ac:dyDescent="0.3">
      <c r="C730" s="144"/>
      <c r="D730" s="136"/>
      <c r="E730" s="136"/>
      <c r="F730" s="202" t="s">
        <v>1322</v>
      </c>
      <c r="G730" s="202">
        <v>7</v>
      </c>
      <c r="H730" s="136"/>
      <c r="J730" s="202" t="s">
        <v>1369</v>
      </c>
      <c r="K730" s="202" t="s">
        <v>1370</v>
      </c>
      <c r="L730" s="202" t="s">
        <v>1371</v>
      </c>
      <c r="N730" s="202" t="s">
        <v>1372</v>
      </c>
      <c r="O730" s="202" t="s">
        <v>1373</v>
      </c>
    </row>
    <row r="731" spans="3:16" ht="16.5" x14ac:dyDescent="0.3">
      <c r="C731" s="144"/>
      <c r="D731" s="136"/>
      <c r="E731" s="136"/>
      <c r="F731" s="202" t="s">
        <v>1323</v>
      </c>
      <c r="G731" s="202">
        <v>8</v>
      </c>
      <c r="H731" s="136"/>
      <c r="J731" s="202" t="s">
        <v>1374</v>
      </c>
      <c r="K731" s="202" t="s">
        <v>1375</v>
      </c>
      <c r="L731" s="202" t="s">
        <v>1335</v>
      </c>
      <c r="N731" s="202" t="s">
        <v>1376</v>
      </c>
      <c r="O731" s="202" t="s">
        <v>1377</v>
      </c>
    </row>
    <row r="732" spans="3:16" ht="16.5" x14ac:dyDescent="0.3">
      <c r="C732" s="144"/>
      <c r="D732" s="136"/>
      <c r="E732" s="136"/>
      <c r="H732" s="136"/>
      <c r="J732" s="202" t="s">
        <v>1378</v>
      </c>
      <c r="K732" s="202" t="s">
        <v>1379</v>
      </c>
      <c r="L732" s="202" t="s">
        <v>1380</v>
      </c>
      <c r="N732" s="202" t="s">
        <v>1381</v>
      </c>
      <c r="O732" s="202" t="s">
        <v>1382</v>
      </c>
    </row>
    <row r="733" spans="3:16" ht="16.5" x14ac:dyDescent="0.3">
      <c r="C733" s="144"/>
      <c r="D733" s="136"/>
      <c r="E733" s="136"/>
      <c r="H733" s="136"/>
      <c r="J733" s="202" t="s">
        <v>1383</v>
      </c>
      <c r="K733" s="202" t="s">
        <v>1384</v>
      </c>
      <c r="L733" s="202" t="s">
        <v>1385</v>
      </c>
      <c r="O733" s="202" t="s">
        <v>1386</v>
      </c>
    </row>
    <row r="734" spans="3:16" ht="16.5" x14ac:dyDescent="0.3">
      <c r="C734" s="144"/>
      <c r="D734" s="136"/>
      <c r="E734" s="136"/>
      <c r="H734" s="136"/>
      <c r="J734" s="202" t="s">
        <v>1387</v>
      </c>
      <c r="K734" s="202" t="s">
        <v>1388</v>
      </c>
      <c r="L734" s="202" t="s">
        <v>1389</v>
      </c>
    </row>
    <row r="735" spans="3:16" ht="16.5" x14ac:dyDescent="0.3">
      <c r="C735" s="144"/>
      <c r="D735" s="136"/>
      <c r="E735" s="136"/>
      <c r="F735" s="202" t="s">
        <v>1196</v>
      </c>
      <c r="H735" s="136"/>
      <c r="K735" s="202" t="s">
        <v>1390</v>
      </c>
    </row>
    <row r="736" spans="3:16" ht="16.5" x14ac:dyDescent="0.3">
      <c r="C736" s="144"/>
      <c r="D736" s="136"/>
      <c r="E736" s="136"/>
      <c r="F736" s="202"/>
      <c r="H736" s="136"/>
      <c r="K736" s="202" t="s">
        <v>1391</v>
      </c>
    </row>
    <row r="737" spans="1:38" ht="16.5" x14ac:dyDescent="0.3">
      <c r="C737" s="144"/>
      <c r="D737" s="136"/>
      <c r="E737" s="136"/>
      <c r="F737" s="202" t="s">
        <v>1398</v>
      </c>
      <c r="H737" s="136"/>
      <c r="K737" s="202" t="s">
        <v>1392</v>
      </c>
    </row>
    <row r="738" spans="1:38" ht="16.5" x14ac:dyDescent="0.3">
      <c r="C738" s="144"/>
      <c r="D738" s="136"/>
      <c r="E738" s="136"/>
      <c r="F738" s="202" t="s">
        <v>1399</v>
      </c>
      <c r="H738" s="136"/>
      <c r="K738" s="202" t="s">
        <v>1393</v>
      </c>
    </row>
    <row r="739" spans="1:38" ht="16.5" x14ac:dyDescent="0.3">
      <c r="C739" s="144"/>
      <c r="D739" s="136"/>
      <c r="E739" s="136"/>
      <c r="F739" s="486" t="s">
        <v>1400</v>
      </c>
      <c r="H739" s="136"/>
      <c r="K739" s="202" t="s">
        <v>1394</v>
      </c>
    </row>
    <row r="740" spans="1:38" ht="16.5" x14ac:dyDescent="0.3">
      <c r="C740" s="144"/>
      <c r="D740" s="136"/>
      <c r="E740" s="136"/>
      <c r="H740" s="136"/>
      <c r="K740" s="202" t="s">
        <v>1395</v>
      </c>
    </row>
    <row r="741" spans="1:38" ht="16.5" x14ac:dyDescent="0.3">
      <c r="C741" s="144"/>
      <c r="D741" s="136"/>
      <c r="E741" s="136"/>
      <c r="H741" s="136"/>
      <c r="K741" s="202" t="s">
        <v>1396</v>
      </c>
    </row>
    <row r="742" spans="1:38" ht="16.5" x14ac:dyDescent="0.3">
      <c r="C742" s="144"/>
      <c r="D742" s="136"/>
      <c r="E742" s="136"/>
      <c r="H742" s="136"/>
    </row>
    <row r="743" spans="1:38" s="237" customFormat="1" ht="21" x14ac:dyDescent="0.35">
      <c r="A743" s="236" t="s">
        <v>831</v>
      </c>
      <c r="C743" s="238"/>
      <c r="D743" s="238"/>
      <c r="O743" s="384" t="s">
        <v>832</v>
      </c>
      <c r="P743" s="239"/>
      <c r="Q743" s="240"/>
      <c r="R743" s="239"/>
      <c r="S743" s="241"/>
      <c r="T743" s="239"/>
      <c r="U743" s="239"/>
      <c r="V743" s="239"/>
      <c r="W743" s="239"/>
      <c r="X743" s="241"/>
      <c r="Y743" s="239"/>
      <c r="Z743" s="239"/>
      <c r="AA743" s="239"/>
      <c r="AB743" s="239"/>
      <c r="AC743" s="239"/>
      <c r="AD743" s="239"/>
      <c r="AE743" s="239"/>
      <c r="AF743" s="239"/>
      <c r="AG743" s="239"/>
      <c r="AH743" s="239"/>
      <c r="AI743" s="239"/>
      <c r="AJ743" s="239"/>
    </row>
    <row r="744" spans="1:38" s="379" customFormat="1" ht="18" customHeight="1" x14ac:dyDescent="0.35">
      <c r="A744" s="378"/>
      <c r="C744" s="380"/>
      <c r="D744" s="380"/>
      <c r="P744" s="381"/>
      <c r="Q744" s="382"/>
      <c r="R744" s="381"/>
      <c r="S744" s="383"/>
      <c r="T744" s="381"/>
      <c r="U744" s="381"/>
      <c r="V744" s="381"/>
      <c r="W744" s="381"/>
      <c r="X744" s="383"/>
      <c r="Y744" s="381"/>
      <c r="Z744" s="381"/>
      <c r="AA744" s="381"/>
      <c r="AB744" s="381"/>
      <c r="AC744" s="381"/>
      <c r="AD744" s="381"/>
      <c r="AE744" s="381"/>
      <c r="AF744" s="381"/>
      <c r="AG744" s="381"/>
      <c r="AH744" s="381"/>
      <c r="AI744" s="381"/>
      <c r="AJ744" s="381"/>
    </row>
    <row r="745" spans="1:38" ht="16.5" x14ac:dyDescent="0.3">
      <c r="A745" s="115"/>
      <c r="B745" t="s">
        <v>514</v>
      </c>
      <c r="D745" s="136"/>
      <c r="E745" s="136">
        <f>'0.1_Dades generals organització'!$D$6</f>
        <v>0</v>
      </c>
      <c r="F745" t="s">
        <v>1</v>
      </c>
      <c r="G745">
        <f>'0.1_Dades generals organització'!J6</f>
        <v>0</v>
      </c>
      <c r="H745" s="136"/>
      <c r="I745" s="136"/>
      <c r="O745" s="115"/>
      <c r="P745" t="s">
        <v>517</v>
      </c>
      <c r="S745" s="160">
        <f>'4.1_Resultats Balears'!N16</f>
        <v>0</v>
      </c>
      <c r="V745" s="136"/>
      <c r="AE745" t="s">
        <v>1209</v>
      </c>
      <c r="AG745" t="s">
        <v>1210</v>
      </c>
      <c r="AH745" t="s">
        <v>1211</v>
      </c>
      <c r="AI745" t="s">
        <v>1212</v>
      </c>
      <c r="AJ745" t="s">
        <v>1213</v>
      </c>
    </row>
    <row r="746" spans="1:38" ht="16.5" x14ac:dyDescent="0.3">
      <c r="A746" s="115"/>
      <c r="B746" t="s">
        <v>515</v>
      </c>
      <c r="D746" s="136"/>
      <c r="E746" s="136">
        <f>'0.1_Dades generals organització'!$D$9</f>
        <v>0</v>
      </c>
      <c r="H746" s="136"/>
      <c r="I746" s="136"/>
      <c r="O746" s="115"/>
      <c r="R746" s="136"/>
      <c r="S746" s="136"/>
      <c r="V746" s="136"/>
      <c r="AC746" t="s">
        <v>1210</v>
      </c>
      <c r="AG746" t="s">
        <v>1214</v>
      </c>
      <c r="AH746" t="s">
        <v>1215</v>
      </c>
      <c r="AI746" t="s">
        <v>1216</v>
      </c>
      <c r="AJ746" t="s">
        <v>1217</v>
      </c>
    </row>
    <row r="747" spans="1:38" ht="16.5" x14ac:dyDescent="0.3">
      <c r="A747" s="115"/>
      <c r="B747" s="145" t="s">
        <v>516</v>
      </c>
      <c r="D747" s="136"/>
      <c r="E747" s="146">
        <f>'0.1_Dades generals organització'!G3</f>
        <v>2022</v>
      </c>
      <c r="H747" s="136"/>
      <c r="J747" s="136"/>
      <c r="K747" s="136"/>
      <c r="O747" s="115"/>
      <c r="P747" s="145"/>
      <c r="Q747" t="s">
        <v>564</v>
      </c>
      <c r="R747" s="136" t="s">
        <v>565</v>
      </c>
      <c r="S747" s="136" t="s">
        <v>567</v>
      </c>
      <c r="V747" t="s">
        <v>564</v>
      </c>
      <c r="W747" s="136" t="s">
        <v>565</v>
      </c>
      <c r="X747" s="136" t="s">
        <v>567</v>
      </c>
      <c r="Y747" s="136"/>
      <c r="Z747" s="136"/>
      <c r="AE747" t="s">
        <v>1210</v>
      </c>
      <c r="AF747">
        <v>1</v>
      </c>
    </row>
    <row r="748" spans="1:38" x14ac:dyDescent="0.25">
      <c r="A748" s="115"/>
      <c r="B748" t="s">
        <v>517</v>
      </c>
      <c r="E748" s="417">
        <f>'4.2_Resultats Espanya'!N16</f>
        <v>0</v>
      </c>
      <c r="I748" s="518"/>
      <c r="J748" s="518"/>
      <c r="K748" s="518"/>
      <c r="O748" s="115"/>
      <c r="Q748" s="518">
        <f>'0.1_Dades generals organització'!E22</f>
        <v>0</v>
      </c>
      <c r="R748" s="531" t="str">
        <f>IF(ISNUMBER('0.1_Dades generals organització'!F22),'0.1_Dades generals organització'!F22,"")</f>
        <v/>
      </c>
      <c r="S748" s="518">
        <f>'0.1_Dades generals organització'!G22</f>
        <v>0</v>
      </c>
      <c r="V748" s="518">
        <f>'0.1_Dades generals organització'!J22</f>
        <v>0</v>
      </c>
      <c r="W748" s="531" t="str">
        <f>IF(ISNUMBER('0.1_Dades generals organització'!K22),'0.1_Dades generals organització'!K22,"")</f>
        <v/>
      </c>
      <c r="X748" s="518">
        <f>'0.1_Dades generals organització'!L22</f>
        <v>0</v>
      </c>
      <c r="Y748" s="518"/>
      <c r="Z748" s="518"/>
      <c r="AE748" t="s">
        <v>1211</v>
      </c>
      <c r="AF748">
        <v>2</v>
      </c>
      <c r="AG748" t="s">
        <v>1219</v>
      </c>
      <c r="AH748" t="s">
        <v>1218</v>
      </c>
      <c r="AI748" t="s">
        <v>1212</v>
      </c>
      <c r="AJ748" t="s">
        <v>1213</v>
      </c>
    </row>
    <row r="749" spans="1:38" x14ac:dyDescent="0.25">
      <c r="AE749" t="s">
        <v>1212</v>
      </c>
      <c r="AF749">
        <v>3</v>
      </c>
      <c r="AG749" t="s">
        <v>1220</v>
      </c>
      <c r="AH749" t="s">
        <v>1233</v>
      </c>
      <c r="AI749" t="s">
        <v>1264</v>
      </c>
      <c r="AL749" t="str">
        <f ca="1">INDIRECT("Illa_"&amp;(IFERROR(VLOOKUP(AC746,$AE$747:$AF$750,2,0),"")))</f>
        <v>Alcúdia</v>
      </c>
    </row>
    <row r="750" spans="1:38" ht="16.5" x14ac:dyDescent="0.3">
      <c r="I750" s="136"/>
      <c r="AE750" t="s">
        <v>1213</v>
      </c>
      <c r="AF750">
        <v>4</v>
      </c>
      <c r="AG750" t="s">
        <v>1221</v>
      </c>
      <c r="AH750" t="s">
        <v>1237</v>
      </c>
      <c r="AI750" t="s">
        <v>1266</v>
      </c>
    </row>
    <row r="751" spans="1:38" ht="16.5" x14ac:dyDescent="0.3">
      <c r="D751" t="s">
        <v>4</v>
      </c>
      <c r="E751" t="s">
        <v>5</v>
      </c>
      <c r="F751" t="s">
        <v>6</v>
      </c>
      <c r="G751" t="s">
        <v>518</v>
      </c>
      <c r="I751" s="136"/>
      <c r="R751" t="s">
        <v>4</v>
      </c>
      <c r="S751" t="s">
        <v>5</v>
      </c>
      <c r="T751" t="s">
        <v>6</v>
      </c>
      <c r="U751" t="s">
        <v>518</v>
      </c>
      <c r="AG751" t="s">
        <v>1222</v>
      </c>
      <c r="AH751" t="s">
        <v>1238</v>
      </c>
      <c r="AI751" t="s">
        <v>1267</v>
      </c>
      <c r="AL751">
        <f>VLOOKUP(AC746,AE747:AF750,2,0)</f>
        <v>1</v>
      </c>
    </row>
    <row r="752" spans="1:38" ht="16.5" x14ac:dyDescent="0.3">
      <c r="C752" s="125" t="s">
        <v>516</v>
      </c>
      <c r="D752" s="113" t="str">
        <f>IF(ISNUMBER('0.1_Dades generals organització'!#REF!),'0.1_Dades generals organització'!#REF!,"")</f>
        <v/>
      </c>
      <c r="E752" s="113" t="str">
        <f>IF(ISNUMBER('0.1_Dades generals organització'!#REF!),'0.1_Dades generals organització'!#REF!,"")</f>
        <v/>
      </c>
      <c r="F752" s="113" t="str">
        <f>IF(ISNUMBER('0.1_Dades generals organització'!#REF!),'0.1_Dades generals organització'!#REF!,"")</f>
        <v/>
      </c>
      <c r="G752" s="113">
        <f>IF(ISNUMBER('0.1_Dades generals organització'!G3),'0.1_Dades generals organització'!G3,"")</f>
        <v>2022</v>
      </c>
      <c r="I752" s="136"/>
      <c r="Q752" s="125" t="s">
        <v>516</v>
      </c>
      <c r="R752" s="113" t="str">
        <f>IF(ISNUMBER('0.1_Dades generals organització'!#REF!),'0.1_Dades generals organització'!#REF!,"")</f>
        <v/>
      </c>
      <c r="S752" s="113" t="str">
        <f>IF(ISNUMBER('0.1_Dades generals organització'!#REF!),'0.1_Dades generals organització'!#REF!,"")</f>
        <v/>
      </c>
      <c r="T752" s="113" t="str">
        <f>IF(ISNUMBER('0.1_Dades generals organització'!#REF!),'0.1_Dades generals organització'!#REF!,"")</f>
        <v/>
      </c>
      <c r="U752" s="113">
        <f>IF(ISNUMBER('0.1_Dades generals organització'!G3),'0.1_Dades generals organització'!G3,"")</f>
        <v>2022</v>
      </c>
      <c r="AG752" t="s">
        <v>1223</v>
      </c>
      <c r="AH752" t="s">
        <v>1239</v>
      </c>
      <c r="AI752" t="s">
        <v>1271</v>
      </c>
    </row>
    <row r="753" spans="3:38" ht="16.5" x14ac:dyDescent="0.3">
      <c r="C753" s="125" t="s">
        <v>519</v>
      </c>
      <c r="D753" s="147" t="e">
        <f>ROUND('0.1_Dades generals organització'!#REF!,2)</f>
        <v>#REF!</v>
      </c>
      <c r="E753" s="147" t="e">
        <f>ROUND('0.1_Dades generals organització'!#REF!,2)</f>
        <v>#REF!</v>
      </c>
      <c r="F753" s="147" t="e">
        <f>ROUND('0.1_Dades generals organització'!#REF!,2)</f>
        <v>#REF!</v>
      </c>
      <c r="G753" s="147">
        <f>ROUND('0.1_Dades generals organització'!H22,2)</f>
        <v>0</v>
      </c>
      <c r="H753" s="148" t="s">
        <v>520</v>
      </c>
      <c r="I753" s="136"/>
      <c r="Q753" s="125" t="s">
        <v>519</v>
      </c>
      <c r="R753" s="147"/>
      <c r="S753" s="147"/>
      <c r="T753" s="147"/>
      <c r="U753" s="147"/>
      <c r="V753" s="148" t="s">
        <v>520</v>
      </c>
      <c r="AG753" t="s">
        <v>1224</v>
      </c>
      <c r="AH753" t="s">
        <v>1244</v>
      </c>
      <c r="AL753" t="str">
        <f>"Illa_"&amp;(IFERROR(VLOOKUP(AC746,AE747:AF750,2,0),""))</f>
        <v>Illa_1</v>
      </c>
    </row>
    <row r="754" spans="3:38" ht="16.5" x14ac:dyDescent="0.3">
      <c r="C754" s="125" t="s">
        <v>521</v>
      </c>
      <c r="D754" s="147" t="e">
        <f>ROUND('0.1_Dades generals organització'!#REF!,2)</f>
        <v>#REF!</v>
      </c>
      <c r="E754" s="147" t="e">
        <f>ROUND('0.1_Dades generals organització'!#REF!,2)</f>
        <v>#REF!</v>
      </c>
      <c r="F754" s="147" t="e">
        <f>ROUND('0.1_Dades generals organització'!#REF!,2)</f>
        <v>#REF!</v>
      </c>
      <c r="G754" s="147" t="e">
        <f>ROUND('0.1_Dades generals organització'!#REF!,2)</f>
        <v>#REF!</v>
      </c>
      <c r="H754" s="148" t="s">
        <v>520</v>
      </c>
      <c r="I754" s="136"/>
      <c r="Q754" s="125" t="s">
        <v>521</v>
      </c>
      <c r="R754" s="147"/>
      <c r="S754" s="147"/>
      <c r="T754" s="147"/>
      <c r="U754" s="147"/>
      <c r="V754" s="148" t="s">
        <v>520</v>
      </c>
      <c r="AG754" t="s">
        <v>1225</v>
      </c>
      <c r="AH754" t="s">
        <v>1253</v>
      </c>
    </row>
    <row r="755" spans="3:38" ht="16.5" x14ac:dyDescent="0.3">
      <c r="C755" s="125" t="s">
        <v>3</v>
      </c>
      <c r="D755" s="147" t="e">
        <f>ROUND('0.1_Dades generals organització'!#REF!,2)</f>
        <v>#REF!</v>
      </c>
      <c r="E755" s="147" t="e">
        <f>ROUND('0.1_Dades generals organització'!#REF!,2)</f>
        <v>#REF!</v>
      </c>
      <c r="F755" s="147" t="e">
        <f>ROUND('0.1_Dades generals organització'!#REF!,2)</f>
        <v>#REF!</v>
      </c>
      <c r="G755" s="147" t="e">
        <f>ROUND('0.1_Dades generals organització'!#REF!,2)</f>
        <v>#REF!</v>
      </c>
      <c r="H755" s="148" t="s">
        <v>520</v>
      </c>
      <c r="I755" s="136"/>
      <c r="Q755" s="125" t="s">
        <v>3</v>
      </c>
      <c r="R755" s="147"/>
      <c r="S755" s="147"/>
      <c r="T755" s="147"/>
      <c r="U755" s="147"/>
      <c r="V755" s="148" t="s">
        <v>520</v>
      </c>
      <c r="AG755" t="s">
        <v>1226</v>
      </c>
      <c r="AH755" t="s">
        <v>1269</v>
      </c>
    </row>
    <row r="756" spans="3:38" ht="16.5" x14ac:dyDescent="0.3">
      <c r="H756" s="148"/>
      <c r="I756" s="136"/>
      <c r="V756" s="148"/>
      <c r="AG756" t="s">
        <v>1227</v>
      </c>
    </row>
    <row r="757" spans="3:38" x14ac:dyDescent="0.25">
      <c r="D757" t="s">
        <v>4</v>
      </c>
      <c r="E757" t="s">
        <v>5</v>
      </c>
      <c r="F757" t="s">
        <v>6</v>
      </c>
      <c r="G757" t="s">
        <v>518</v>
      </c>
      <c r="R757" t="s">
        <v>4</v>
      </c>
      <c r="S757" t="s">
        <v>5</v>
      </c>
      <c r="T757" t="s">
        <v>6</v>
      </c>
      <c r="U757" t="s">
        <v>518</v>
      </c>
      <c r="AG757" t="s">
        <v>1228</v>
      </c>
    </row>
    <row r="758" spans="3:38" x14ac:dyDescent="0.25">
      <c r="D758" s="149" t="str">
        <f>IF(ISNUMBER(D752),D752,"")</f>
        <v/>
      </c>
      <c r="E758" s="149" t="str">
        <f>IF(ISNUMBER(E752),E752,"")</f>
        <v/>
      </c>
      <c r="F758" s="149" t="str">
        <f>IF(ISNUMBER(F752),F752,"")</f>
        <v/>
      </c>
      <c r="G758" s="149">
        <f>IF(ISNUMBER(G752),G752,"")</f>
        <v>2022</v>
      </c>
      <c r="R758" s="149" t="str">
        <f>IF(ISNUMBER(R752),R752,"")</f>
        <v/>
      </c>
      <c r="S758" s="149" t="str">
        <f>IF(ISNUMBER(S752),S752,"")</f>
        <v/>
      </c>
      <c r="T758" s="149" t="str">
        <f>IF(ISNUMBER(T752),T752,"")</f>
        <v/>
      </c>
      <c r="U758" s="149">
        <f>IF(ISNUMBER(U752),U752,"")</f>
        <v>2022</v>
      </c>
      <c r="AG758" t="s">
        <v>1229</v>
      </c>
    </row>
    <row r="759" spans="3:38" x14ac:dyDescent="0.25">
      <c r="C759" s="125" t="s">
        <v>522</v>
      </c>
      <c r="D759" s="413" t="e">
        <f>ROUND('0.1_Dades generals organització'!#REF!,2)</f>
        <v>#REF!</v>
      </c>
      <c r="E759" s="413" t="e">
        <f>ROUND('0.1_Dades generals organització'!#REF!,2)</f>
        <v>#REF!</v>
      </c>
      <c r="F759" s="413" t="e">
        <f>ROUND('0.1_Dades generals organització'!#REF!,2)</f>
        <v>#REF!</v>
      </c>
      <c r="G759" s="413">
        <f>ROUND('4.2_Resultats Espanya'!N16,2)</f>
        <v>0</v>
      </c>
      <c r="H759" s="148" t="s">
        <v>520</v>
      </c>
      <c r="Q759" s="125" t="s">
        <v>522</v>
      </c>
      <c r="R759" s="147" t="e">
        <f>ROUND('0.1_Dades generals organització'!#REF!,2)</f>
        <v>#REF!</v>
      </c>
      <c r="S759" s="147" t="e">
        <f>ROUND('0.1_Dades generals organització'!#REF!,2)</f>
        <v>#REF!</v>
      </c>
      <c r="T759" s="147" t="e">
        <f>ROUND('0.1_Dades generals organització'!#REF!,2)</f>
        <v>#REF!</v>
      </c>
      <c r="U759" s="147">
        <f>ROUND('4.1_Resultats Balears'!N16,2)</f>
        <v>0</v>
      </c>
      <c r="V759" s="148" t="s">
        <v>520</v>
      </c>
      <c r="AG759" t="s">
        <v>1230</v>
      </c>
    </row>
    <row r="760" spans="3:38" x14ac:dyDescent="0.25">
      <c r="D760" s="414"/>
      <c r="E760" s="414"/>
      <c r="F760" s="414"/>
      <c r="G760" s="414"/>
      <c r="AG760" t="s">
        <v>1231</v>
      </c>
    </row>
    <row r="761" spans="3:38" x14ac:dyDescent="0.25">
      <c r="C761" t="s">
        <v>523</v>
      </c>
      <c r="D761" s="414"/>
      <c r="E761" s="414"/>
      <c r="F761" s="414"/>
      <c r="G761" s="414"/>
      <c r="Q761" t="s">
        <v>523</v>
      </c>
      <c r="AG761" t="s">
        <v>1232</v>
      </c>
    </row>
    <row r="762" spans="3:38" x14ac:dyDescent="0.25">
      <c r="D762" s="415" t="s">
        <v>1295</v>
      </c>
      <c r="E762" s="415" t="s">
        <v>1296</v>
      </c>
      <c r="F762" s="414"/>
      <c r="G762" s="414"/>
      <c r="R762" s="125" t="s">
        <v>1295</v>
      </c>
      <c r="S762" s="125" t="s">
        <v>1296</v>
      </c>
      <c r="AG762" t="s">
        <v>1234</v>
      </c>
    </row>
    <row r="763" spans="3:38" x14ac:dyDescent="0.25">
      <c r="D763" s="416">
        <f>'4.2_Resultats Espanya'!N13</f>
        <v>0</v>
      </c>
      <c r="E763" s="416">
        <f>'4.2_Resultats Espanya'!N14</f>
        <v>0</v>
      </c>
      <c r="F763" s="414"/>
      <c r="G763" s="414"/>
      <c r="R763" s="161">
        <f>'4.1_Resultats Balears'!N13</f>
        <v>0</v>
      </c>
      <c r="S763" s="161">
        <f>'4.1_Resultats Balears'!N14</f>
        <v>0</v>
      </c>
      <c r="AG763" t="s">
        <v>1235</v>
      </c>
    </row>
    <row r="764" spans="3:38" x14ac:dyDescent="0.25">
      <c r="AG764" t="s">
        <v>1236</v>
      </c>
    </row>
    <row r="765" spans="3:38" x14ac:dyDescent="0.25">
      <c r="C765" t="s">
        <v>1122</v>
      </c>
      <c r="F765" t="s">
        <v>524</v>
      </c>
      <c r="Q765" t="s">
        <v>1122</v>
      </c>
      <c r="S765" t="s">
        <v>524</v>
      </c>
      <c r="AG765" t="s">
        <v>1240</v>
      </c>
    </row>
    <row r="766" spans="3:38" x14ac:dyDescent="0.25">
      <c r="C766" s="125" t="s">
        <v>1081</v>
      </c>
      <c r="D766" s="125" t="s">
        <v>1082</v>
      </c>
      <c r="E766" s="202" t="s">
        <v>1127</v>
      </c>
      <c r="F766" s="125" t="s">
        <v>628</v>
      </c>
      <c r="G766" s="125" t="s">
        <v>1077</v>
      </c>
      <c r="H766" s="125" t="s">
        <v>1076</v>
      </c>
      <c r="I766" s="125" t="s">
        <v>1078</v>
      </c>
      <c r="J766" s="125" t="s">
        <v>1079</v>
      </c>
      <c r="K766" s="125" t="s">
        <v>1080</v>
      </c>
      <c r="Q766" s="125" t="s">
        <v>1081</v>
      </c>
      <c r="R766" s="125" t="s">
        <v>1431</v>
      </c>
      <c r="S766" s="125" t="s">
        <v>1440</v>
      </c>
      <c r="T766" s="125" t="s">
        <v>1077</v>
      </c>
      <c r="U766" s="125" t="s">
        <v>1439</v>
      </c>
      <c r="V766" s="125" t="s">
        <v>1441</v>
      </c>
      <c r="W766" s="125" t="s">
        <v>1080</v>
      </c>
      <c r="AG766" t="s">
        <v>1241</v>
      </c>
    </row>
    <row r="767" spans="3:38" x14ac:dyDescent="0.25">
      <c r="C767" s="150" t="e">
        <f>C768/SUM(C768:K768)</f>
        <v>#DIV/0!</v>
      </c>
      <c r="D767" s="150" t="e">
        <f>D768/SUM(C768:K768)</f>
        <v>#DIV/0!</v>
      </c>
      <c r="E767" s="404" t="e">
        <f>E768/SUM(C768:K768)</f>
        <v>#DIV/0!</v>
      </c>
      <c r="F767" s="150" t="e">
        <f>F768/SUM(C768:K768)</f>
        <v>#DIV/0!</v>
      </c>
      <c r="G767" s="150" t="e">
        <f>G768/SUM(C768:K768)</f>
        <v>#DIV/0!</v>
      </c>
      <c r="H767" s="150" t="e">
        <f>H768/SUM(C768:K768)</f>
        <v>#DIV/0!</v>
      </c>
      <c r="I767" s="150" t="e">
        <f>I768/SUM(C768:K768)</f>
        <v>#DIV/0!</v>
      </c>
      <c r="J767" s="150" t="e">
        <f>J768/SUM(C768:K768)</f>
        <v>#DIV/0!</v>
      </c>
      <c r="K767" s="150" t="e">
        <f>K768/SUM(C768:K768)</f>
        <v>#DIV/0!</v>
      </c>
      <c r="Q767" s="150" t="e">
        <f>Q768/SUM(Q768:W768)</f>
        <v>#DIV/0!</v>
      </c>
      <c r="R767" s="150" t="e">
        <f>R768/SUM(Q768:W768)</f>
        <v>#DIV/0!</v>
      </c>
      <c r="S767" s="150" t="e">
        <f>S768/SUM(Q768:W768)</f>
        <v>#DIV/0!</v>
      </c>
      <c r="T767" s="150" t="e">
        <f>T768/SUM(Q768:W768)</f>
        <v>#DIV/0!</v>
      </c>
      <c r="U767" s="150" t="e">
        <f>U768/SUM(Q768:W768)</f>
        <v>#DIV/0!</v>
      </c>
      <c r="V767" s="150" t="e">
        <f>V768/SUM(Q768:W768)</f>
        <v>#DIV/0!</v>
      </c>
      <c r="W767" s="150" t="e">
        <f>W768/SUM(Q768:W768)</f>
        <v>#DIV/0!</v>
      </c>
      <c r="AG767" t="s">
        <v>1242</v>
      </c>
    </row>
    <row r="768" spans="3:38" x14ac:dyDescent="0.25">
      <c r="C768" s="147">
        <f>'4.2_Resultats Espanya'!$N$31</f>
        <v>0</v>
      </c>
      <c r="D768" s="147">
        <f>'4.2_Resultats Espanya'!$N$30</f>
        <v>0</v>
      </c>
      <c r="E768" s="405">
        <f>'4.2_Resultats Espanya'!$N$29</f>
        <v>0</v>
      </c>
      <c r="F768" s="147">
        <f>'4.2_Resultats Espanya'!$N$26</f>
        <v>0</v>
      </c>
      <c r="G768" s="147">
        <f>'4.2_Resultats Espanya'!$N$25</f>
        <v>0</v>
      </c>
      <c r="H768" s="147">
        <f>'4.2_Resultats Espanya'!$N$24</f>
        <v>0</v>
      </c>
      <c r="I768" s="147">
        <f>'4.2_Resultats Espanya'!$N$23</f>
        <v>0</v>
      </c>
      <c r="J768" s="147">
        <f>'4.2_Resultats Espanya'!$N$22</f>
        <v>0</v>
      </c>
      <c r="K768" s="147">
        <f>'4.2_Resultats Espanya'!$N$21</f>
        <v>0</v>
      </c>
      <c r="Q768" s="147">
        <f>'4.1_Resultats Balears'!$N$33</f>
        <v>0</v>
      </c>
      <c r="R768" s="147">
        <f>'4.1_Resultats Balears'!$N$32</f>
        <v>0</v>
      </c>
      <c r="S768" s="147">
        <f>'4.1_Resultats Balears'!$N$29</f>
        <v>0</v>
      </c>
      <c r="T768" s="147">
        <f>'4.1_Resultats Balears'!$N$28</f>
        <v>0</v>
      </c>
      <c r="U768" s="147">
        <f>'4.1_Resultats Balears'!$N$27</f>
        <v>0</v>
      </c>
      <c r="V768" s="147">
        <f>'4.1_Resultats Balears'!$N$26</f>
        <v>0</v>
      </c>
      <c r="W768" s="147">
        <f>'4.1_Resultats Balears'!$N$25</f>
        <v>0</v>
      </c>
      <c r="AG768" t="s">
        <v>1243</v>
      </c>
    </row>
    <row r="769" spans="1:33" x14ac:dyDescent="0.25">
      <c r="AA769" s="193"/>
      <c r="AB769" s="193"/>
      <c r="AC769" s="193"/>
      <c r="AG769" t="s">
        <v>1245</v>
      </c>
    </row>
    <row r="770" spans="1:33" x14ac:dyDescent="0.25">
      <c r="D770" s="125" t="str">
        <f>D752</f>
        <v/>
      </c>
      <c r="E770" s="125" t="str">
        <f>E752</f>
        <v/>
      </c>
      <c r="F770" s="125" t="str">
        <f>F752</f>
        <v/>
      </c>
      <c r="G770" s="125">
        <f>G752</f>
        <v>2022</v>
      </c>
      <c r="R770" s="125" t="str">
        <f>R752</f>
        <v/>
      </c>
      <c r="S770" s="125" t="str">
        <f>S752</f>
        <v/>
      </c>
      <c r="T770" s="125" t="str">
        <f>T752</f>
        <v/>
      </c>
      <c r="U770" s="125">
        <f>U752</f>
        <v>2022</v>
      </c>
      <c r="AG770" t="s">
        <v>1246</v>
      </c>
    </row>
    <row r="771" spans="1:33" x14ac:dyDescent="0.25">
      <c r="C771" s="125" t="s">
        <v>522</v>
      </c>
      <c r="D771" s="151"/>
      <c r="E771" s="151"/>
      <c r="F771" s="151"/>
      <c r="G771" s="151"/>
      <c r="Q771" s="125" t="s">
        <v>522</v>
      </c>
      <c r="R771" s="151"/>
      <c r="S771" s="151"/>
      <c r="T771" s="151"/>
      <c r="U771" s="151"/>
      <c r="AG771" t="s">
        <v>1247</v>
      </c>
    </row>
    <row r="772" spans="1:33" x14ac:dyDescent="0.25">
      <c r="C772" s="125" t="s">
        <v>525</v>
      </c>
      <c r="D772" s="152"/>
      <c r="E772" s="152"/>
      <c r="F772" s="152"/>
      <c r="G772" s="152"/>
      <c r="H772" s="148" t="s">
        <v>526</v>
      </c>
      <c r="Q772" s="125" t="s">
        <v>525</v>
      </c>
      <c r="R772" s="152"/>
      <c r="S772" s="152"/>
      <c r="T772" s="152"/>
      <c r="U772" s="152"/>
      <c r="V772" s="148" t="s">
        <v>526</v>
      </c>
      <c r="AG772" t="s">
        <v>1248</v>
      </c>
    </row>
    <row r="773" spans="1:33" x14ac:dyDescent="0.25">
      <c r="C773" s="125" t="s">
        <v>527</v>
      </c>
      <c r="D773" s="153"/>
      <c r="E773" s="153"/>
      <c r="F773" s="153"/>
      <c r="G773" s="153"/>
      <c r="H773" s="148" t="s">
        <v>526</v>
      </c>
      <c r="Q773" s="125" t="s">
        <v>527</v>
      </c>
      <c r="R773" s="153"/>
      <c r="S773" s="153"/>
      <c r="T773" s="153"/>
      <c r="U773" s="153"/>
      <c r="V773" s="148" t="s">
        <v>526</v>
      </c>
      <c r="AG773" t="s">
        <v>1249</v>
      </c>
    </row>
    <row r="774" spans="1:33" x14ac:dyDescent="0.25">
      <c r="C774" s="125" t="s">
        <v>528</v>
      </c>
      <c r="D774" s="153"/>
      <c r="E774" s="153"/>
      <c r="F774" s="153"/>
      <c r="G774" s="153"/>
      <c r="H774" s="148" t="s">
        <v>526</v>
      </c>
      <c r="Q774" s="125" t="s">
        <v>528</v>
      </c>
      <c r="R774" s="153"/>
      <c r="S774" s="153"/>
      <c r="T774" s="153"/>
      <c r="U774" s="153"/>
      <c r="V774" s="148" t="s">
        <v>526</v>
      </c>
      <c r="AG774" t="s">
        <v>1250</v>
      </c>
    </row>
    <row r="775" spans="1:33" x14ac:dyDescent="0.25">
      <c r="AG775" t="s">
        <v>1251</v>
      </c>
    </row>
    <row r="776" spans="1:33" x14ac:dyDescent="0.25">
      <c r="A776" s="163"/>
      <c r="C776" t="s">
        <v>529</v>
      </c>
      <c r="Q776" t="s">
        <v>529</v>
      </c>
      <c r="AG776" t="s">
        <v>1252</v>
      </c>
    </row>
    <row r="777" spans="1:33" x14ac:dyDescent="0.25">
      <c r="A777" s="163"/>
      <c r="C777" s="125" t="s">
        <v>530</v>
      </c>
      <c r="D777" s="152">
        <v>0.42880000000000001</v>
      </c>
      <c r="F777" t="str">
        <f>IF(ISNUMBER(D780),"Se cumple la condición de reducción","No se cumple la condición de reducción")</f>
        <v>No se cumple la condición de reducción</v>
      </c>
      <c r="Q777" s="125" t="s">
        <v>530</v>
      </c>
      <c r="R777" s="152">
        <v>0.42880000000000001</v>
      </c>
      <c r="T777" t="str">
        <f>IF(ISNUMBER(R780),"Se cumple la condición de reducción","No se cumple la condición de reducción")</f>
        <v>No se cumple la condición de reducción</v>
      </c>
      <c r="AG777" t="s">
        <v>1254</v>
      </c>
    </row>
    <row r="778" spans="1:33" x14ac:dyDescent="0.25">
      <c r="A778" s="163"/>
      <c r="C778" s="125" t="s">
        <v>531</v>
      </c>
      <c r="D778" s="125">
        <v>0.79979999999999996</v>
      </c>
      <c r="F778" t="str">
        <f>IF(ISNUMBER(D780),"Reducción de","Incremento de")</f>
        <v>Incremento de</v>
      </c>
      <c r="H778" s="154">
        <f>IF(ISNUMBER(D779),D779,D780)</f>
        <v>0.86519999999999997</v>
      </c>
      <c r="I778" s="148" t="s">
        <v>526</v>
      </c>
      <c r="Q778" s="125" t="s">
        <v>531</v>
      </c>
      <c r="R778" s="125">
        <v>0.79979999999999996</v>
      </c>
      <c r="T778" t="str">
        <f>IF(ISNUMBER(R780),"Reducción de","Incremento de")</f>
        <v>Incremento de</v>
      </c>
      <c r="V778" s="154">
        <f>IF(ISNUMBER(R779),R779,R780)</f>
        <v>0.86519999999999997</v>
      </c>
      <c r="W778" s="148" t="s">
        <v>526</v>
      </c>
      <c r="AG778" t="s">
        <v>1255</v>
      </c>
    </row>
    <row r="779" spans="1:33" x14ac:dyDescent="0.25">
      <c r="A779" s="163"/>
      <c r="C779" s="155" t="s">
        <v>532</v>
      </c>
      <c r="D779" s="156">
        <f>IF(D778-D777&gt;0,ROUND((D778-D777)/D777,4),"")</f>
        <v>0.86519999999999997</v>
      </c>
      <c r="F779" s="157">
        <f>$D$778-$D$777</f>
        <v>0.37099999999999994</v>
      </c>
      <c r="I779" s="148" t="s">
        <v>526</v>
      </c>
      <c r="Q779" s="155" t="s">
        <v>532</v>
      </c>
      <c r="R779" s="156">
        <f>IF(R778-R777&gt;0,ROUND((R778-R777)/R777,4),"")</f>
        <v>0.86519999999999997</v>
      </c>
      <c r="T779" s="157">
        <f>R778-R777</f>
        <v>0.37099999999999994</v>
      </c>
      <c r="W779" s="148" t="s">
        <v>526</v>
      </c>
      <c r="AG779" t="s">
        <v>1256</v>
      </c>
    </row>
    <row r="780" spans="1:33" x14ac:dyDescent="0.25">
      <c r="A780" s="163"/>
      <c r="C780" s="158" t="s">
        <v>533</v>
      </c>
      <c r="D780" s="159" t="str">
        <f>IF(D777-D778&gt;0,ROUND((D777-D778)/D777,4),"")</f>
        <v/>
      </c>
      <c r="Q780" s="158" t="s">
        <v>533</v>
      </c>
      <c r="R780" s="159" t="str">
        <f>IF(R777-R778&gt;0,ROUND((R777-R778)/R777,4),"")</f>
        <v/>
      </c>
      <c r="AG780" t="s">
        <v>1257</v>
      </c>
    </row>
    <row r="781" spans="1:33" x14ac:dyDescent="0.25">
      <c r="AG781" t="s">
        <v>1258</v>
      </c>
    </row>
    <row r="782" spans="1:33" x14ac:dyDescent="0.25">
      <c r="AG782" t="s">
        <v>1259</v>
      </c>
    </row>
    <row r="783" spans="1:33" x14ac:dyDescent="0.25">
      <c r="AG783" t="s">
        <v>1260</v>
      </c>
    </row>
    <row r="784" spans="1:33" x14ac:dyDescent="0.25">
      <c r="AB784" s="193"/>
      <c r="AC784" s="119"/>
      <c r="AD784" s="119"/>
      <c r="AE784" s="119"/>
      <c r="AF784" s="207"/>
      <c r="AG784" t="s">
        <v>1261</v>
      </c>
    </row>
    <row r="785" spans="2:36" x14ac:dyDescent="0.25">
      <c r="F785" s="202"/>
      <c r="G785" s="202" t="s">
        <v>1065</v>
      </c>
      <c r="AB785" s="193"/>
      <c r="AC785" s="119"/>
      <c r="AD785" s="119"/>
      <c r="AE785" s="119"/>
      <c r="AF785" s="207"/>
      <c r="AG785" t="s">
        <v>1262</v>
      </c>
      <c r="AH785" s="193"/>
      <c r="AI785" s="193"/>
      <c r="AJ785" s="193"/>
    </row>
    <row r="786" spans="2:36" x14ac:dyDescent="0.25">
      <c r="F786" s="202" t="s">
        <v>8</v>
      </c>
      <c r="G786" s="202" t="s">
        <v>8</v>
      </c>
      <c r="AB786" s="193"/>
      <c r="AC786" s="119"/>
      <c r="AD786" s="119"/>
      <c r="AE786" s="119"/>
      <c r="AF786" s="207"/>
      <c r="AG786" t="s">
        <v>1263</v>
      </c>
      <c r="AH786" s="193"/>
      <c r="AI786" s="193"/>
      <c r="AJ786" s="193"/>
    </row>
    <row r="787" spans="2:36" x14ac:dyDescent="0.25">
      <c r="F787" s="202" t="s">
        <v>9</v>
      </c>
      <c r="G787" s="202" t="s">
        <v>1135</v>
      </c>
      <c r="AB787" s="193"/>
      <c r="AC787" s="119"/>
      <c r="AD787" s="119"/>
      <c r="AE787" s="119"/>
      <c r="AF787" s="207"/>
      <c r="AG787" t="s">
        <v>1265</v>
      </c>
      <c r="AH787" s="193"/>
      <c r="AI787" s="193"/>
      <c r="AJ787" s="193"/>
    </row>
    <row r="788" spans="2:36" x14ac:dyDescent="0.25">
      <c r="G788">
        <f>SUM(G791:G1040)</f>
        <v>0</v>
      </c>
      <c r="H788">
        <f>SUM(H791:H1040)</f>
        <v>0</v>
      </c>
      <c r="I788">
        <f t="shared" ref="I788:AD788" si="22">SUM(I791:I1040)</f>
        <v>0</v>
      </c>
      <c r="J788">
        <f t="shared" si="22"/>
        <v>0</v>
      </c>
      <c r="K788">
        <f t="shared" si="22"/>
        <v>0</v>
      </c>
      <c r="L788">
        <f t="shared" si="22"/>
        <v>0</v>
      </c>
      <c r="M788">
        <f t="shared" si="22"/>
        <v>0</v>
      </c>
      <c r="N788">
        <f t="shared" si="22"/>
        <v>0</v>
      </c>
      <c r="O788">
        <f t="shared" si="22"/>
        <v>0</v>
      </c>
      <c r="P788">
        <f t="shared" si="22"/>
        <v>0</v>
      </c>
      <c r="Q788">
        <f t="shared" si="22"/>
        <v>0</v>
      </c>
      <c r="R788">
        <f t="shared" si="22"/>
        <v>0</v>
      </c>
      <c r="S788">
        <f t="shared" si="22"/>
        <v>0</v>
      </c>
      <c r="T788">
        <f t="shared" si="22"/>
        <v>0</v>
      </c>
      <c r="U788">
        <f t="shared" si="22"/>
        <v>0</v>
      </c>
      <c r="V788">
        <f t="shared" si="22"/>
        <v>0</v>
      </c>
      <c r="W788">
        <f t="shared" si="22"/>
        <v>0</v>
      </c>
      <c r="X788">
        <f t="shared" si="22"/>
        <v>0</v>
      </c>
      <c r="Y788">
        <f t="shared" si="22"/>
        <v>0</v>
      </c>
      <c r="Z788">
        <f t="shared" si="22"/>
        <v>0</v>
      </c>
      <c r="AA788">
        <f t="shared" si="22"/>
        <v>0</v>
      </c>
      <c r="AB788">
        <f t="shared" si="22"/>
        <v>0</v>
      </c>
      <c r="AC788">
        <f t="shared" si="22"/>
        <v>0</v>
      </c>
      <c r="AD788">
        <f t="shared" si="22"/>
        <v>0</v>
      </c>
      <c r="AE788" s="119"/>
      <c r="AF788" s="207"/>
      <c r="AG788" t="s">
        <v>1268</v>
      </c>
      <c r="AH788" s="193"/>
      <c r="AI788" s="193"/>
      <c r="AJ788" s="193"/>
    </row>
    <row r="789" spans="2:36" x14ac:dyDescent="0.25">
      <c r="C789" s="172" t="s">
        <v>571</v>
      </c>
      <c r="D789" s="172"/>
      <c r="E789" s="172"/>
      <c r="G789" s="732" t="s">
        <v>1080</v>
      </c>
      <c r="H789" s="732"/>
      <c r="I789" s="732"/>
      <c r="J789" s="732"/>
      <c r="K789" s="732" t="s">
        <v>1450</v>
      </c>
      <c r="L789" s="732"/>
      <c r="M789" s="732"/>
      <c r="N789" s="732"/>
      <c r="O789" s="732" t="s">
        <v>1451</v>
      </c>
      <c r="P789" s="732"/>
      <c r="Q789" s="732"/>
      <c r="R789" s="732"/>
      <c r="S789" s="732" t="s">
        <v>1076</v>
      </c>
      <c r="T789" s="732"/>
      <c r="U789" s="732"/>
      <c r="V789" s="732"/>
      <c r="W789" s="732" t="s">
        <v>1439</v>
      </c>
      <c r="X789" s="732"/>
      <c r="Y789" s="732"/>
      <c r="Z789" s="732"/>
      <c r="AA789" s="732" t="s">
        <v>1436</v>
      </c>
      <c r="AB789" s="732"/>
      <c r="AC789" s="732"/>
      <c r="AD789" s="732"/>
      <c r="AE789" s="119"/>
      <c r="AF789" s="207"/>
      <c r="AG789" t="s">
        <v>1270</v>
      </c>
      <c r="AH789" s="193"/>
      <c r="AI789" s="193"/>
      <c r="AJ789" s="193"/>
    </row>
    <row r="790" spans="2:36" x14ac:dyDescent="0.25">
      <c r="D790" s="172"/>
      <c r="E790" s="172"/>
      <c r="F790" t="s">
        <v>571</v>
      </c>
      <c r="G790" s="172" t="s">
        <v>1123</v>
      </c>
      <c r="H790" s="172" t="s">
        <v>1124</v>
      </c>
      <c r="I790" s="172" t="s">
        <v>1125</v>
      </c>
      <c r="J790" s="172" t="s">
        <v>1126</v>
      </c>
      <c r="K790" s="172" t="s">
        <v>1123</v>
      </c>
      <c r="L790" s="172" t="s">
        <v>1124</v>
      </c>
      <c r="M790" s="172" t="s">
        <v>1125</v>
      </c>
      <c r="N790" s="172" t="s">
        <v>1126</v>
      </c>
      <c r="O790" s="172" t="s">
        <v>1123</v>
      </c>
      <c r="P790" s="172" t="s">
        <v>1124</v>
      </c>
      <c r="Q790" s="172" t="s">
        <v>1125</v>
      </c>
      <c r="R790" s="172" t="s">
        <v>1126</v>
      </c>
      <c r="S790" s="172" t="s">
        <v>1123</v>
      </c>
      <c r="T790" s="172" t="s">
        <v>1124</v>
      </c>
      <c r="U790" s="172" t="s">
        <v>1125</v>
      </c>
      <c r="V790" s="172" t="s">
        <v>1126</v>
      </c>
      <c r="W790" s="172" t="s">
        <v>1123</v>
      </c>
      <c r="X790" s="172" t="s">
        <v>1124</v>
      </c>
      <c r="Y790" s="172" t="s">
        <v>1125</v>
      </c>
      <c r="Z790" s="172" t="s">
        <v>1126</v>
      </c>
      <c r="AA790" s="172" t="s">
        <v>1123</v>
      </c>
      <c r="AB790" s="172" t="s">
        <v>1124</v>
      </c>
      <c r="AC790" s="172" t="s">
        <v>1125</v>
      </c>
      <c r="AD790" s="172" t="s">
        <v>1126</v>
      </c>
      <c r="AE790" s="119"/>
      <c r="AF790" s="207"/>
      <c r="AG790" t="s">
        <v>1272</v>
      </c>
      <c r="AH790" s="193"/>
      <c r="AI790" s="193"/>
      <c r="AJ790" s="193"/>
    </row>
    <row r="791" spans="2:36" x14ac:dyDescent="0.25">
      <c r="B791">
        <v>1</v>
      </c>
      <c r="C791" s="172" t="str">
        <f>IF('0.1_Dades generals organització'!E44="","",'0.1_Dades generals organització'!E44)</f>
        <v/>
      </c>
      <c r="D791" s="172" t="str">
        <f>IF(C791="","",IF('0.1_Dades generals organització'!G44="no","",Dades!C791))</f>
        <v/>
      </c>
      <c r="E791" s="172" t="str">
        <f>IFERROR(INDEX($D$791:$D$1040,MATCH(0,INDEX(COUNTIF($E$790:E790,$D$791:$D$1040),),)),"")</f>
        <v/>
      </c>
      <c r="F791" s="172" t="str">
        <f>E791</f>
        <v/>
      </c>
      <c r="G791" s="172" t="str">
        <f>IF(F791="","",DSUM('1.1_Instal·lacions fixes'!$E$14:$R$36,"e1",$F$790:$F791)+DSUM('1.1_Instal·lacions fixes'!$E$43:$L$58,"e1",$F$790:$F791))</f>
        <v/>
      </c>
      <c r="H791" s="172" t="str">
        <f>IF(F791="","",DSUM('1.1_Instal·lacions fixes'!$E$14:$R$36,"e2",$F$790:$F791)+DSUM('1.1_Instal·lacions fixes'!$E$43:$L$58,"e2",$F$790:$F791))</f>
        <v/>
      </c>
      <c r="I791" s="172" t="str">
        <f>IF(F791="","",DSUM('1.1_Instal·lacions fixes'!$E$14:$R$36,"e3",$F$790:$F791)+DSUM('1.1_Instal·lacions fixes'!$E$43:$L$58,"e3",$F$790:$F791))</f>
        <v/>
      </c>
      <c r="J791" s="172" t="str">
        <f>IF(F791="","",DSUM('1.1_Instal·lacions fixes'!$E$14:$R$36,"emissions",$F$790:$F791)+DSUM('1.1_Instal·lacions fixes'!$E$43:$L$58,"emissions",$F$790:$F791))</f>
        <v/>
      </c>
      <c r="K791" s="172" t="str">
        <f>IF(F791="","",DSUM('1.2_Vehicles i maquinària'!$E$22:$S$44,"e1",$F$790:$F791)+DSUM('1.2_Vehicles i maquinària'!$E$50:$S$70,"emissions",$F$790:$F791))</f>
        <v/>
      </c>
      <c r="L791" s="172" t="str">
        <f>IF(F791="","",DSUM('1.2_Vehicles i maquinària'!$E$22:$S$44,"e2",$F$790:$F791))</f>
        <v/>
      </c>
      <c r="M791" s="172" t="str">
        <f>IF(F791="","",DSUM('1.2_Vehicles i maquinària'!$E$22:$S$44,"e3",$F$790:$F791))</f>
        <v/>
      </c>
      <c r="N791" s="172" t="str">
        <f>IF(F791="","",DSUM('1.2_Vehicles i maquinària'!$E$22:$S$44,"emissions",$F$790:$F791)+DSUM('1.2_Vehicles i maquinària'!$E$50:$S$70,"emissions",$F$790:$F791))</f>
        <v/>
      </c>
      <c r="O791" s="172" t="str">
        <f>IF(F791="","",DSUM('1.2_Vehicles i maquinària'!$E$82:$S$92,"e1",$F$790:$F791))</f>
        <v/>
      </c>
      <c r="P791" s="172" t="str">
        <f>IF(F791="","",DSUM('1.2_Vehicles i maquinària'!$E$82:$S$92,"e2",$F$790:$F791))</f>
        <v/>
      </c>
      <c r="Q791" s="172" t="str">
        <f>IF(F791="","",DSUM('1.2_Vehicles i maquinària'!$E$82:$S$92,"e3",$F$790:$F791))</f>
        <v/>
      </c>
      <c r="R791" s="172" t="str">
        <f>IF(F791="","",DSUM('1.2_Vehicles i maquinària'!$E$82:$S$92,"emissions",$F$790:$F791))</f>
        <v/>
      </c>
      <c r="S791" s="172" t="str">
        <f>IF(F791="","",DSUM('1.2_Vehicles i maquinària'!$E$99:$S$109,"e1",$F$790:$F791))</f>
        <v/>
      </c>
      <c r="T791" s="172" t="str">
        <f>IF(F791="","",DSUM('1.2_Vehicles i maquinària'!$E$99:$S$109,"e2",$F$790:$F791))</f>
        <v/>
      </c>
      <c r="U791" s="172" t="str">
        <f>IF(F791="","",DSUM('1.2_Vehicles i maquinària'!$E$99:$S$109,"e3",$F$790:$F791))</f>
        <v/>
      </c>
      <c r="V791" s="172" t="str">
        <f>IF(F791="","",DSUM('1.2_Vehicles i maquinària'!$E$99:$S$109,"emissions",$F$790:$F791))</f>
        <v/>
      </c>
      <c r="W791" s="172" t="str">
        <f>IF(F791="","",DSUM('1.3_Emissions de procés'!$E$17:$M$32,"e1",$F$790:$F791))</f>
        <v/>
      </c>
      <c r="X791" s="172" t="str">
        <f>IF(F791="","",DSUM('1.3_Emissions de procés'!$E$17:$M$32,"e2",$F$790:$F791))</f>
        <v/>
      </c>
      <c r="Y791" s="172" t="str">
        <f>IF(F791="","",DSUM('1.3_Emissions de procés'!$E$17:$M$32,"e3",$F$790:$F791))</f>
        <v/>
      </c>
      <c r="Z791" s="172" t="str">
        <f>IF(F791="","",DSUM('1.3_Emissions de procés'!$E$17:$M$32,"emissions",$F$790:$F791))</f>
        <v/>
      </c>
      <c r="AA791" s="172" t="str">
        <f>IF(F791="","",DSUM('1.3_Emissions de procés'!$E$39:$M$54,"e1",$F$790:$F791))</f>
        <v/>
      </c>
      <c r="AB791" s="193" t="str">
        <f>IF(F791="","",DSUM('1.3_Emissions de procés'!$E$39:$M$54,"e2",$F$790:$F791))</f>
        <v/>
      </c>
      <c r="AC791" s="119" t="str">
        <f>IF(F791="","",DSUM('1.3_Emissions de procés'!$E$39:$M$54,"e3",$F$790:$F791))</f>
        <v/>
      </c>
      <c r="AD791" s="119" t="str">
        <f>IF(F791="","",DSUM('1.3_Emissions de procés'!$E$39:$M$54,"emissions",$F$790:$F791))</f>
        <v/>
      </c>
      <c r="AE791" s="119"/>
      <c r="AF791" s="207"/>
      <c r="AG791" t="s">
        <v>1273</v>
      </c>
      <c r="AH791" s="193"/>
      <c r="AI791" s="193"/>
      <c r="AJ791" s="193"/>
    </row>
    <row r="792" spans="2:36" x14ac:dyDescent="0.25">
      <c r="B792">
        <v>2</v>
      </c>
      <c r="C792" s="172" t="str">
        <f>IF('0.1_Dades generals organització'!E45="","",'0.1_Dades generals organització'!E45)</f>
        <v/>
      </c>
      <c r="D792" s="172" t="str">
        <f>IF(C792="","",IF('0.1_Dades generals organització'!G45="no","",Dades!C792))</f>
        <v/>
      </c>
      <c r="E792" s="172" t="str">
        <f>IFERROR(INDEX($D$791:$D$1040,MATCH(0,INDEX(COUNTIF($E$790:E791,$D$791:$D$1040),),)),"")</f>
        <v/>
      </c>
      <c r="F792" s="172" t="str">
        <f t="shared" ref="F792:F855" si="23">E792</f>
        <v/>
      </c>
      <c r="G792" s="172" t="str">
        <f>IF(F792="","",DSUM('1.1_Instal·lacions fixes'!$E$14:$R$36,"e1",$F$790:$F792)+DSUM('1.1_Instal·lacions fixes'!$E$43:$L$58,"e1",$F$790:$F792)-SUM(G$791:G791))</f>
        <v/>
      </c>
      <c r="H792" s="172" t="str">
        <f>IF(F792="","",DSUM('1.1_Instal·lacions fixes'!$E$14:$R$36,"e2",$F$790:$F792)+DSUM('1.1_Instal·lacions fixes'!$E$43:$L$58,"e2",$F$790:$F792)-SUM(H$791:H791))</f>
        <v/>
      </c>
      <c r="I792" s="172" t="str">
        <f>IF(F792="","",DSUM('1.1_Instal·lacions fixes'!$E$14:$R$36,"e3",$F$790:$F792)+DSUM('1.1_Instal·lacions fixes'!$E$43:$L$58,"e3",$F$790:$F792)-SUM(I$791:I791))</f>
        <v/>
      </c>
      <c r="J792" s="172" t="str">
        <f>IF(F792="","",DSUM('1.1_Instal·lacions fixes'!$E$14:$R$36,"emissions",$F$790:$F792)+DSUM('1.1_Instal·lacions fixes'!$E$43:$L$58,"emissions",$F$790:$F792)-SUM(J$791:J791))</f>
        <v/>
      </c>
      <c r="K792" s="172" t="str">
        <f>IF(F792="","",DSUM('1.2_Vehicles i maquinària'!$E$22:$S$44,"e1",$F$790:$F792)+DSUM('1.2_Vehicles i maquinària'!$E$50:$S$70,"emissions",$F$790:$F792)-SUM(K$791:K791))</f>
        <v/>
      </c>
      <c r="L792" s="172" t="str">
        <f>IF(F792="","",DSUM('1.2_Vehicles i maquinària'!$E$22:$S$44,"e2",$F$790:$F792)-SUM(L$791:L791))</f>
        <v/>
      </c>
      <c r="M792" s="172" t="str">
        <f>IF(F792="","",DSUM('1.2_Vehicles i maquinària'!$E$22:$S$44,"e3",$F$790:$F792)-SUM(M$791:M791))</f>
        <v/>
      </c>
      <c r="N792" s="172" t="str">
        <f>IF(F792="","",DSUM('1.2_Vehicles i maquinària'!$E$22:$S$44,"emissions",$F$790:$F792)+DSUM('1.2_Vehicles i maquinària'!$E$50:$S$70,"emissions",$F$790:$F792)-SUM(N$791:N791))</f>
        <v/>
      </c>
      <c r="O792" s="172" t="str">
        <f>IF(F792="","",DSUM('1.2_Vehicles i maquinària'!$E$82:$S$92,"e1",$F$790:$F792)-SUM(O$791:O791))</f>
        <v/>
      </c>
      <c r="P792" s="172" t="str">
        <f>IF(F792="","",DSUM('1.2_Vehicles i maquinària'!$E$82:$S$92,"e2",$F$790:$F792)-SUM(P$791:P791))</f>
        <v/>
      </c>
      <c r="Q792" s="172" t="str">
        <f>IF(F792="","",DSUM('1.2_Vehicles i maquinària'!$E$82:$S$92,"e3",$F$790:$F792)-SUM(Q$791:Q791))</f>
        <v/>
      </c>
      <c r="R792" s="172" t="str">
        <f>IF(F792="","",DSUM('1.2_Vehicles i maquinària'!$E$82:$S$92,"emissions",$F$790:$F792)-SUM(R$791:R791))</f>
        <v/>
      </c>
      <c r="S792" s="172" t="str">
        <f>IF(F792="","",DSUM('1.2_Vehicles i maquinària'!$E$99:$S$109,"e1",$F$790:$F792)-SUM(S$791:S791))</f>
        <v/>
      </c>
      <c r="T792" s="172" t="str">
        <f>IF(F792="","",DSUM('1.2_Vehicles i maquinària'!$E$99:$S$109,"e2",$F$790:$F792)-SUM(T$791:T791))</f>
        <v/>
      </c>
      <c r="U792" s="172" t="str">
        <f>IF(F792="","",DSUM('1.2_Vehicles i maquinària'!$E$99:$S$109,"e3",$F$790:$F792)-SUM(U$791:U791))</f>
        <v/>
      </c>
      <c r="V792" s="172" t="str">
        <f>IF(F792="","",DSUM('1.2_Vehicles i maquinària'!$E$99:$S$109,"emissions",$F$790:$F792)-SUM(V$791:V791))</f>
        <v/>
      </c>
      <c r="W792" s="172" t="str">
        <f>IF(F792="","",DSUM('1.3_Emissions de procés'!$E$17:$M$32,"e1",$F$790:$F792)-SUM(W$791:W791))</f>
        <v/>
      </c>
      <c r="X792" s="172" t="str">
        <f>IF(F792="","",DSUM('1.3_Emissions de procés'!$E$17:$M$32,"e2",$F$790:$F792)-SUM(X$791:X791))</f>
        <v/>
      </c>
      <c r="Y792" s="172" t="str">
        <f>IF(F792="","",DSUM('1.3_Emissions de procés'!$E$17:$M$32,"e3",$F$790:$F792)-SUM(Y$791:Y791))</f>
        <v/>
      </c>
      <c r="Z792" s="172" t="str">
        <f>IF(F792="","",DSUM('1.3_Emissions de procés'!$E$17:$M$32,"emissions",$F$790:$F792)-SUM(Z$791:Z791))</f>
        <v/>
      </c>
      <c r="AA792" s="172" t="str">
        <f>IF(F792="","",DSUM('1.3_Emissions de procés'!$E$39:$M$54,"e1",$F$790:$F792)-SUM(AA$791:AA791))</f>
        <v/>
      </c>
      <c r="AB792" s="193" t="str">
        <f>IF(F792="","",DSUM('1.3_Emissions de procés'!$E$39:$M$54,"e2",$F$790:$F792)-SUM(AB$791:AB791))</f>
        <v/>
      </c>
      <c r="AC792" s="193" t="str">
        <f>IF(F792="","",DSUM('1.3_Emissions de procés'!$E$39:$M$54,"e3",$F$790:$F792)-SUM(AC$791:AC791))</f>
        <v/>
      </c>
      <c r="AD792" s="193" t="str">
        <f>IF(F792="","",DSUM('1.3_Emissions de procés'!$E$39:$M$54,"emissions",$F$790:$F792)-SUM(AD$791:AD791))</f>
        <v/>
      </c>
      <c r="AE792" s="193"/>
      <c r="AF792" s="193"/>
      <c r="AG792" t="s">
        <v>1274</v>
      </c>
      <c r="AH792" s="193"/>
      <c r="AI792" s="193"/>
      <c r="AJ792" s="193"/>
    </row>
    <row r="793" spans="2:36" x14ac:dyDescent="0.25">
      <c r="B793">
        <v>3</v>
      </c>
      <c r="C793" s="172" t="str">
        <f>IF('0.1_Dades generals organització'!E46="","",'0.1_Dades generals organització'!E46)</f>
        <v/>
      </c>
      <c r="D793" s="172" t="str">
        <f>IF(C793="","",IF('0.1_Dades generals organització'!G46="no","",Dades!C793))</f>
        <v/>
      </c>
      <c r="E793" s="172" t="str">
        <f>IFERROR(INDEX($D$791:$D$1040,MATCH(0,INDEX(COUNTIF($E$790:E792,$D$791:$D$1040),),)),"")</f>
        <v/>
      </c>
      <c r="F793" s="172" t="str">
        <f t="shared" si="23"/>
        <v/>
      </c>
      <c r="G793" s="172" t="str">
        <f>IF(F793="","",DSUM('1.1_Instal·lacions fixes'!$E$14:$R$36,"e1",$F$790:$F793)+DSUM('1.1_Instal·lacions fixes'!$E$43:$L$58,"e1",$F$790:$F793)-SUM(G$791:G792))</f>
        <v/>
      </c>
      <c r="H793" s="172" t="str">
        <f>IF(F793="","",DSUM('1.1_Instal·lacions fixes'!$E$14:$R$36,"e2",$F$790:$F793)+DSUM('1.1_Instal·lacions fixes'!$E$43:$L$58,"e2",$F$790:$F793)-SUM(H$791:H792))</f>
        <v/>
      </c>
      <c r="I793" s="172" t="str">
        <f>IF(F793="","",DSUM('1.1_Instal·lacions fixes'!$E$14:$R$36,"e3",$F$790:$F793)+DSUM('1.1_Instal·lacions fixes'!$E$43:$L$58,"e3",$F$790:$F793)-SUM(I$791:I792))</f>
        <v/>
      </c>
      <c r="J793" s="172" t="str">
        <f>IF(F793="","",DSUM('1.1_Instal·lacions fixes'!$E$14:$R$36,"emissions",$F$790:$F793)+DSUM('1.1_Instal·lacions fixes'!$E$43:$L$58,"emissions",$F$790:$F793)-SUM(J$791:J792))</f>
        <v/>
      </c>
      <c r="K793" s="172" t="str">
        <f>IF(F793="","",DSUM('1.2_Vehicles i maquinària'!$E$22:$S$44,"e1",$F$790:$F793)+DSUM('1.2_Vehicles i maquinària'!$E$50:$S$70,"emissions",$F$790:$F793)-SUM(K$791:K792))</f>
        <v/>
      </c>
      <c r="L793" s="172" t="str">
        <f>IF(F793="","",DSUM('1.2_Vehicles i maquinària'!$E$22:$S$44,"e2",$F$790:$F793)-SUM(L$791:L792))</f>
        <v/>
      </c>
      <c r="M793" s="172" t="str">
        <f>IF(F793="","",DSUM('1.2_Vehicles i maquinària'!$E$22:$S$44,"e3",$F$790:$F793)-SUM(M$791:M792))</f>
        <v/>
      </c>
      <c r="N793" s="172" t="str">
        <f>IF(F793="","",DSUM('1.2_Vehicles i maquinària'!$E$22:$S$44,"emissions",$F$790:$F793)+DSUM('1.2_Vehicles i maquinària'!$E$50:$S$70,"emissions",$F$790:$F793)-SUM(N$791:N792))</f>
        <v/>
      </c>
      <c r="O793" s="172" t="str">
        <f>IF(F793="","",DSUM('1.2_Vehicles i maquinària'!$E$82:$S$92,"e1",$F$790:$F793)-SUM(O$791:O792))</f>
        <v/>
      </c>
      <c r="P793" s="172" t="str">
        <f>IF(F793="","",DSUM('1.2_Vehicles i maquinària'!$E$82:$S$92,"e2",$F$790:$F793)-SUM(P$791:P792))</f>
        <v/>
      </c>
      <c r="Q793" s="172" t="str">
        <f>IF(F793="","",DSUM('1.2_Vehicles i maquinària'!$E$82:$S$92,"e3",$F$790:$F793)-SUM(Q$791:Q792))</f>
        <v/>
      </c>
      <c r="R793" s="172" t="str">
        <f>IF(F793="","",DSUM('1.2_Vehicles i maquinària'!$E$82:$S$92,"emissions",$F$790:$F793)-SUM(R$791:R792))</f>
        <v/>
      </c>
      <c r="S793" s="172" t="str">
        <f>IF(F793="","",DSUM('1.2_Vehicles i maquinària'!$E$99:$S$109,"e1",$F$790:$F793)-SUM(S$791:S792))</f>
        <v/>
      </c>
      <c r="T793" s="172" t="str">
        <f>IF(F793="","",DSUM('1.2_Vehicles i maquinària'!$E$99:$S$109,"e2",$F$790:$F793)-SUM(T$791:T792))</f>
        <v/>
      </c>
      <c r="U793" s="172" t="str">
        <f>IF(F793="","",DSUM('1.2_Vehicles i maquinària'!$E$99:$S$109,"e3",$F$790:$F793)-SUM(U$791:U792))</f>
        <v/>
      </c>
      <c r="V793" s="172" t="str">
        <f>IF(F793="","",DSUM('1.2_Vehicles i maquinària'!$E$99:$S$109,"emissions",$F$790:$F793)-SUM(V$791:V792))</f>
        <v/>
      </c>
      <c r="W793" s="172" t="str">
        <f>IF(F793="","",DSUM('1.3_Emissions de procés'!$E$17:$M$32,"e1",$F$790:$F793)-SUM(W$791:W792))</f>
        <v/>
      </c>
      <c r="X793" s="172" t="str">
        <f>IF(F793="","",DSUM('1.3_Emissions de procés'!$E$17:$M$32,"e2",$F$790:$F793)-SUM(X$791:X792))</f>
        <v/>
      </c>
      <c r="Y793" s="172" t="str">
        <f>IF(F793="","",DSUM('1.3_Emissions de procés'!$E$17:$M$32,"e3",$F$790:$F793)-SUM(Y$791:Y792))</f>
        <v/>
      </c>
      <c r="Z793" s="172" t="str">
        <f>IF(F793="","",DSUM('1.3_Emissions de procés'!$E$17:$M$32,"emissions",$F$790:$F793)-SUM(Z$791:Z792))</f>
        <v/>
      </c>
      <c r="AA793" s="172" t="str">
        <f>IF(F793="","",DSUM('1.3_Emissions de procés'!$E$39:$M$54,"e1",$F$790:$F793)-SUM(AA$791:AA792))</f>
        <v/>
      </c>
      <c r="AB793" s="193" t="str">
        <f>IF(F793="","",DSUM('1.3_Emissions de procés'!$E$39:$M$54,"e2",$F$790:$F793)-SUM(AB$791:AB792))</f>
        <v/>
      </c>
      <c r="AC793" s="193" t="str">
        <f>IF(F793="","",DSUM('1.3_Emissions de procés'!$E$39:$M$54,"e3",$F$790:$F793)-SUM(AC$791:AC792))</f>
        <v/>
      </c>
      <c r="AD793" s="193" t="str">
        <f>IF(F793="","",DSUM('1.3_Emissions de procés'!$E$39:$M$54,"emissions",$F$790:$F793)-SUM(AD$791:AD792))</f>
        <v/>
      </c>
      <c r="AE793" s="119"/>
      <c r="AF793" s="207"/>
      <c r="AG793" t="s">
        <v>1275</v>
      </c>
      <c r="AH793" s="193"/>
      <c r="AI793" s="193"/>
      <c r="AJ793" s="193"/>
    </row>
    <row r="794" spans="2:36" x14ac:dyDescent="0.25">
      <c r="B794">
        <v>4</v>
      </c>
      <c r="C794" s="172" t="str">
        <f>IF('0.1_Dades generals organització'!E47="","",'0.1_Dades generals organització'!E47)</f>
        <v/>
      </c>
      <c r="D794" s="172" t="str">
        <f>IF(C794="","",IF('0.1_Dades generals organització'!G47="no","",Dades!C794))</f>
        <v/>
      </c>
      <c r="E794" s="172" t="str">
        <f>IFERROR(INDEX($D$791:$D$1040,MATCH(0,INDEX(COUNTIF($E$790:E793,$D$791:$D$1040),),)),"")</f>
        <v/>
      </c>
      <c r="F794" s="172" t="str">
        <f t="shared" si="23"/>
        <v/>
      </c>
      <c r="G794" s="172" t="str">
        <f>IF(F794="","",DSUM('1.1_Instal·lacions fixes'!$E$14:$R$36,"e1",$F$790:$F794)+DSUM('1.1_Instal·lacions fixes'!$E$43:$L$58,"e1",$F$790:$F794)-SUM(G$791:G793))</f>
        <v/>
      </c>
      <c r="H794" s="172" t="str">
        <f>IF(F794="","",DSUM('1.1_Instal·lacions fixes'!$E$14:$R$36,"e2",$F$790:$F794)+DSUM('1.1_Instal·lacions fixes'!$E$43:$L$58,"e2",$F$790:$F794)-SUM(H$791:H793))</f>
        <v/>
      </c>
      <c r="I794" s="172" t="str">
        <f>IF(F794="","",DSUM('1.1_Instal·lacions fixes'!$E$14:$R$36,"e3",$F$790:$F794)+DSUM('1.1_Instal·lacions fixes'!$E$43:$L$58,"e3",$F$790:$F794)-SUM(I$791:I793))</f>
        <v/>
      </c>
      <c r="J794" s="172" t="str">
        <f>IF(F794="","",DSUM('1.1_Instal·lacions fixes'!$E$14:$R$36,"emissions",$F$790:$F794)+DSUM('1.1_Instal·lacions fixes'!$E$43:$L$58,"emissions",$F$790:$F794)-SUM(J$791:J793))</f>
        <v/>
      </c>
      <c r="K794" s="172" t="str">
        <f>IF(F794="","",DSUM('1.2_Vehicles i maquinària'!$E$22:$S$44,"e1",$F$790:$F794)+DSUM('1.2_Vehicles i maquinària'!$E$50:$S$70,"emissions",$F$790:$F794)-SUM(K$791:K793))</f>
        <v/>
      </c>
      <c r="L794" s="172" t="str">
        <f>IF(F794="","",DSUM('1.2_Vehicles i maquinària'!$E$22:$S$44,"e2",$F$790:$F794)-SUM(L$791:L793))</f>
        <v/>
      </c>
      <c r="M794" s="172" t="str">
        <f>IF(F794="","",DSUM('1.2_Vehicles i maquinària'!$E$22:$S$44,"e3",$F$790:$F794)-SUM(M$791:M793))</f>
        <v/>
      </c>
      <c r="N794" s="172" t="str">
        <f>IF(F794="","",DSUM('1.2_Vehicles i maquinària'!$E$22:$S$44,"emissions",$F$790:$F794)+DSUM('1.2_Vehicles i maquinària'!$E$50:$S$70,"emissions",$F$790:$F794)-SUM(N$791:N793))</f>
        <v/>
      </c>
      <c r="O794" s="172" t="str">
        <f>IF(F794="","",DSUM('1.2_Vehicles i maquinària'!$E$82:$S$92,"e1",$F$790:$F794)-SUM(O$791:O793))</f>
        <v/>
      </c>
      <c r="P794" s="172" t="str">
        <f>IF(F794="","",DSUM('1.2_Vehicles i maquinària'!$E$82:$S$92,"e2",$F$790:$F794)-SUM(P$791:P793))</f>
        <v/>
      </c>
      <c r="Q794" s="172" t="str">
        <f>IF(F794="","",DSUM('1.2_Vehicles i maquinària'!$E$82:$S$92,"e3",$F$790:$F794)-SUM(Q$791:Q793))</f>
        <v/>
      </c>
      <c r="R794" s="172" t="str">
        <f>IF(F794="","",DSUM('1.2_Vehicles i maquinària'!$E$82:$S$92,"emissions",$F$790:$F794)-SUM(R$791:R793))</f>
        <v/>
      </c>
      <c r="S794" s="172" t="str">
        <f>IF(F794="","",DSUM('1.2_Vehicles i maquinària'!$E$99:$S$109,"e1",$F$790:$F794)-SUM(S$791:S793))</f>
        <v/>
      </c>
      <c r="T794" s="172" t="str">
        <f>IF(F794="","",DSUM('1.2_Vehicles i maquinària'!$E$99:$S$109,"e2",$F$790:$F794)-SUM(T$791:T793))</f>
        <v/>
      </c>
      <c r="U794" s="172" t="str">
        <f>IF(F794="","",DSUM('1.2_Vehicles i maquinària'!$E$99:$S$109,"e3",$F$790:$F794)-SUM(U$791:U793))</f>
        <v/>
      </c>
      <c r="V794" s="172" t="str">
        <f>IF(F794="","",DSUM('1.2_Vehicles i maquinària'!$E$99:$S$109,"emissions",$F$790:$F794)-SUM(V$791:V793))</f>
        <v/>
      </c>
      <c r="W794" s="172" t="str">
        <f>IF(F794="","",DSUM('1.3_Emissions de procés'!$E$17:$M$32,"e1",$F$790:$F794)-SUM(W$791:W793))</f>
        <v/>
      </c>
      <c r="X794" s="172" t="str">
        <f>IF(F794="","",DSUM('1.3_Emissions de procés'!$E$17:$M$32,"e2",$F$790:$F794)-SUM(X$791:X793))</f>
        <v/>
      </c>
      <c r="Y794" s="172" t="str">
        <f>IF(F794="","",DSUM('1.3_Emissions de procés'!$E$17:$M$32,"e3",$F$790:$F794)-SUM(Y$791:Y793))</f>
        <v/>
      </c>
      <c r="Z794" s="172" t="str">
        <f>IF(F794="","",DSUM('1.3_Emissions de procés'!$E$17:$M$32,"emissions",$F$790:$F794)-SUM(Z$791:Z793))</f>
        <v/>
      </c>
      <c r="AA794" s="172" t="str">
        <f>IF(F794="","",DSUM('1.3_Emissions de procés'!$E$39:$M$54,"e1",$F$790:$F794)-SUM(AA$791:AA793))</f>
        <v/>
      </c>
      <c r="AB794" s="193" t="str">
        <f>IF(F794="","",DSUM('1.3_Emissions de procés'!$E$39:$M$54,"e2",$F$790:$F794)-SUM(AB$791:AB793))</f>
        <v/>
      </c>
      <c r="AC794" s="193" t="str">
        <f>IF(F794="","",DSUM('1.3_Emissions de procés'!$E$39:$M$54,"e3",$F$790:$F794)-SUM(AC$791:AC793))</f>
        <v/>
      </c>
      <c r="AD794" s="193" t="str">
        <f>IF(F794="","",DSUM('1.3_Emissions de procés'!$E$39:$M$54,"emissions",$F$790:$F794)-SUM(AD$791:AD793))</f>
        <v/>
      </c>
      <c r="AE794" s="119"/>
      <c r="AF794" s="207"/>
      <c r="AG794" t="s">
        <v>1276</v>
      </c>
      <c r="AH794" s="193"/>
      <c r="AI794" s="119"/>
      <c r="AJ794" s="193"/>
    </row>
    <row r="795" spans="2:36" x14ac:dyDescent="0.25">
      <c r="B795">
        <v>5</v>
      </c>
      <c r="C795" s="172" t="str">
        <f>IF('0.1_Dades generals organització'!E48="","",'0.1_Dades generals organització'!E48)</f>
        <v/>
      </c>
      <c r="D795" s="172" t="str">
        <f>IF(C795="","",IF('0.1_Dades generals organització'!G48="no","",Dades!C795))</f>
        <v/>
      </c>
      <c r="E795" s="172" t="str">
        <f>IFERROR(INDEX($D$791:$D$1040,MATCH(0,INDEX(COUNTIF($E$790:E794,$D$791:$D$1040),),)),"")</f>
        <v/>
      </c>
      <c r="F795" s="172" t="str">
        <f t="shared" si="23"/>
        <v/>
      </c>
      <c r="G795" s="172" t="str">
        <f>IF(F795="","",DSUM('1.1_Instal·lacions fixes'!$E$14:$R$36,"e1",$F$790:$F795)+DSUM('1.1_Instal·lacions fixes'!$E$43:$L$58,"e1",$F$790:$F795)-SUM(G$791:G794))</f>
        <v/>
      </c>
      <c r="H795" s="172" t="str">
        <f>IF(F795="","",DSUM('1.1_Instal·lacions fixes'!$E$14:$R$36,"e2",$F$790:$F795)+DSUM('1.1_Instal·lacions fixes'!$E$43:$L$58,"e2",$F$790:$F795)-SUM(H$791:H794))</f>
        <v/>
      </c>
      <c r="I795" s="172" t="str">
        <f>IF(F795="","",DSUM('1.1_Instal·lacions fixes'!$E$14:$R$36,"e3",$F$790:$F795)+DSUM('1.1_Instal·lacions fixes'!$E$43:$L$58,"e3",$F$790:$F795)-SUM(I$791:I794))</f>
        <v/>
      </c>
      <c r="J795" s="172" t="str">
        <f>IF(F795="","",DSUM('1.1_Instal·lacions fixes'!$E$14:$R$36,"emissions",$F$790:$F795)+DSUM('1.1_Instal·lacions fixes'!$E$43:$L$58,"emissions",$F$790:$F795)-SUM(J$791:J794))</f>
        <v/>
      </c>
      <c r="K795" s="172" t="str">
        <f>IF(F795="","",DSUM('1.2_Vehicles i maquinària'!$E$22:$S$44,"e1",$F$790:$F795)+DSUM('1.2_Vehicles i maquinària'!$E$50:$S$70,"emissions",$F$790:$F795)-SUM(K$791:K794))</f>
        <v/>
      </c>
      <c r="L795" s="172" t="str">
        <f>IF(F795="","",DSUM('1.2_Vehicles i maquinària'!$E$22:$S$44,"e2",$F$790:$F795)-SUM(L$791:L794))</f>
        <v/>
      </c>
      <c r="M795" s="172" t="str">
        <f>IF(F795="","",DSUM('1.2_Vehicles i maquinària'!$E$22:$S$44,"e3",$F$790:$F795)-SUM(M$791:M794))</f>
        <v/>
      </c>
      <c r="N795" s="172" t="str">
        <f>IF(F795="","",DSUM('1.2_Vehicles i maquinària'!$E$22:$S$44,"emissions",$F$790:$F795)+DSUM('1.2_Vehicles i maquinària'!$E$50:$S$70,"emissions",$F$790:$F795)-SUM(N$791:N794))</f>
        <v/>
      </c>
      <c r="O795" s="172" t="str">
        <f>IF(F795="","",DSUM('1.2_Vehicles i maquinària'!$E$82:$S$92,"e1",$F$790:$F795)-SUM(O$791:O794))</f>
        <v/>
      </c>
      <c r="P795" s="172" t="str">
        <f>IF(F795="","",DSUM('1.2_Vehicles i maquinària'!$E$82:$S$92,"e2",$F$790:$F795)-SUM(P$791:P794))</f>
        <v/>
      </c>
      <c r="Q795" s="172" t="str">
        <f>IF(F795="","",DSUM('1.2_Vehicles i maquinària'!$E$82:$S$92,"e3",$F$790:$F795)-SUM(Q$791:Q794))</f>
        <v/>
      </c>
      <c r="R795" s="172" t="str">
        <f>IF(F795="","",DSUM('1.2_Vehicles i maquinària'!$E$82:$S$92,"emissions",$F$790:$F795)-SUM(R$791:R794))</f>
        <v/>
      </c>
      <c r="S795" s="172" t="str">
        <f>IF(F795="","",DSUM('1.2_Vehicles i maquinària'!$E$99:$S$109,"e1",$F$790:$F795)-SUM(S$791:S794))</f>
        <v/>
      </c>
      <c r="T795" s="172" t="str">
        <f>IF(F795="","",DSUM('1.2_Vehicles i maquinària'!$E$99:$S$109,"e2",$F$790:$F795)-SUM(T$791:T794))</f>
        <v/>
      </c>
      <c r="U795" s="172" t="str">
        <f>IF(F795="","",DSUM('1.2_Vehicles i maquinària'!$E$99:$S$109,"e3",$F$790:$F795)-SUM(U$791:U794))</f>
        <v/>
      </c>
      <c r="V795" s="172" t="str">
        <f>IF(F795="","",DSUM('1.2_Vehicles i maquinària'!$E$99:$S$109,"emissions",$F$790:$F795)-SUM(V$791:V794))</f>
        <v/>
      </c>
      <c r="W795" s="172" t="str">
        <f>IF(F795="","",DSUM('1.3_Emissions de procés'!$E$17:$M$32,"e1",$F$790:$F795)-SUM(W$791:W794))</f>
        <v/>
      </c>
      <c r="X795" s="172" t="str">
        <f>IF(F795="","",DSUM('1.3_Emissions de procés'!$E$17:$M$32,"e2",$F$790:$F795)-SUM(X$791:X794))</f>
        <v/>
      </c>
      <c r="Y795" s="172" t="str">
        <f>IF(F795="","",DSUM('1.3_Emissions de procés'!$E$17:$M$32,"e3",$F$790:$F795)-SUM(Y$791:Y794))</f>
        <v/>
      </c>
      <c r="Z795" s="172" t="str">
        <f>IF(F795="","",DSUM('1.3_Emissions de procés'!$E$17:$M$32,"emissions",$F$790:$F795)-SUM(Z$791:Z794))</f>
        <v/>
      </c>
      <c r="AA795" s="172" t="str">
        <f>IF(F795="","",DSUM('1.3_Emissions de procés'!$E$39:$M$54,"e1",$F$790:$F795)-SUM(AA$791:AA794))</f>
        <v/>
      </c>
      <c r="AB795" s="193" t="str">
        <f>IF(F795="","",DSUM('1.3_Emissions de procés'!$E$39:$M$54,"e2",$F$790:$F795)-SUM(AB$791:AB794))</f>
        <v/>
      </c>
      <c r="AC795" s="193" t="str">
        <f>IF(F795="","",DSUM('1.3_Emissions de procés'!$E$39:$M$54,"e3",$F$790:$F795)-SUM(AC$791:AC794))</f>
        <v/>
      </c>
      <c r="AD795" s="193" t="str">
        <f>IF(F795="","",DSUM('1.3_Emissions de procés'!$E$39:$M$54,"emissions",$F$790:$F795)-SUM(AD$791:AD794))</f>
        <v/>
      </c>
      <c r="AE795" s="119"/>
      <c r="AF795" s="207"/>
      <c r="AG795" t="s">
        <v>1277</v>
      </c>
      <c r="AH795" s="193"/>
      <c r="AI795" s="193"/>
      <c r="AJ795" s="193"/>
    </row>
    <row r="796" spans="2:36" x14ac:dyDescent="0.25">
      <c r="B796">
        <v>6</v>
      </c>
      <c r="C796" s="172" t="str">
        <f>IF('0.1_Dades generals organització'!E49="","",'0.1_Dades generals organització'!E49)</f>
        <v/>
      </c>
      <c r="D796" s="172" t="str">
        <f>IF(C796="","",IF('0.1_Dades generals organització'!G49="no","",Dades!C796))</f>
        <v/>
      </c>
      <c r="E796" s="172" t="str">
        <f>IFERROR(INDEX($D$791:$D$1040,MATCH(0,INDEX(COUNTIF($E$790:E795,$D$791:$D$1040),),)),"")</f>
        <v/>
      </c>
      <c r="F796" s="172" t="str">
        <f t="shared" si="23"/>
        <v/>
      </c>
      <c r="G796" s="172" t="str">
        <f>IF(F796="","",DSUM('1.1_Instal·lacions fixes'!$E$14:$R$36,"e1",$F$790:$F796)+DSUM('1.1_Instal·lacions fixes'!$E$43:$L$58,"e1",$F$790:$F796)-SUM(G$791:G795))</f>
        <v/>
      </c>
      <c r="H796" s="172" t="str">
        <f>IF(F796="","",DSUM('1.1_Instal·lacions fixes'!$E$14:$R$36,"e2",$F$790:$F796)+DSUM('1.1_Instal·lacions fixes'!$E$43:$L$58,"e2",$F$790:$F796)-SUM(H$791:H795))</f>
        <v/>
      </c>
      <c r="I796" s="172" t="str">
        <f>IF(F796="","",DSUM('1.1_Instal·lacions fixes'!$E$14:$R$36,"e3",$F$790:$F796)+DSUM('1.1_Instal·lacions fixes'!$E$43:$L$58,"e3",$F$790:$F796)-SUM(I$791:I795))</f>
        <v/>
      </c>
      <c r="J796" s="172" t="str">
        <f>IF(F796="","",DSUM('1.1_Instal·lacions fixes'!$E$14:$R$36,"emissions",$F$790:$F796)+DSUM('1.1_Instal·lacions fixes'!$E$43:$L$58,"emissions",$F$790:$F796)-SUM(J$791:J795))</f>
        <v/>
      </c>
      <c r="K796" s="172" t="str">
        <f>IF(F796="","",DSUM('1.2_Vehicles i maquinària'!$E$22:$S$44,"e1",$F$790:$F796)+DSUM('1.2_Vehicles i maquinària'!$E$50:$S$70,"emissions",$F$790:$F796)-SUM(K$791:K795))</f>
        <v/>
      </c>
      <c r="L796" s="172" t="str">
        <f>IF(F796="","",DSUM('1.2_Vehicles i maquinària'!$E$22:$S$44,"e2",$F$790:$F796)-SUM(L$791:L795))</f>
        <v/>
      </c>
      <c r="M796" s="172" t="str">
        <f>IF(F796="","",DSUM('1.2_Vehicles i maquinària'!$E$22:$S$44,"e3",$F$790:$F796)-SUM(M$791:M795))</f>
        <v/>
      </c>
      <c r="N796" s="172" t="str">
        <f>IF(F796="","",DSUM('1.2_Vehicles i maquinària'!$E$22:$S$44,"emissions",$F$790:$F796)+DSUM('1.2_Vehicles i maquinària'!$E$50:$S$70,"emissions",$F$790:$F796)-SUM(N$791:N795))</f>
        <v/>
      </c>
      <c r="O796" s="172" t="str">
        <f>IF(F796="","",DSUM('1.2_Vehicles i maquinària'!$E$82:$S$92,"e1",$F$790:$F796)-SUM(O$791:O795))</f>
        <v/>
      </c>
      <c r="P796" s="172" t="str">
        <f>IF(F796="","",DSUM('1.2_Vehicles i maquinària'!$E$82:$S$92,"e2",$F$790:$F796)-SUM(P$791:P795))</f>
        <v/>
      </c>
      <c r="Q796" s="172" t="str">
        <f>IF(F796="","",DSUM('1.2_Vehicles i maquinària'!$E$82:$S$92,"e3",$F$790:$F796)-SUM(Q$791:Q795))</f>
        <v/>
      </c>
      <c r="R796" s="172" t="str">
        <f>IF(F796="","",DSUM('1.2_Vehicles i maquinària'!$E$82:$S$92,"emissions",$F$790:$F796)-SUM(R$791:R795))</f>
        <v/>
      </c>
      <c r="S796" s="172" t="str">
        <f>IF(F796="","",DSUM('1.2_Vehicles i maquinària'!$E$99:$S$109,"e1",$F$790:$F796)-SUM(S$791:S795))</f>
        <v/>
      </c>
      <c r="T796" s="172" t="str">
        <f>IF(F796="","",DSUM('1.2_Vehicles i maquinària'!$E$99:$S$109,"e2",$F$790:$F796)-SUM(T$791:T795))</f>
        <v/>
      </c>
      <c r="U796" s="172" t="str">
        <f>IF(F796="","",DSUM('1.2_Vehicles i maquinària'!$E$99:$S$109,"e3",$F$790:$F796)-SUM(U$791:U795))</f>
        <v/>
      </c>
      <c r="V796" s="172" t="str">
        <f>IF(F796="","",DSUM('1.2_Vehicles i maquinària'!$E$99:$S$109,"emissions",$F$790:$F796)-SUM(V$791:V795))</f>
        <v/>
      </c>
      <c r="W796" s="172" t="str">
        <f>IF(F796="","",DSUM('1.3_Emissions de procés'!$E$17:$M$32,"e1",$F$790:$F796)-SUM(W$791:W795))</f>
        <v/>
      </c>
      <c r="X796" s="172" t="str">
        <f>IF(F796="","",DSUM('1.3_Emissions de procés'!$E$17:$M$32,"e2",$F$790:$F796)-SUM(X$791:X795))</f>
        <v/>
      </c>
      <c r="Y796" s="172" t="str">
        <f>IF(F796="","",DSUM('1.3_Emissions de procés'!$E$17:$M$32,"e3",$F$790:$F796)-SUM(Y$791:Y795))</f>
        <v/>
      </c>
      <c r="Z796" s="172" t="str">
        <f>IF(F796="","",DSUM('1.3_Emissions de procés'!$E$17:$M$32,"emissions",$F$790:$F796)-SUM(Z$791:Z795))</f>
        <v/>
      </c>
      <c r="AA796" s="172" t="str">
        <f>IF(F796="","",DSUM('1.3_Emissions de procés'!$E$39:$M$54,"e1",$F$790:$F796)-SUM(AA$791:AA795))</f>
        <v/>
      </c>
      <c r="AB796" s="193" t="str">
        <f>IF(F796="","",DSUM('1.3_Emissions de procés'!$E$39:$M$54,"e2",$F$790:$F796)-SUM(AB$791:AB795))</f>
        <v/>
      </c>
      <c r="AC796" s="193" t="str">
        <f>IF(F796="","",DSUM('1.3_Emissions de procés'!$E$39:$M$54,"e3",$F$790:$F796)-SUM(AC$791:AC795))</f>
        <v/>
      </c>
      <c r="AD796" s="193" t="str">
        <f>IF(F796="","",DSUM('1.3_Emissions de procés'!$E$39:$M$54,"emissions",$F$790:$F796)-SUM(AD$791:AD795))</f>
        <v/>
      </c>
      <c r="AE796" s="119"/>
      <c r="AF796" s="207"/>
      <c r="AG796" t="s">
        <v>1278</v>
      </c>
      <c r="AH796" s="193"/>
      <c r="AI796" s="193"/>
      <c r="AJ796" s="193"/>
    </row>
    <row r="797" spans="2:36" x14ac:dyDescent="0.25">
      <c r="B797">
        <v>7</v>
      </c>
      <c r="C797" s="172" t="str">
        <f>IF('0.1_Dades generals organització'!E50="","",'0.1_Dades generals organització'!E50)</f>
        <v/>
      </c>
      <c r="D797" s="172" t="str">
        <f>IF(C797="","",IF('0.1_Dades generals organització'!G50="no","",Dades!C797))</f>
        <v/>
      </c>
      <c r="E797" s="172" t="str">
        <f>IFERROR(INDEX($D$791:$D$1040,MATCH(0,INDEX(COUNTIF($E$790:E796,$D$791:$D$1040),),)),"")</f>
        <v/>
      </c>
      <c r="F797" s="172" t="str">
        <f t="shared" si="23"/>
        <v/>
      </c>
      <c r="G797" s="172" t="str">
        <f>IF(F797="","",DSUM('1.1_Instal·lacions fixes'!$E$14:$R$36,"e1",$F$790:$F797)+DSUM('1.1_Instal·lacions fixes'!$E$43:$L$58,"e1",$F$790:$F797)-SUM(G$791:G796))</f>
        <v/>
      </c>
      <c r="H797" s="172" t="str">
        <f>IF(F797="","",DSUM('1.1_Instal·lacions fixes'!$E$14:$R$36,"e2",$F$790:$F797)+DSUM('1.1_Instal·lacions fixes'!$E$43:$L$58,"e2",$F$790:$F797)-SUM(H$791:H796))</f>
        <v/>
      </c>
      <c r="I797" s="172" t="str">
        <f>IF(F797="","",DSUM('1.1_Instal·lacions fixes'!$E$14:$R$36,"e3",$F$790:$F797)+DSUM('1.1_Instal·lacions fixes'!$E$43:$L$58,"e3",$F$790:$F797)-SUM(I$791:I796))</f>
        <v/>
      </c>
      <c r="J797" s="172" t="str">
        <f>IF(F797="","",DSUM('1.1_Instal·lacions fixes'!$E$14:$R$36,"emissions",$F$790:$F797)+DSUM('1.1_Instal·lacions fixes'!$E$43:$L$58,"emissions",$F$790:$F797)-SUM(J$791:J796))</f>
        <v/>
      </c>
      <c r="K797" s="172" t="str">
        <f>IF(F797="","",DSUM('1.2_Vehicles i maquinària'!$E$22:$S$44,"e1",$F$790:$F797)+DSUM('1.2_Vehicles i maquinària'!$E$50:$S$70,"emissions",$F$790:$F797)-SUM(K$791:K796))</f>
        <v/>
      </c>
      <c r="L797" s="172" t="str">
        <f>IF(F797="","",DSUM('1.2_Vehicles i maquinària'!$E$22:$S$44,"e2",$F$790:$F797)-SUM(L$791:L796))</f>
        <v/>
      </c>
      <c r="M797" s="172" t="str">
        <f>IF(F797="","",DSUM('1.2_Vehicles i maquinària'!$E$22:$S$44,"e3",$F$790:$F797)-SUM(M$791:M796))</f>
        <v/>
      </c>
      <c r="N797" s="172" t="str">
        <f>IF(F797="","",DSUM('1.2_Vehicles i maquinària'!$E$22:$S$44,"emissions",$F$790:$F797)+DSUM('1.2_Vehicles i maquinària'!$E$50:$S$70,"emissions",$F$790:$F797)-SUM(N$791:N796))</f>
        <v/>
      </c>
      <c r="O797" s="172" t="str">
        <f>IF(F797="","",DSUM('1.2_Vehicles i maquinària'!$E$82:$S$92,"e1",$F$790:$F797)-SUM(O$791:O796))</f>
        <v/>
      </c>
      <c r="P797" s="172" t="str">
        <f>IF(F797="","",DSUM('1.2_Vehicles i maquinària'!$E$82:$S$92,"e2",$F$790:$F797)-SUM(P$791:P796))</f>
        <v/>
      </c>
      <c r="Q797" s="172" t="str">
        <f>IF(F797="","",DSUM('1.2_Vehicles i maquinària'!$E$82:$S$92,"e3",$F$790:$F797)-SUM(Q$791:Q796))</f>
        <v/>
      </c>
      <c r="R797" s="172" t="str">
        <f>IF(F797="","",DSUM('1.2_Vehicles i maquinària'!$E$82:$S$92,"emissions",$F$790:$F797)-SUM(R$791:R796))</f>
        <v/>
      </c>
      <c r="S797" s="172" t="str">
        <f>IF(F797="","",DSUM('1.2_Vehicles i maquinària'!$E$99:$S$109,"e1",$F$790:$F797)-SUM(S$791:S796))</f>
        <v/>
      </c>
      <c r="T797" s="172" t="str">
        <f>IF(F797="","",DSUM('1.2_Vehicles i maquinària'!$E$99:$S$109,"e2",$F$790:$F797)-SUM(T$791:T796))</f>
        <v/>
      </c>
      <c r="U797" s="172" t="str">
        <f>IF(F797="","",DSUM('1.2_Vehicles i maquinària'!$E$99:$S$109,"e3",$F$790:$F797)-SUM(U$791:U796))</f>
        <v/>
      </c>
      <c r="V797" s="172" t="str">
        <f>IF(F797="","",DSUM('1.2_Vehicles i maquinària'!$E$99:$S$109,"emissions",$F$790:$F797)-SUM(V$791:V796))</f>
        <v/>
      </c>
      <c r="W797" s="172" t="str">
        <f>IF(F797="","",DSUM('1.3_Emissions de procés'!$E$17:$M$32,"e1",$F$790:$F797)-SUM(W$791:W796))</f>
        <v/>
      </c>
      <c r="X797" s="172" t="str">
        <f>IF(F797="","",DSUM('1.3_Emissions de procés'!$E$17:$M$32,"e2",$F$790:$F797)-SUM(X$791:X796))</f>
        <v/>
      </c>
      <c r="Y797" s="172" t="str">
        <f>IF(F797="","",DSUM('1.3_Emissions de procés'!$E$17:$M$32,"e3",$F$790:$F797)-SUM(Y$791:Y796))</f>
        <v/>
      </c>
      <c r="Z797" s="172" t="str">
        <f>IF(F797="","",DSUM('1.3_Emissions de procés'!$E$17:$M$32,"emissions",$F$790:$F797)-SUM(Z$791:Z796))</f>
        <v/>
      </c>
      <c r="AA797" s="172" t="str">
        <f>IF(F797="","",DSUM('1.3_Emissions de procés'!$E$39:$M$54,"e1",$F$790:$F797)-SUM(AA$791:AA796))</f>
        <v/>
      </c>
      <c r="AB797" s="193" t="str">
        <f>IF(F797="","",DSUM('1.3_Emissions de procés'!$E$39:$M$54,"e2",$F$790:$F797)-SUM(AB$791:AB796))</f>
        <v/>
      </c>
      <c r="AC797" s="193" t="str">
        <f>IF(F797="","",DSUM('1.3_Emissions de procés'!$E$39:$M$54,"e3",$F$790:$F797)-SUM(AC$791:AC796))</f>
        <v/>
      </c>
      <c r="AD797" s="193" t="str">
        <f>IF(F797="","",DSUM('1.3_Emissions de procés'!$E$39:$M$54,"emissions",$F$790:$F797)-SUM(AD$791:AD796))</f>
        <v/>
      </c>
      <c r="AE797" s="119"/>
      <c r="AF797" s="207"/>
      <c r="AG797" t="s">
        <v>1279</v>
      </c>
      <c r="AH797" s="193"/>
      <c r="AI797" s="193"/>
      <c r="AJ797" s="193"/>
    </row>
    <row r="798" spans="2:36" x14ac:dyDescent="0.25">
      <c r="B798">
        <v>8</v>
      </c>
      <c r="C798" s="172" t="str">
        <f>IF('0.1_Dades generals organització'!E51="","",'0.1_Dades generals organització'!E51)</f>
        <v/>
      </c>
      <c r="D798" s="172" t="str">
        <f>IF(C798="","",IF('0.1_Dades generals organització'!G51="no","",Dades!C798))</f>
        <v/>
      </c>
      <c r="E798" s="172" t="str">
        <f>IFERROR(INDEX($D$791:$D$1040,MATCH(0,INDEX(COUNTIF($E$790:E797,$D$791:$D$1040),),)),"")</f>
        <v/>
      </c>
      <c r="F798" s="172" t="str">
        <f t="shared" si="23"/>
        <v/>
      </c>
      <c r="G798" s="172" t="str">
        <f>IF(F798="","",DSUM('1.1_Instal·lacions fixes'!$E$14:$R$36,"e1",$F$790:$F798)+DSUM('1.1_Instal·lacions fixes'!$E$43:$L$58,"e1",$F$790:$F798)-SUM(G$791:G797))</f>
        <v/>
      </c>
      <c r="H798" s="172" t="str">
        <f>IF(F798="","",DSUM('1.1_Instal·lacions fixes'!$E$14:$R$36,"e2",$F$790:$F798)+DSUM('1.1_Instal·lacions fixes'!$E$43:$L$58,"e2",$F$790:$F798)-SUM(H$791:H797))</f>
        <v/>
      </c>
      <c r="I798" s="172" t="str">
        <f>IF(F798="","",DSUM('1.1_Instal·lacions fixes'!$E$14:$R$36,"e3",$F$790:$F798)+DSUM('1.1_Instal·lacions fixes'!$E$43:$L$58,"e3",$F$790:$F798)-SUM(I$791:I797))</f>
        <v/>
      </c>
      <c r="J798" s="172" t="str">
        <f>IF(F798="","",DSUM('1.1_Instal·lacions fixes'!$E$14:$R$36,"emissions",$F$790:$F798)+DSUM('1.1_Instal·lacions fixes'!$E$43:$L$58,"emissions",$F$790:$F798)-SUM(J$791:J797))</f>
        <v/>
      </c>
      <c r="K798" s="172" t="str">
        <f>IF(F798="","",DSUM('1.2_Vehicles i maquinària'!$E$22:$S$44,"e1",$F$790:$F798)+DSUM('1.2_Vehicles i maquinària'!$E$50:$S$70,"emissions",$F$790:$F798)-SUM(K$791:K797))</f>
        <v/>
      </c>
      <c r="L798" s="172" t="str">
        <f>IF(F798="","",DSUM('1.2_Vehicles i maquinària'!$E$22:$S$44,"e2",$F$790:$F798)-SUM(L$791:L797))</f>
        <v/>
      </c>
      <c r="M798" s="172" t="str">
        <f>IF(F798="","",DSUM('1.2_Vehicles i maquinària'!$E$22:$S$44,"e3",$F$790:$F798)-SUM(M$791:M797))</f>
        <v/>
      </c>
      <c r="N798" s="172" t="str">
        <f>IF(F798="","",DSUM('1.2_Vehicles i maquinària'!$E$22:$S$44,"emissions",$F$790:$F798)+DSUM('1.2_Vehicles i maquinària'!$E$50:$S$70,"emissions",$F$790:$F798)-SUM(N$791:N797))</f>
        <v/>
      </c>
      <c r="O798" s="172" t="str">
        <f>IF(F798="","",DSUM('1.2_Vehicles i maquinària'!$E$82:$S$92,"e1",$F$790:$F798)-SUM(O$791:O797))</f>
        <v/>
      </c>
      <c r="P798" s="172" t="str">
        <f>IF(F798="","",DSUM('1.2_Vehicles i maquinària'!$E$82:$S$92,"e2",$F$790:$F798)-SUM(P$791:P797))</f>
        <v/>
      </c>
      <c r="Q798" s="172" t="str">
        <f>IF(F798="","",DSUM('1.2_Vehicles i maquinària'!$E$82:$S$92,"e3",$F$790:$F798)-SUM(Q$791:Q797))</f>
        <v/>
      </c>
      <c r="R798" s="172" t="str">
        <f>IF(F798="","",DSUM('1.2_Vehicles i maquinària'!$E$82:$S$92,"emissions",$F$790:$F798)-SUM(R$791:R797))</f>
        <v/>
      </c>
      <c r="S798" s="172" t="str">
        <f>IF(F798="","",DSUM('1.2_Vehicles i maquinària'!$E$99:$S$109,"e1",$F$790:$F798)-SUM(S$791:S797))</f>
        <v/>
      </c>
      <c r="T798" s="172" t="str">
        <f>IF(F798="","",DSUM('1.2_Vehicles i maquinària'!$E$99:$S$109,"e2",$F$790:$F798)-SUM(T$791:T797))</f>
        <v/>
      </c>
      <c r="U798" s="172" t="str">
        <f>IF(F798="","",DSUM('1.2_Vehicles i maquinària'!$E$99:$S$109,"e3",$F$790:$F798)-SUM(U$791:U797))</f>
        <v/>
      </c>
      <c r="V798" s="172" t="str">
        <f>IF(F798="","",DSUM('1.2_Vehicles i maquinària'!$E$99:$S$109,"emissions",$F$790:$F798)-SUM(V$791:V797))</f>
        <v/>
      </c>
      <c r="W798" s="172" t="str">
        <f>IF(F798="","",DSUM('1.3_Emissions de procés'!$E$17:$M$32,"e1",$F$790:$F798)-SUM(W$791:W797))</f>
        <v/>
      </c>
      <c r="X798" s="172" t="str">
        <f>IF(F798="","",DSUM('1.3_Emissions de procés'!$E$17:$M$32,"e2",$F$790:$F798)-SUM(X$791:X797))</f>
        <v/>
      </c>
      <c r="Y798" s="172" t="str">
        <f>IF(F798="","",DSUM('1.3_Emissions de procés'!$E$17:$M$32,"e3",$F$790:$F798)-SUM(Y$791:Y797))</f>
        <v/>
      </c>
      <c r="Z798" s="172" t="str">
        <f>IF(F798="","",DSUM('1.3_Emissions de procés'!$E$17:$M$32,"emissions",$F$790:$F798)-SUM(Z$791:Z797))</f>
        <v/>
      </c>
      <c r="AA798" s="172" t="str">
        <f>IF(F798="","",DSUM('1.3_Emissions de procés'!$E$39:$M$54,"e1",$F$790:$F798)-SUM(AA$791:AA797))</f>
        <v/>
      </c>
      <c r="AB798" s="193" t="str">
        <f>IF(F798="","",DSUM('1.3_Emissions de procés'!$E$39:$M$54,"e2",$F$790:$F798)-SUM(AB$791:AB797))</f>
        <v/>
      </c>
      <c r="AC798" s="193" t="str">
        <f>IF(F798="","",DSUM('1.3_Emissions de procés'!$E$39:$M$54,"e3",$F$790:$F798)-SUM(AC$791:AC797))</f>
        <v/>
      </c>
      <c r="AD798" s="193" t="str">
        <f>IF(F798="","",DSUM('1.3_Emissions de procés'!$E$39:$M$54,"emissions",$F$790:$F798)-SUM(AD$791:AD797))</f>
        <v/>
      </c>
      <c r="AE798" s="119"/>
      <c r="AF798" s="207"/>
      <c r="AG798" t="s">
        <v>1280</v>
      </c>
      <c r="AH798" s="193"/>
      <c r="AI798" s="193"/>
      <c r="AJ798" s="193"/>
    </row>
    <row r="799" spans="2:36" x14ac:dyDescent="0.25">
      <c r="B799">
        <v>9</v>
      </c>
      <c r="C799" s="172" t="str">
        <f>IF('0.1_Dades generals organització'!E52="","",'0.1_Dades generals organització'!E52)</f>
        <v/>
      </c>
      <c r="D799" s="172" t="str">
        <f>IF(C799="","",IF('0.1_Dades generals organització'!G52="no","",Dades!C799))</f>
        <v/>
      </c>
      <c r="E799" s="172" t="str">
        <f>IFERROR(INDEX($D$791:$D$1040,MATCH(0,INDEX(COUNTIF($E$790:E798,$D$791:$D$1040),),)),"")</f>
        <v/>
      </c>
      <c r="F799" s="172" t="str">
        <f t="shared" si="23"/>
        <v/>
      </c>
      <c r="G799" s="172" t="str">
        <f>IF(F799="","",DSUM('1.1_Instal·lacions fixes'!$E$14:$R$36,"e1",$F$790:$F799)+DSUM('1.1_Instal·lacions fixes'!$E$43:$L$58,"e1",$F$790:$F799)-SUM(G$791:G798))</f>
        <v/>
      </c>
      <c r="H799" s="172" t="str">
        <f>IF(F799="","",DSUM('1.1_Instal·lacions fixes'!$E$14:$R$36,"e2",$F$790:$F799)+DSUM('1.1_Instal·lacions fixes'!$E$43:$L$58,"e2",$F$790:$F799)-SUM(H$791:H798))</f>
        <v/>
      </c>
      <c r="I799" s="172" t="str">
        <f>IF(F799="","",DSUM('1.1_Instal·lacions fixes'!$E$14:$R$36,"e3",$F$790:$F799)+DSUM('1.1_Instal·lacions fixes'!$E$43:$L$58,"e3",$F$790:$F799)-SUM(I$791:I798))</f>
        <v/>
      </c>
      <c r="J799" s="172" t="str">
        <f>IF(F799="","",DSUM('1.1_Instal·lacions fixes'!$E$14:$R$36,"emissions",$F$790:$F799)+DSUM('1.1_Instal·lacions fixes'!$E$43:$L$58,"emissions",$F$790:$F799)-SUM(J$791:J798))</f>
        <v/>
      </c>
      <c r="K799" s="172" t="str">
        <f>IF(F799="","",DSUM('1.2_Vehicles i maquinària'!$E$22:$S$44,"e1",$F$790:$F799)+DSUM('1.2_Vehicles i maquinària'!$E$50:$S$70,"emissions",$F$790:$F799)-SUM(K$791:K798))</f>
        <v/>
      </c>
      <c r="L799" s="172" t="str">
        <f>IF(F799="","",DSUM('1.2_Vehicles i maquinària'!$E$22:$S$44,"e2",$F$790:$F799)-SUM(L$791:L798))</f>
        <v/>
      </c>
      <c r="M799" s="172" t="str">
        <f>IF(F799="","",DSUM('1.2_Vehicles i maquinària'!$E$22:$S$44,"e3",$F$790:$F799)-SUM(M$791:M798))</f>
        <v/>
      </c>
      <c r="N799" s="172" t="str">
        <f>IF(F799="","",DSUM('1.2_Vehicles i maquinària'!$E$22:$S$44,"emissions",$F$790:$F799)+DSUM('1.2_Vehicles i maquinària'!$E$50:$S$70,"emissions",$F$790:$F799)-SUM(N$791:N798))</f>
        <v/>
      </c>
      <c r="O799" s="172" t="str">
        <f>IF(F799="","",DSUM('1.2_Vehicles i maquinària'!$E$82:$S$92,"e1",$F$790:$F799)-SUM(O$791:O798))</f>
        <v/>
      </c>
      <c r="P799" s="172" t="str">
        <f>IF(F799="","",DSUM('1.2_Vehicles i maquinària'!$E$82:$S$92,"e2",$F$790:$F799)-SUM(P$791:P798))</f>
        <v/>
      </c>
      <c r="Q799" s="172" t="str">
        <f>IF(F799="","",DSUM('1.2_Vehicles i maquinària'!$E$82:$S$92,"e3",$F$790:$F799)-SUM(Q$791:Q798))</f>
        <v/>
      </c>
      <c r="R799" s="172" t="str">
        <f>IF(F799="","",DSUM('1.2_Vehicles i maquinària'!$E$82:$S$92,"emissions",$F$790:$F799)-SUM(R$791:R798))</f>
        <v/>
      </c>
      <c r="S799" s="172" t="str">
        <f>IF(F799="","",DSUM('1.2_Vehicles i maquinària'!$E$99:$S$109,"e1",$F$790:$F799)-SUM(S$791:S798))</f>
        <v/>
      </c>
      <c r="T799" s="172" t="str">
        <f>IF(F799="","",DSUM('1.2_Vehicles i maquinària'!$E$99:$S$109,"e2",$F$790:$F799)-SUM(T$791:T798))</f>
        <v/>
      </c>
      <c r="U799" s="172" t="str">
        <f>IF(F799="","",DSUM('1.2_Vehicles i maquinària'!$E$99:$S$109,"e3",$F$790:$F799)-SUM(U$791:U798))</f>
        <v/>
      </c>
      <c r="V799" s="172" t="str">
        <f>IF(F799="","",DSUM('1.2_Vehicles i maquinària'!$E$99:$S$109,"emissions",$F$790:$F799)-SUM(V$791:V798))</f>
        <v/>
      </c>
      <c r="W799" s="172" t="str">
        <f>IF(F799="","",DSUM('1.3_Emissions de procés'!$E$17:$M$32,"e1",$F$790:$F799)-SUM(W$791:W798))</f>
        <v/>
      </c>
      <c r="X799" s="172" t="str">
        <f>IF(F799="","",DSUM('1.3_Emissions de procés'!$E$17:$M$32,"e2",$F$790:$F799)-SUM(X$791:X798))</f>
        <v/>
      </c>
      <c r="Y799" s="172" t="str">
        <f>IF(F799="","",DSUM('1.3_Emissions de procés'!$E$17:$M$32,"e3",$F$790:$F799)-SUM(Y$791:Y798))</f>
        <v/>
      </c>
      <c r="Z799" s="172" t="str">
        <f>IF(F799="","",DSUM('1.3_Emissions de procés'!$E$17:$M$32,"emissions",$F$790:$F799)-SUM(Z$791:Z798))</f>
        <v/>
      </c>
      <c r="AA799" s="172" t="str">
        <f>IF(F799="","",DSUM('1.3_Emissions de procés'!$E$39:$M$54,"e1",$F$790:$F799)-SUM(AA$791:AA798))</f>
        <v/>
      </c>
      <c r="AB799" s="193" t="str">
        <f>IF(F799="","",DSUM('1.3_Emissions de procés'!$E$39:$M$54,"e2",$F$790:$F799)-SUM(AB$791:AB798))</f>
        <v/>
      </c>
      <c r="AC799" s="193" t="str">
        <f>IF(F799="","",DSUM('1.3_Emissions de procés'!$E$39:$M$54,"e3",$F$790:$F799)-SUM(AC$791:AC798))</f>
        <v/>
      </c>
      <c r="AD799" s="193" t="str">
        <f>IF(F799="","",DSUM('1.3_Emissions de procés'!$E$39:$M$54,"emissions",$F$790:$F799)-SUM(AD$791:AD798))</f>
        <v/>
      </c>
      <c r="AE799" s="119"/>
      <c r="AF799" s="207"/>
      <c r="AG799" t="s">
        <v>1281</v>
      </c>
      <c r="AH799" s="193"/>
      <c r="AI799" s="193"/>
      <c r="AJ799" s="193"/>
    </row>
    <row r="800" spans="2:36" x14ac:dyDescent="0.25">
      <c r="B800">
        <v>10</v>
      </c>
      <c r="C800" s="172" t="str">
        <f>IF('0.1_Dades generals organització'!E53="","",'0.1_Dades generals organització'!E53)</f>
        <v/>
      </c>
      <c r="D800" s="172" t="str">
        <f>IF(C800="","",IF('0.1_Dades generals organització'!G53="no","",Dades!C800))</f>
        <v/>
      </c>
      <c r="E800" s="172" t="str">
        <f>IFERROR(INDEX($D$791:$D$1040,MATCH(0,INDEX(COUNTIF($E$790:E799,$D$791:$D$1040),),)),"")</f>
        <v/>
      </c>
      <c r="F800" s="172" t="str">
        <f t="shared" si="23"/>
        <v/>
      </c>
      <c r="G800" s="172" t="str">
        <f>IF(F800="","",DSUM('1.1_Instal·lacions fixes'!$E$14:$R$36,"e1",$F$790:$F800)+DSUM('1.1_Instal·lacions fixes'!$E$43:$L$58,"e1",$F$790:$F800)-SUM(G$791:G799))</f>
        <v/>
      </c>
      <c r="H800" s="172" t="str">
        <f>IF(F800="","",DSUM('1.1_Instal·lacions fixes'!$E$14:$R$36,"e2",$F$790:$F800)+DSUM('1.1_Instal·lacions fixes'!$E$43:$L$58,"e2",$F$790:$F800)-SUM(H$791:H799))</f>
        <v/>
      </c>
      <c r="I800" s="172" t="str">
        <f>IF(F800="","",DSUM('1.1_Instal·lacions fixes'!$E$14:$R$36,"e3",$F$790:$F800)+DSUM('1.1_Instal·lacions fixes'!$E$43:$L$58,"e3",$F$790:$F800)-SUM(I$791:I799))</f>
        <v/>
      </c>
      <c r="J800" s="172" t="str">
        <f>IF(F800="","",DSUM('1.1_Instal·lacions fixes'!$E$14:$R$36,"emissions",$F$790:$F800)+DSUM('1.1_Instal·lacions fixes'!$E$43:$L$58,"emissions",$F$790:$F800)-SUM(J$791:J799))</f>
        <v/>
      </c>
      <c r="K800" s="172" t="str">
        <f>IF(F800="","",DSUM('1.2_Vehicles i maquinària'!$E$22:$S$44,"e1",$F$790:$F800)+DSUM('1.2_Vehicles i maquinària'!$E$50:$S$70,"emissions",$F$790:$F800)-SUM(K$791:K799))</f>
        <v/>
      </c>
      <c r="L800" s="172" t="str">
        <f>IF(F800="","",DSUM('1.2_Vehicles i maquinària'!$E$22:$S$44,"e2",$F$790:$F800)-SUM(L$791:L799))</f>
        <v/>
      </c>
      <c r="M800" s="172" t="str">
        <f>IF(F800="","",DSUM('1.2_Vehicles i maquinària'!$E$22:$S$44,"e3",$F$790:$F800)-SUM(M$791:M799))</f>
        <v/>
      </c>
      <c r="N800" s="172" t="str">
        <f>IF(F800="","",DSUM('1.2_Vehicles i maquinària'!$E$22:$S$44,"emissions",$F$790:$F800)+DSUM('1.2_Vehicles i maquinària'!$E$50:$S$70,"emissions",$F$790:$F800)-SUM(N$791:N799))</f>
        <v/>
      </c>
      <c r="O800" s="172" t="str">
        <f>IF(F800="","",DSUM('1.2_Vehicles i maquinària'!$E$82:$S$92,"e1",$F$790:$F800)-SUM(O$791:O799))</f>
        <v/>
      </c>
      <c r="P800" s="172" t="str">
        <f>IF(F800="","",DSUM('1.2_Vehicles i maquinària'!$E$82:$S$92,"e2",$F$790:$F800)-SUM(P$791:P799))</f>
        <v/>
      </c>
      <c r="Q800" s="172" t="str">
        <f>IF(F800="","",DSUM('1.2_Vehicles i maquinària'!$E$82:$S$92,"e3",$F$790:$F800)-SUM(Q$791:Q799))</f>
        <v/>
      </c>
      <c r="R800" s="172" t="str">
        <f>IF(F800="","",DSUM('1.2_Vehicles i maquinària'!$E$82:$S$92,"emissions",$F$790:$F800)-SUM(R$791:R799))</f>
        <v/>
      </c>
      <c r="S800" s="172" t="str">
        <f>IF(F800="","",DSUM('1.2_Vehicles i maquinària'!$E$99:$S$109,"e1",$F$790:$F800)-SUM(S$791:S799))</f>
        <v/>
      </c>
      <c r="T800" s="172" t="str">
        <f>IF(F800="","",DSUM('1.2_Vehicles i maquinària'!$E$99:$S$109,"e2",$F$790:$F800)-SUM(T$791:T799))</f>
        <v/>
      </c>
      <c r="U800" s="172" t="str">
        <f>IF(F800="","",DSUM('1.2_Vehicles i maquinària'!$E$99:$S$109,"e3",$F$790:$F800)-SUM(U$791:U799))</f>
        <v/>
      </c>
      <c r="V800" s="172" t="str">
        <f>IF(F800="","",DSUM('1.2_Vehicles i maquinària'!$E$99:$S$109,"emissions",$F$790:$F800)-SUM(V$791:V799))</f>
        <v/>
      </c>
      <c r="W800" s="172" t="str">
        <f>IF(F800="","",DSUM('1.3_Emissions de procés'!$E$17:$M$32,"e1",$F$790:$F800)-SUM(W$791:W799))</f>
        <v/>
      </c>
      <c r="X800" s="172" t="str">
        <f>IF(F800="","",DSUM('1.3_Emissions de procés'!$E$17:$M$32,"e2",$F$790:$F800)-SUM(X$791:X799))</f>
        <v/>
      </c>
      <c r="Y800" s="172" t="str">
        <f>IF(F800="","",DSUM('1.3_Emissions de procés'!$E$17:$M$32,"e3",$F$790:$F800)-SUM(Y$791:Y799))</f>
        <v/>
      </c>
      <c r="Z800" s="172" t="str">
        <f>IF(F800="","",DSUM('1.3_Emissions de procés'!$E$17:$M$32,"emissions",$F$790:$F800)-SUM(Z$791:Z799))</f>
        <v/>
      </c>
      <c r="AA800" s="172" t="str">
        <f>IF(F800="","",DSUM('1.3_Emissions de procés'!$E$39:$M$54,"e1",$F$790:$F800)-SUM(AA$791:AA799))</f>
        <v/>
      </c>
      <c r="AB800" s="193" t="str">
        <f>IF(F800="","",DSUM('1.3_Emissions de procés'!$E$39:$M$54,"e2",$F$790:$F800)-SUM(AB$791:AB799))</f>
        <v/>
      </c>
      <c r="AC800" s="193" t="str">
        <f>IF(F800="","",DSUM('1.3_Emissions de procés'!$E$39:$M$54,"e3",$F$790:$F800)-SUM(AC$791:AC799))</f>
        <v/>
      </c>
      <c r="AD800" s="193" t="str">
        <f>IF(F800="","",DSUM('1.3_Emissions de procés'!$E$39:$M$54,"emissions",$F$790:$F800)-SUM(AD$791:AD799))</f>
        <v/>
      </c>
      <c r="AE800" s="119"/>
      <c r="AF800" s="207"/>
      <c r="AG800" t="s">
        <v>1282</v>
      </c>
      <c r="AH800" s="193"/>
      <c r="AI800" s="193"/>
      <c r="AJ800" s="193"/>
    </row>
    <row r="801" spans="2:36" x14ac:dyDescent="0.25">
      <c r="B801">
        <v>11</v>
      </c>
      <c r="C801" s="172" t="str">
        <f>IF('0.1_Dades generals organització'!E54="","",'0.1_Dades generals organització'!E54)</f>
        <v/>
      </c>
      <c r="D801" s="172" t="str">
        <f>IF(C801="","",IF('0.1_Dades generals organització'!G54="no","",Dades!C801))</f>
        <v/>
      </c>
      <c r="E801" s="172" t="str">
        <f>IFERROR(INDEX($D$791:$D$1040,MATCH(0,INDEX(COUNTIF($E$790:E800,$D$791:$D$1040),),)),"")</f>
        <v/>
      </c>
      <c r="F801" s="172" t="str">
        <f t="shared" si="23"/>
        <v/>
      </c>
      <c r="G801" s="172" t="str">
        <f>IF(F801="","",DSUM('1.1_Instal·lacions fixes'!$E$14:$R$36,"e1",$F$790:$F801)+DSUM('1.1_Instal·lacions fixes'!$E$43:$L$58,"e1",$F$790:$F801)-SUM(G$791:G800))</f>
        <v/>
      </c>
      <c r="H801" s="172" t="str">
        <f>IF(F801="","",DSUM('1.1_Instal·lacions fixes'!$E$14:$R$36,"e2",$F$790:$F801)+DSUM('1.1_Instal·lacions fixes'!$E$43:$L$58,"e2",$F$790:$F801)-SUM(H$791:H800))</f>
        <v/>
      </c>
      <c r="I801" s="172" t="str">
        <f>IF(F801="","",DSUM('1.1_Instal·lacions fixes'!$E$14:$R$36,"e3",$F$790:$F801)+DSUM('1.1_Instal·lacions fixes'!$E$43:$L$58,"e3",$F$790:$F801)-SUM(I$791:I800))</f>
        <v/>
      </c>
      <c r="J801" s="172" t="str">
        <f>IF(F801="","",DSUM('1.1_Instal·lacions fixes'!$E$14:$R$36,"emissions",$F$790:$F801)+DSUM('1.1_Instal·lacions fixes'!$E$43:$L$58,"emissions",$F$790:$F801)-SUM(J$791:J800))</f>
        <v/>
      </c>
      <c r="K801" s="172" t="str">
        <f>IF(F801="","",DSUM('1.2_Vehicles i maquinària'!$E$22:$S$44,"e1",$F$790:$F801)+DSUM('1.2_Vehicles i maquinària'!$E$50:$S$70,"emissions",$F$790:$F801)-SUM(K$791:K800))</f>
        <v/>
      </c>
      <c r="L801" s="172" t="str">
        <f>IF(F801="","",DSUM('1.2_Vehicles i maquinària'!$E$22:$S$44,"e2",$F$790:$F801)-SUM(L$791:L800))</f>
        <v/>
      </c>
      <c r="M801" s="172" t="str">
        <f>IF(F801="","",DSUM('1.2_Vehicles i maquinària'!$E$22:$S$44,"e3",$F$790:$F801)-SUM(M$791:M800))</f>
        <v/>
      </c>
      <c r="N801" s="172" t="str">
        <f>IF(F801="","",DSUM('1.2_Vehicles i maquinària'!$E$22:$S$44,"emissions",$F$790:$F801)+DSUM('1.2_Vehicles i maquinària'!$E$50:$S$70,"emissions",$F$790:$F801)-SUM(N$791:N800))</f>
        <v/>
      </c>
      <c r="O801" s="172" t="str">
        <f>IF(F801="","",DSUM('1.2_Vehicles i maquinària'!$E$82:$S$92,"e1",$F$790:$F801)-SUM(O$791:O800))</f>
        <v/>
      </c>
      <c r="P801" s="172" t="str">
        <f>IF(F801="","",DSUM('1.2_Vehicles i maquinària'!$E$82:$S$92,"e2",$F$790:$F801)-SUM(P$791:P800))</f>
        <v/>
      </c>
      <c r="Q801" s="172" t="str">
        <f>IF(F801="","",DSUM('1.2_Vehicles i maquinària'!$E$82:$S$92,"e3",$F$790:$F801)-SUM(Q$791:Q800))</f>
        <v/>
      </c>
      <c r="R801" s="172" t="str">
        <f>IF(F801="","",DSUM('1.2_Vehicles i maquinària'!$E$82:$S$92,"emissions",$F$790:$F801)-SUM(R$791:R800))</f>
        <v/>
      </c>
      <c r="S801" s="172" t="str">
        <f>IF(F801="","",DSUM('1.2_Vehicles i maquinària'!$E$99:$S$109,"e1",$F$790:$F801)-SUM(S$791:S800))</f>
        <v/>
      </c>
      <c r="T801" s="172" t="str">
        <f>IF(F801="","",DSUM('1.2_Vehicles i maquinària'!$E$99:$S$109,"e2",$F$790:$F801)-SUM(T$791:T800))</f>
        <v/>
      </c>
      <c r="U801" s="172" t="str">
        <f>IF(F801="","",DSUM('1.2_Vehicles i maquinària'!$E$99:$S$109,"e3",$F$790:$F801)-SUM(U$791:U800))</f>
        <v/>
      </c>
      <c r="V801" s="172" t="str">
        <f>IF(F801="","",DSUM('1.2_Vehicles i maquinària'!$E$99:$S$109,"emissions",$F$790:$F801)-SUM(V$791:V800))</f>
        <v/>
      </c>
      <c r="W801" s="172" t="str">
        <f>IF(F801="","",DSUM('1.3_Emissions de procés'!$E$17:$M$32,"e1",$F$790:$F801)-SUM(W$791:W800))</f>
        <v/>
      </c>
      <c r="X801" s="172" t="str">
        <f>IF(F801="","",DSUM('1.3_Emissions de procés'!$E$17:$M$32,"e2",$F$790:$F801)-SUM(X$791:X800))</f>
        <v/>
      </c>
      <c r="Y801" s="172" t="str">
        <f>IF(F801="","",DSUM('1.3_Emissions de procés'!$E$17:$M$32,"e3",$F$790:$F801)-SUM(Y$791:Y800))</f>
        <v/>
      </c>
      <c r="Z801" s="172" t="str">
        <f>IF(F801="","",DSUM('1.3_Emissions de procés'!$E$17:$M$32,"emissions",$F$790:$F801)-SUM(Z$791:Z800))</f>
        <v/>
      </c>
      <c r="AA801" s="172" t="str">
        <f>IF(F801="","",DSUM('1.3_Emissions de procés'!$E$39:$M$54,"e1",$F$790:$F801)-SUM(AA$791:AA800))</f>
        <v/>
      </c>
      <c r="AB801" s="193" t="str">
        <f>IF(F801="","",DSUM('1.3_Emissions de procés'!$E$39:$M$54,"e2",$F$790:$F801)-SUM(AB$791:AB800))</f>
        <v/>
      </c>
      <c r="AC801" s="193" t="str">
        <f>IF(F801="","",DSUM('1.3_Emissions de procés'!$E$39:$M$54,"e3",$F$790:$F801)-SUM(AC$791:AC800))</f>
        <v/>
      </c>
      <c r="AD801" s="193" t="str">
        <f>IF(F801="","",DSUM('1.3_Emissions de procés'!$E$39:$M$54,"emissions",$F$790:$F801)-SUM(AD$791:AD800))</f>
        <v/>
      </c>
      <c r="AE801" s="119"/>
      <c r="AF801" s="207"/>
      <c r="AG801" s="193"/>
      <c r="AH801" s="193"/>
      <c r="AI801" s="193"/>
      <c r="AJ801" s="193"/>
    </row>
    <row r="802" spans="2:36" x14ac:dyDescent="0.25">
      <c r="B802">
        <v>12</v>
      </c>
      <c r="C802" s="172" t="str">
        <f>IF('0.1_Dades generals organització'!E55="","",'0.1_Dades generals organització'!E55)</f>
        <v/>
      </c>
      <c r="D802" s="172" t="str">
        <f>IF(C802="","",IF('0.1_Dades generals organització'!G55="no","",Dades!C802))</f>
        <v/>
      </c>
      <c r="E802" s="172" t="str">
        <f>IFERROR(INDEX($D$791:$D$1040,MATCH(0,INDEX(COUNTIF($E$790:E801,$D$791:$D$1040),),)),"")</f>
        <v/>
      </c>
      <c r="F802" s="172" t="str">
        <f t="shared" si="23"/>
        <v/>
      </c>
      <c r="G802" s="172" t="str">
        <f>IF(F802="","",DSUM('1.1_Instal·lacions fixes'!$E$14:$R$36,"e1",$F$790:$F802)+DSUM('1.1_Instal·lacions fixes'!$E$43:$L$58,"e1",$F$790:$F802)-SUM(G$791:G801))</f>
        <v/>
      </c>
      <c r="H802" s="172" t="str">
        <f>IF(F802="","",DSUM('1.1_Instal·lacions fixes'!$E$14:$R$36,"e2",$F$790:$F802)+DSUM('1.1_Instal·lacions fixes'!$E$43:$L$58,"e2",$F$790:$F802)-SUM(H$791:H801))</f>
        <v/>
      </c>
      <c r="I802" s="172" t="str">
        <f>IF(F802="","",DSUM('1.1_Instal·lacions fixes'!$E$14:$R$36,"e3",$F$790:$F802)+DSUM('1.1_Instal·lacions fixes'!$E$43:$L$58,"e3",$F$790:$F802)-SUM(I$791:I801))</f>
        <v/>
      </c>
      <c r="J802" s="172" t="str">
        <f>IF(F802="","",DSUM('1.1_Instal·lacions fixes'!$E$14:$R$36,"emissions",$F$790:$F802)+DSUM('1.1_Instal·lacions fixes'!$E$43:$L$58,"emissions",$F$790:$F802)-SUM(J$791:J801))</f>
        <v/>
      </c>
      <c r="K802" s="172" t="str">
        <f>IF(F802="","",DSUM('1.2_Vehicles i maquinària'!$E$22:$S$44,"e1",$F$790:$F802)+DSUM('1.2_Vehicles i maquinària'!$E$50:$S$70,"emissions",$F$790:$F802)-SUM(K$791:K801))</f>
        <v/>
      </c>
      <c r="L802" s="172" t="str">
        <f>IF(F802="","",DSUM('1.2_Vehicles i maquinària'!$E$22:$S$44,"e2",$F$790:$F802)-SUM(L$791:L801))</f>
        <v/>
      </c>
      <c r="M802" s="172" t="str">
        <f>IF(F802="","",DSUM('1.2_Vehicles i maquinària'!$E$22:$S$44,"e3",$F$790:$F802)-SUM(M$791:M801))</f>
        <v/>
      </c>
      <c r="N802" s="172" t="str">
        <f>IF(F802="","",DSUM('1.2_Vehicles i maquinària'!$E$22:$S$44,"emissions",$F$790:$F802)+DSUM('1.2_Vehicles i maquinària'!$E$50:$S$70,"emissions",$F$790:$F802)-SUM(N$791:N801))</f>
        <v/>
      </c>
      <c r="O802" s="172" t="str">
        <f>IF(F802="","",DSUM('1.2_Vehicles i maquinària'!$E$82:$S$92,"e1",$F$790:$F802)-SUM(O$791:O801))</f>
        <v/>
      </c>
      <c r="P802" s="172" t="str">
        <f>IF(F802="","",DSUM('1.2_Vehicles i maquinària'!$E$82:$S$92,"e2",$F$790:$F802)-SUM(P$791:P801))</f>
        <v/>
      </c>
      <c r="Q802" s="172" t="str">
        <f>IF(F802="","",DSUM('1.2_Vehicles i maquinària'!$E$82:$S$92,"e3",$F$790:$F802)-SUM(Q$791:Q801))</f>
        <v/>
      </c>
      <c r="R802" s="172" t="str">
        <f>IF(F802="","",DSUM('1.2_Vehicles i maquinària'!$E$82:$S$92,"emissions",$F$790:$F802)-SUM(R$791:R801))</f>
        <v/>
      </c>
      <c r="S802" s="172" t="str">
        <f>IF(F802="","",DSUM('1.2_Vehicles i maquinària'!$E$99:$S$109,"e1",$F$790:$F802)-SUM(S$791:S801))</f>
        <v/>
      </c>
      <c r="T802" s="172" t="str">
        <f>IF(F802="","",DSUM('1.2_Vehicles i maquinària'!$E$99:$S$109,"e2",$F$790:$F802)-SUM(T$791:T801))</f>
        <v/>
      </c>
      <c r="U802" s="172" t="str">
        <f>IF(F802="","",DSUM('1.2_Vehicles i maquinària'!$E$99:$S$109,"e3",$F$790:$F802)-SUM(U$791:U801))</f>
        <v/>
      </c>
      <c r="V802" s="172" t="str">
        <f>IF(F802="","",DSUM('1.2_Vehicles i maquinària'!$E$99:$S$109,"emissions",$F$790:$F802)-SUM(V$791:V801))</f>
        <v/>
      </c>
      <c r="W802" s="172" t="str">
        <f>IF(F802="","",DSUM('1.3_Emissions de procés'!$E$17:$M$32,"e1",$F$790:$F802)-SUM(W$791:W801))</f>
        <v/>
      </c>
      <c r="X802" s="172" t="str">
        <f>IF(F802="","",DSUM('1.3_Emissions de procés'!$E$17:$M$32,"e2",$F$790:$F802)-SUM(X$791:X801))</f>
        <v/>
      </c>
      <c r="Y802" s="172" t="str">
        <f>IF(F802="","",DSUM('1.3_Emissions de procés'!$E$17:$M$32,"e3",$F$790:$F802)-SUM(Y$791:Y801))</f>
        <v/>
      </c>
      <c r="Z802" s="172" t="str">
        <f>IF(F802="","",DSUM('1.3_Emissions de procés'!$E$17:$M$32,"emissions",$F$790:$F802)-SUM(Z$791:Z801))</f>
        <v/>
      </c>
      <c r="AA802" s="172" t="str">
        <f>IF(F802="","",DSUM('1.3_Emissions de procés'!$E$39:$M$54,"e1",$F$790:$F802)-SUM(AA$791:AA801))</f>
        <v/>
      </c>
      <c r="AB802" s="193" t="str">
        <f>IF(F802="","",DSUM('1.3_Emissions de procés'!$E$39:$M$54,"e2",$F$790:$F802)-SUM(AB$791:AB801))</f>
        <v/>
      </c>
      <c r="AC802" s="193" t="str">
        <f>IF(F802="","",DSUM('1.3_Emissions de procés'!$E$39:$M$54,"e3",$F$790:$F802)-SUM(AC$791:AC801))</f>
        <v/>
      </c>
      <c r="AD802" s="193" t="str">
        <f>IF(F802="","",DSUM('1.3_Emissions de procés'!$E$39:$M$54,"emissions",$F$790:$F802)-SUM(AD$791:AD801))</f>
        <v/>
      </c>
      <c r="AE802" s="119"/>
      <c r="AF802" s="207"/>
      <c r="AG802" s="193"/>
      <c r="AH802" s="193"/>
      <c r="AI802" s="193"/>
      <c r="AJ802" s="193"/>
    </row>
    <row r="803" spans="2:36" x14ac:dyDescent="0.25">
      <c r="B803">
        <v>13</v>
      </c>
      <c r="C803" s="172" t="str">
        <f>IF('0.1_Dades generals organització'!E56="","",'0.1_Dades generals organització'!E56)</f>
        <v/>
      </c>
      <c r="D803" s="172" t="str">
        <f>IF(C803="","",IF('0.1_Dades generals organització'!G56="no","",Dades!C803))</f>
        <v/>
      </c>
      <c r="E803" s="172" t="str">
        <f>IFERROR(INDEX($D$791:$D$1040,MATCH(0,INDEX(COUNTIF($E$790:E802,$D$791:$D$1040),),)),"")</f>
        <v/>
      </c>
      <c r="F803" s="172" t="str">
        <f t="shared" si="23"/>
        <v/>
      </c>
      <c r="G803" s="172" t="str">
        <f>IF(F803="","",DSUM('1.1_Instal·lacions fixes'!$E$14:$R$36,"e1",$F$790:$F803)+DSUM('1.1_Instal·lacions fixes'!$E$43:$L$58,"e1",$F$790:$F803)-SUM(G$791:G802))</f>
        <v/>
      </c>
      <c r="H803" s="172" t="str">
        <f>IF(F803="","",DSUM('1.1_Instal·lacions fixes'!$E$14:$R$36,"e2",$F$790:$F803)+DSUM('1.1_Instal·lacions fixes'!$E$43:$L$58,"e2",$F$790:$F803)-SUM(H$791:H802))</f>
        <v/>
      </c>
      <c r="I803" s="172" t="str">
        <f>IF(F803="","",DSUM('1.1_Instal·lacions fixes'!$E$14:$R$36,"e3",$F$790:$F803)+DSUM('1.1_Instal·lacions fixes'!$E$43:$L$58,"e3",$F$790:$F803)-SUM(I$791:I802))</f>
        <v/>
      </c>
      <c r="J803" s="172" t="str">
        <f>IF(F803="","",DSUM('1.1_Instal·lacions fixes'!$E$14:$R$36,"emissions",$F$790:$F803)+DSUM('1.1_Instal·lacions fixes'!$E$43:$L$58,"emissions",$F$790:$F803)-SUM(J$791:J802))</f>
        <v/>
      </c>
      <c r="K803" s="172" t="str">
        <f>IF(F803="","",DSUM('1.2_Vehicles i maquinària'!$E$22:$S$44,"e1",$F$790:$F803)+DSUM('1.2_Vehicles i maquinària'!$E$50:$S$70,"emissions",$F$790:$F803)-SUM(K$791:K802))</f>
        <v/>
      </c>
      <c r="L803" s="172" t="str">
        <f>IF(F803="","",DSUM('1.2_Vehicles i maquinària'!$E$22:$S$44,"e2",$F$790:$F803)-SUM(L$791:L802))</f>
        <v/>
      </c>
      <c r="M803" s="172" t="str">
        <f>IF(F803="","",DSUM('1.2_Vehicles i maquinària'!$E$22:$S$44,"e3",$F$790:$F803)-SUM(M$791:M802))</f>
        <v/>
      </c>
      <c r="N803" s="172" t="str">
        <f>IF(F803="","",DSUM('1.2_Vehicles i maquinària'!$E$22:$S$44,"emissions",$F$790:$F803)+DSUM('1.2_Vehicles i maquinària'!$E$50:$S$70,"emissions",$F$790:$F803)-SUM(N$791:N802))</f>
        <v/>
      </c>
      <c r="O803" s="172" t="str">
        <f>IF(F803="","",DSUM('1.2_Vehicles i maquinària'!$E$82:$S$92,"e1",$F$790:$F803)-SUM(O$791:O802))</f>
        <v/>
      </c>
      <c r="P803" s="172" t="str">
        <f>IF(F803="","",DSUM('1.2_Vehicles i maquinària'!$E$82:$S$92,"e2",$F$790:$F803)-SUM(P$791:P802))</f>
        <v/>
      </c>
      <c r="Q803" s="172" t="str">
        <f>IF(F803="","",DSUM('1.2_Vehicles i maquinària'!$E$82:$S$92,"e3",$F$790:$F803)-SUM(Q$791:Q802))</f>
        <v/>
      </c>
      <c r="R803" s="172" t="str">
        <f>IF(F803="","",DSUM('1.2_Vehicles i maquinària'!$E$82:$S$92,"emissions",$F$790:$F803)-SUM(R$791:R802))</f>
        <v/>
      </c>
      <c r="S803" s="172" t="str">
        <f>IF(F803="","",DSUM('1.2_Vehicles i maquinària'!$E$99:$S$109,"e1",$F$790:$F803)-SUM(S$791:S802))</f>
        <v/>
      </c>
      <c r="T803" s="172" t="str">
        <f>IF(F803="","",DSUM('1.2_Vehicles i maquinària'!$E$99:$S$109,"e2",$F$790:$F803)-SUM(T$791:T802))</f>
        <v/>
      </c>
      <c r="U803" s="172" t="str">
        <f>IF(F803="","",DSUM('1.2_Vehicles i maquinària'!$E$99:$S$109,"e3",$F$790:$F803)-SUM(U$791:U802))</f>
        <v/>
      </c>
      <c r="V803" s="172" t="str">
        <f>IF(F803="","",DSUM('1.2_Vehicles i maquinària'!$E$99:$S$109,"emissions",$F$790:$F803)-SUM(V$791:V802))</f>
        <v/>
      </c>
      <c r="W803" s="172" t="str">
        <f>IF(F803="","",DSUM('1.3_Emissions de procés'!$E$17:$M$32,"e1",$F$790:$F803)-SUM(W$791:W802))</f>
        <v/>
      </c>
      <c r="X803" s="172" t="str">
        <f>IF(F803="","",DSUM('1.3_Emissions de procés'!$E$17:$M$32,"e2",$F$790:$F803)-SUM(X$791:X802))</f>
        <v/>
      </c>
      <c r="Y803" s="172" t="str">
        <f>IF(F803="","",DSUM('1.3_Emissions de procés'!$E$17:$M$32,"e3",$F$790:$F803)-SUM(Y$791:Y802))</f>
        <v/>
      </c>
      <c r="Z803" s="172" t="str">
        <f>IF(F803="","",DSUM('1.3_Emissions de procés'!$E$17:$M$32,"emissions",$F$790:$F803)-SUM(Z$791:Z802))</f>
        <v/>
      </c>
      <c r="AA803" s="172" t="str">
        <f>IF(F803="","",DSUM('1.3_Emissions de procés'!$E$39:$M$54,"e1",$F$790:$F803)-SUM(AA$791:AA802))</f>
        <v/>
      </c>
      <c r="AB803" s="193" t="str">
        <f>IF(F803="","",DSUM('1.3_Emissions de procés'!$E$39:$M$54,"e2",$F$790:$F803)-SUM(AB$791:AB802))</f>
        <v/>
      </c>
      <c r="AC803" s="193" t="str">
        <f>IF(F803="","",DSUM('1.3_Emissions de procés'!$E$39:$M$54,"e3",$F$790:$F803)-SUM(AC$791:AC802))</f>
        <v/>
      </c>
      <c r="AD803" s="193" t="str">
        <f>IF(F803="","",DSUM('1.3_Emissions de procés'!$E$39:$M$54,"emissions",$F$790:$F803)-SUM(AD$791:AD802))</f>
        <v/>
      </c>
      <c r="AE803" s="119"/>
      <c r="AF803" s="207"/>
      <c r="AG803" s="193"/>
      <c r="AH803" s="193"/>
      <c r="AI803" s="193"/>
      <c r="AJ803" s="193"/>
    </row>
    <row r="804" spans="2:36" x14ac:dyDescent="0.25">
      <c r="B804">
        <v>14</v>
      </c>
      <c r="C804" s="172" t="str">
        <f>IF('0.1_Dades generals organització'!E57="","",'0.1_Dades generals organització'!E57)</f>
        <v/>
      </c>
      <c r="D804" s="172" t="str">
        <f>IF(C804="","",IF('0.1_Dades generals organització'!G57="no","",Dades!C804))</f>
        <v/>
      </c>
      <c r="E804" s="172" t="str">
        <f>IFERROR(INDEX($D$791:$D$1040,MATCH(0,INDEX(COUNTIF($E$790:E803,$D$791:$D$1040),),)),"")</f>
        <v/>
      </c>
      <c r="F804" s="172" t="str">
        <f t="shared" si="23"/>
        <v/>
      </c>
      <c r="G804" s="172" t="str">
        <f>IF(F804="","",DSUM('1.1_Instal·lacions fixes'!$E$14:$R$36,"e1",$F$790:$F804)+DSUM('1.1_Instal·lacions fixes'!$E$43:$L$58,"e1",$F$790:$F804)-SUM(G$791:G803))</f>
        <v/>
      </c>
      <c r="H804" s="172" t="str">
        <f>IF(F804="","",DSUM('1.1_Instal·lacions fixes'!$E$14:$R$36,"e2",$F$790:$F804)+DSUM('1.1_Instal·lacions fixes'!$E$43:$L$58,"e2",$F$790:$F804)-SUM(H$791:H803))</f>
        <v/>
      </c>
      <c r="I804" s="172" t="str">
        <f>IF(F804="","",DSUM('1.1_Instal·lacions fixes'!$E$14:$R$36,"e3",$F$790:$F804)+DSUM('1.1_Instal·lacions fixes'!$E$43:$L$58,"e3",$F$790:$F804)-SUM(I$791:I803))</f>
        <v/>
      </c>
      <c r="J804" s="172" t="str">
        <f>IF(F804="","",DSUM('1.1_Instal·lacions fixes'!$E$14:$R$36,"emissions",$F$790:$F804)+DSUM('1.1_Instal·lacions fixes'!$E$43:$L$58,"emissions",$F$790:$F804)-SUM(J$791:J803))</f>
        <v/>
      </c>
      <c r="K804" s="172" t="str">
        <f>IF(F804="","",DSUM('1.2_Vehicles i maquinària'!$E$22:$S$44,"e1",$F$790:$F804)+DSUM('1.2_Vehicles i maquinària'!$E$50:$S$70,"emissions",$F$790:$F804)-SUM(K$791:K803))</f>
        <v/>
      </c>
      <c r="L804" s="172" t="str">
        <f>IF(F804="","",DSUM('1.2_Vehicles i maquinària'!$E$22:$S$44,"e2",$F$790:$F804)-SUM(L$791:L803))</f>
        <v/>
      </c>
      <c r="M804" s="172" t="str">
        <f>IF(F804="","",DSUM('1.2_Vehicles i maquinària'!$E$22:$S$44,"e3",$F$790:$F804)-SUM(M$791:M803))</f>
        <v/>
      </c>
      <c r="N804" s="172" t="str">
        <f>IF(F804="","",DSUM('1.2_Vehicles i maquinària'!$E$22:$S$44,"emissions",$F$790:$F804)+DSUM('1.2_Vehicles i maquinària'!$E$50:$S$70,"emissions",$F$790:$F804)-SUM(N$791:N803))</f>
        <v/>
      </c>
      <c r="O804" s="172" t="str">
        <f>IF(F804="","",DSUM('1.2_Vehicles i maquinària'!$E$82:$S$92,"e1",$F$790:$F804)-SUM(O$791:O803))</f>
        <v/>
      </c>
      <c r="P804" s="172" t="str">
        <f>IF(F804="","",DSUM('1.2_Vehicles i maquinària'!$E$82:$S$92,"e2",$F$790:$F804)-SUM(P$791:P803))</f>
        <v/>
      </c>
      <c r="Q804" s="172" t="str">
        <f>IF(F804="","",DSUM('1.2_Vehicles i maquinària'!$E$82:$S$92,"e3",$F$790:$F804)-SUM(Q$791:Q803))</f>
        <v/>
      </c>
      <c r="R804" s="172" t="str">
        <f>IF(F804="","",DSUM('1.2_Vehicles i maquinària'!$E$82:$S$92,"emissions",$F$790:$F804)-SUM(R$791:R803))</f>
        <v/>
      </c>
      <c r="S804" s="172" t="str">
        <f>IF(F804="","",DSUM('1.2_Vehicles i maquinària'!$E$99:$S$109,"e1",$F$790:$F804)-SUM(S$791:S803))</f>
        <v/>
      </c>
      <c r="T804" s="172" t="str">
        <f>IF(F804="","",DSUM('1.2_Vehicles i maquinària'!$E$99:$S$109,"e2",$F$790:$F804)-SUM(T$791:T803))</f>
        <v/>
      </c>
      <c r="U804" s="172" t="str">
        <f>IF(F804="","",DSUM('1.2_Vehicles i maquinària'!$E$99:$S$109,"e3",$F$790:$F804)-SUM(U$791:U803))</f>
        <v/>
      </c>
      <c r="V804" s="172" t="str">
        <f>IF(F804="","",DSUM('1.2_Vehicles i maquinària'!$E$99:$S$109,"emissions",$F$790:$F804)-SUM(V$791:V803))</f>
        <v/>
      </c>
      <c r="W804" s="172" t="str">
        <f>IF(F804="","",DSUM('1.3_Emissions de procés'!$E$17:$M$32,"e1",$F$790:$F804)-SUM(W$791:W803))</f>
        <v/>
      </c>
      <c r="X804" s="172" t="str">
        <f>IF(F804="","",DSUM('1.3_Emissions de procés'!$E$17:$M$32,"e2",$F$790:$F804)-SUM(X$791:X803))</f>
        <v/>
      </c>
      <c r="Y804" s="172" t="str">
        <f>IF(F804="","",DSUM('1.3_Emissions de procés'!$E$17:$M$32,"e3",$F$790:$F804)-SUM(Y$791:Y803))</f>
        <v/>
      </c>
      <c r="Z804" s="172" t="str">
        <f>IF(F804="","",DSUM('1.3_Emissions de procés'!$E$17:$M$32,"emissions",$F$790:$F804)-SUM(Z$791:Z803))</f>
        <v/>
      </c>
      <c r="AA804" s="172" t="str">
        <f>IF(F804="","",DSUM('1.3_Emissions de procés'!$E$39:$M$54,"e1",$F$790:$F804)-SUM(AA$791:AA803))</f>
        <v/>
      </c>
      <c r="AB804" s="193" t="str">
        <f>IF(F804="","",DSUM('1.3_Emissions de procés'!$E$39:$M$54,"e2",$F$790:$F804)-SUM(AB$791:AB803))</f>
        <v/>
      </c>
      <c r="AC804" s="193" t="str">
        <f>IF(F804="","",DSUM('1.3_Emissions de procés'!$E$39:$M$54,"e3",$F$790:$F804)-SUM(AC$791:AC803))</f>
        <v/>
      </c>
      <c r="AD804" s="193" t="str">
        <f>IF(F804="","",DSUM('1.3_Emissions de procés'!$E$39:$M$54,"emissions",$F$790:$F804)-SUM(AD$791:AD803))</f>
        <v/>
      </c>
      <c r="AE804" s="119"/>
      <c r="AF804" s="207"/>
      <c r="AG804" s="193"/>
      <c r="AH804" s="193"/>
      <c r="AI804" s="193"/>
      <c r="AJ804" s="193"/>
    </row>
    <row r="805" spans="2:36" x14ac:dyDescent="0.25">
      <c r="B805">
        <v>15</v>
      </c>
      <c r="C805" s="172" t="str">
        <f>IF('0.1_Dades generals organització'!E58="","",'0.1_Dades generals organització'!E58)</f>
        <v/>
      </c>
      <c r="D805" s="172" t="str">
        <f>IF(C805="","",IF('0.1_Dades generals organització'!G58="no","",Dades!C805))</f>
        <v/>
      </c>
      <c r="E805" s="172" t="str">
        <f>IFERROR(INDEX($D$791:$D$1040,MATCH(0,INDEX(COUNTIF($E$790:E804,$D$791:$D$1040),),)),"")</f>
        <v/>
      </c>
      <c r="F805" s="172" t="str">
        <f t="shared" si="23"/>
        <v/>
      </c>
      <c r="G805" s="172" t="str">
        <f>IF(F805="","",DSUM('1.1_Instal·lacions fixes'!$E$14:$R$36,"e1",$F$790:$F805)+DSUM('1.1_Instal·lacions fixes'!$E$43:$L$58,"e1",$F$790:$F805)-SUM(G$791:G804))</f>
        <v/>
      </c>
      <c r="H805" s="172" t="str">
        <f>IF(F805="","",DSUM('1.1_Instal·lacions fixes'!$E$14:$R$36,"e2",$F$790:$F805)+DSUM('1.1_Instal·lacions fixes'!$E$43:$L$58,"e2",$F$790:$F805)-SUM(H$791:H804))</f>
        <v/>
      </c>
      <c r="I805" s="172" t="str">
        <f>IF(F805="","",DSUM('1.1_Instal·lacions fixes'!$E$14:$R$36,"e3",$F$790:$F805)+DSUM('1.1_Instal·lacions fixes'!$E$43:$L$58,"e3",$F$790:$F805)-SUM(I$791:I804))</f>
        <v/>
      </c>
      <c r="J805" s="172" t="str">
        <f>IF(F805="","",DSUM('1.1_Instal·lacions fixes'!$E$14:$R$36,"emissions",$F$790:$F805)+DSUM('1.1_Instal·lacions fixes'!$E$43:$L$58,"emissions",$F$790:$F805)-SUM(J$791:J804))</f>
        <v/>
      </c>
      <c r="K805" s="172" t="str">
        <f>IF(F805="","",DSUM('1.2_Vehicles i maquinària'!$E$22:$S$44,"e1",$F$790:$F805)+DSUM('1.2_Vehicles i maquinària'!$E$50:$S$70,"emissions",$F$790:$F805)-SUM(K$791:K804))</f>
        <v/>
      </c>
      <c r="L805" s="172" t="str">
        <f>IF(F805="","",DSUM('1.2_Vehicles i maquinària'!$E$22:$S$44,"e2",$F$790:$F805)-SUM(L$791:L804))</f>
        <v/>
      </c>
      <c r="M805" s="172" t="str">
        <f>IF(F805="","",DSUM('1.2_Vehicles i maquinària'!$E$22:$S$44,"e3",$F$790:$F805)-SUM(M$791:M804))</f>
        <v/>
      </c>
      <c r="N805" s="172" t="str">
        <f>IF(F805="","",DSUM('1.2_Vehicles i maquinària'!$E$22:$S$44,"emissions",$F$790:$F805)+DSUM('1.2_Vehicles i maquinària'!$E$50:$S$70,"emissions",$F$790:$F805)-SUM(N$791:N804))</f>
        <v/>
      </c>
      <c r="O805" s="172" t="str">
        <f>IF(F805="","",DSUM('1.2_Vehicles i maquinària'!$E$82:$S$92,"e1",$F$790:$F805)-SUM(O$791:O804))</f>
        <v/>
      </c>
      <c r="P805" s="172" t="str">
        <f>IF(F805="","",DSUM('1.2_Vehicles i maquinària'!$E$82:$S$92,"e2",$F$790:$F805)-SUM(P$791:P804))</f>
        <v/>
      </c>
      <c r="Q805" s="172" t="str">
        <f>IF(F805="","",DSUM('1.2_Vehicles i maquinària'!$E$82:$S$92,"e3",$F$790:$F805)-SUM(Q$791:Q804))</f>
        <v/>
      </c>
      <c r="R805" s="172" t="str">
        <f>IF(F805="","",DSUM('1.2_Vehicles i maquinària'!$E$82:$S$92,"emissions",$F$790:$F805)-SUM(R$791:R804))</f>
        <v/>
      </c>
      <c r="S805" s="172" t="str">
        <f>IF(F805="","",DSUM('1.2_Vehicles i maquinària'!$E$99:$S$109,"e1",$F$790:$F805)-SUM(S$791:S804))</f>
        <v/>
      </c>
      <c r="T805" s="172" t="str">
        <f>IF(F805="","",DSUM('1.2_Vehicles i maquinària'!$E$99:$S$109,"e2",$F$790:$F805)-SUM(T$791:T804))</f>
        <v/>
      </c>
      <c r="U805" s="172" t="str">
        <f>IF(F805="","",DSUM('1.2_Vehicles i maquinària'!$E$99:$S$109,"e3",$F$790:$F805)-SUM(U$791:U804))</f>
        <v/>
      </c>
      <c r="V805" s="172" t="str">
        <f>IF(F805="","",DSUM('1.2_Vehicles i maquinària'!$E$99:$S$109,"emissions",$F$790:$F805)-SUM(V$791:V804))</f>
        <v/>
      </c>
      <c r="W805" s="172" t="str">
        <f>IF(F805="","",DSUM('1.3_Emissions de procés'!$E$17:$M$32,"e1",$F$790:$F805)-SUM(W$791:W804))</f>
        <v/>
      </c>
      <c r="X805" s="172" t="str">
        <f>IF(F805="","",DSUM('1.3_Emissions de procés'!$E$17:$M$32,"e2",$F$790:$F805)-SUM(X$791:X804))</f>
        <v/>
      </c>
      <c r="Y805" s="172" t="str">
        <f>IF(F805="","",DSUM('1.3_Emissions de procés'!$E$17:$M$32,"e3",$F$790:$F805)-SUM(Y$791:Y804))</f>
        <v/>
      </c>
      <c r="Z805" s="172" t="str">
        <f>IF(F805="","",DSUM('1.3_Emissions de procés'!$E$17:$M$32,"emissions",$F$790:$F805)-SUM(Z$791:Z804))</f>
        <v/>
      </c>
      <c r="AA805" s="172" t="str">
        <f>IF(F805="","",DSUM('1.3_Emissions de procés'!$E$39:$M$54,"e1",$F$790:$F805)-SUM(AA$791:AA804))</f>
        <v/>
      </c>
      <c r="AB805" s="193" t="str">
        <f>IF(F805="","",DSUM('1.3_Emissions de procés'!$E$39:$M$54,"e2",$F$790:$F805)-SUM(AB$791:AB804))</f>
        <v/>
      </c>
      <c r="AC805" s="193" t="str">
        <f>IF(F805="","",DSUM('1.3_Emissions de procés'!$E$39:$M$54,"e3",$F$790:$F805)-SUM(AC$791:AC804))</f>
        <v/>
      </c>
      <c r="AD805" s="193" t="str">
        <f>IF(F805="","",DSUM('1.3_Emissions de procés'!$E$39:$M$54,"emissions",$F$790:$F805)-SUM(AD$791:AD804))</f>
        <v/>
      </c>
      <c r="AE805" s="119"/>
      <c r="AF805" s="207"/>
      <c r="AG805" s="193"/>
      <c r="AH805" s="193"/>
      <c r="AI805" s="193"/>
      <c r="AJ805" s="193"/>
    </row>
    <row r="806" spans="2:36" x14ac:dyDescent="0.25">
      <c r="B806">
        <v>16</v>
      </c>
      <c r="C806" s="172" t="str">
        <f>IF('0.1_Dades generals organització'!E59="","",'0.1_Dades generals organització'!E59)</f>
        <v/>
      </c>
      <c r="D806" s="172" t="str">
        <f>IF(C806="","",IF('0.1_Dades generals organització'!G59="no","",Dades!C806))</f>
        <v/>
      </c>
      <c r="E806" s="172" t="str">
        <f>IFERROR(INDEX($D$791:$D$1040,MATCH(0,INDEX(COUNTIF($E$790:E805,$D$791:$D$1040),),)),"")</f>
        <v/>
      </c>
      <c r="F806" s="172" t="str">
        <f t="shared" si="23"/>
        <v/>
      </c>
      <c r="G806" s="172" t="str">
        <f>IF(F806="","",DSUM('1.1_Instal·lacions fixes'!$E$14:$R$36,"e1",$F$790:$F806)+DSUM('1.1_Instal·lacions fixes'!$E$43:$L$58,"e1",$F$790:$F806)-SUM(G$791:G805))</f>
        <v/>
      </c>
      <c r="H806" s="172" t="str">
        <f>IF(F806="","",DSUM('1.1_Instal·lacions fixes'!$E$14:$R$36,"e2",$F$790:$F806)+DSUM('1.1_Instal·lacions fixes'!$E$43:$L$58,"e2",$F$790:$F806)-SUM(H$791:H805))</f>
        <v/>
      </c>
      <c r="I806" s="172" t="str">
        <f>IF(F806="","",DSUM('1.1_Instal·lacions fixes'!$E$14:$R$36,"e3",$F$790:$F806)+DSUM('1.1_Instal·lacions fixes'!$E$43:$L$58,"e3",$F$790:$F806)-SUM(I$791:I805))</f>
        <v/>
      </c>
      <c r="J806" s="172" t="str">
        <f>IF(F806="","",DSUM('1.1_Instal·lacions fixes'!$E$14:$R$36,"emissions",$F$790:$F806)+DSUM('1.1_Instal·lacions fixes'!$E$43:$L$58,"emissions",$F$790:$F806)-SUM(J$791:J805))</f>
        <v/>
      </c>
      <c r="K806" s="172" t="str">
        <f>IF(F806="","",DSUM('1.2_Vehicles i maquinària'!$E$22:$S$44,"e1",$F$790:$F806)+DSUM('1.2_Vehicles i maquinària'!$E$50:$S$70,"emissions",$F$790:$F806)-SUM(K$791:K805))</f>
        <v/>
      </c>
      <c r="L806" s="172" t="str">
        <f>IF(F806="","",DSUM('1.2_Vehicles i maquinària'!$E$22:$S$44,"e2",$F$790:$F806)-SUM(L$791:L805))</f>
        <v/>
      </c>
      <c r="M806" s="172" t="str">
        <f>IF(F806="","",DSUM('1.2_Vehicles i maquinària'!$E$22:$S$44,"e3",$F$790:$F806)-SUM(M$791:M805))</f>
        <v/>
      </c>
      <c r="N806" s="172" t="str">
        <f>IF(F806="","",DSUM('1.2_Vehicles i maquinària'!$E$22:$S$44,"emissions",$F$790:$F806)+DSUM('1.2_Vehicles i maquinària'!$E$50:$S$70,"emissions",$F$790:$F806)-SUM(N$791:N805))</f>
        <v/>
      </c>
      <c r="O806" s="172" t="str">
        <f>IF(F806="","",DSUM('1.2_Vehicles i maquinària'!$E$82:$S$92,"e1",$F$790:$F806)-SUM(O$791:O805))</f>
        <v/>
      </c>
      <c r="P806" s="172" t="str">
        <f>IF(F806="","",DSUM('1.2_Vehicles i maquinària'!$E$82:$S$92,"e2",$F$790:$F806)-SUM(P$791:P805))</f>
        <v/>
      </c>
      <c r="Q806" s="172" t="str">
        <f>IF(F806="","",DSUM('1.2_Vehicles i maquinària'!$E$82:$S$92,"e3",$F$790:$F806)-SUM(Q$791:Q805))</f>
        <v/>
      </c>
      <c r="R806" s="172" t="str">
        <f>IF(F806="","",DSUM('1.2_Vehicles i maquinària'!$E$82:$S$92,"emissions",$F$790:$F806)-SUM(R$791:R805))</f>
        <v/>
      </c>
      <c r="S806" s="172" t="str">
        <f>IF(F806="","",DSUM('1.2_Vehicles i maquinària'!$E$99:$S$109,"e1",$F$790:$F806)-SUM(S$791:S805))</f>
        <v/>
      </c>
      <c r="T806" s="172" t="str">
        <f>IF(F806="","",DSUM('1.2_Vehicles i maquinària'!$E$99:$S$109,"e2",$F$790:$F806)-SUM(T$791:T805))</f>
        <v/>
      </c>
      <c r="U806" s="172" t="str">
        <f>IF(F806="","",DSUM('1.2_Vehicles i maquinària'!$E$99:$S$109,"e3",$F$790:$F806)-SUM(U$791:U805))</f>
        <v/>
      </c>
      <c r="V806" s="172" t="str">
        <f>IF(F806="","",DSUM('1.2_Vehicles i maquinària'!$E$99:$S$109,"emissions",$F$790:$F806)-SUM(V$791:V805))</f>
        <v/>
      </c>
      <c r="W806" s="172" t="str">
        <f>IF(F806="","",DSUM('1.3_Emissions de procés'!$E$17:$M$32,"e1",$F$790:$F806)-SUM(W$791:W805))</f>
        <v/>
      </c>
      <c r="X806" s="172" t="str">
        <f>IF(F806="","",DSUM('1.3_Emissions de procés'!$E$17:$M$32,"e2",$F$790:$F806)-SUM(X$791:X805))</f>
        <v/>
      </c>
      <c r="Y806" s="172" t="str">
        <f>IF(F806="","",DSUM('1.3_Emissions de procés'!$E$17:$M$32,"e3",$F$790:$F806)-SUM(Y$791:Y805))</f>
        <v/>
      </c>
      <c r="Z806" s="172" t="str">
        <f>IF(F806="","",DSUM('1.3_Emissions de procés'!$E$17:$M$32,"emissions",$F$790:$F806)-SUM(Z$791:Z805))</f>
        <v/>
      </c>
      <c r="AA806" s="172" t="str">
        <f>IF(F806="","",DSUM('1.3_Emissions de procés'!$E$39:$M$54,"e1",$F$790:$F806)-SUM(AA$791:AA805))</f>
        <v/>
      </c>
      <c r="AB806" s="193" t="str">
        <f>IF(F806="","",DSUM('1.3_Emissions de procés'!$E$39:$M$54,"e2",$F$790:$F806)-SUM(AB$791:AB805))</f>
        <v/>
      </c>
      <c r="AC806" s="193" t="str">
        <f>IF(F806="","",DSUM('1.3_Emissions de procés'!$E$39:$M$54,"e3",$F$790:$F806)-SUM(AC$791:AC805))</f>
        <v/>
      </c>
      <c r="AD806" s="193" t="str">
        <f>IF(F806="","",DSUM('1.3_Emissions de procés'!$E$39:$M$54,"emissions",$F$790:$F806)-SUM(AD$791:AD805))</f>
        <v/>
      </c>
      <c r="AE806" s="119"/>
      <c r="AF806" s="207"/>
      <c r="AG806" s="193"/>
      <c r="AH806" s="193"/>
      <c r="AI806" s="193"/>
      <c r="AJ806" s="193"/>
    </row>
    <row r="807" spans="2:36" x14ac:dyDescent="0.25">
      <c r="B807">
        <v>17</v>
      </c>
      <c r="C807" s="172" t="str">
        <f>IF('0.1_Dades generals organització'!E60="","",'0.1_Dades generals organització'!E60)</f>
        <v/>
      </c>
      <c r="D807" s="172" t="str">
        <f>IF(C807="","",IF('0.1_Dades generals organització'!G60="no","",Dades!C807))</f>
        <v/>
      </c>
      <c r="E807" s="172" t="str">
        <f>IFERROR(INDEX($D$791:$D$1040,MATCH(0,INDEX(COUNTIF($E$790:E806,$D$791:$D$1040),),)),"")</f>
        <v/>
      </c>
      <c r="F807" s="172" t="str">
        <f t="shared" si="23"/>
        <v/>
      </c>
      <c r="G807" s="172" t="str">
        <f>IF(F807="","",DSUM('1.1_Instal·lacions fixes'!$E$14:$R$36,"e1",$F$790:$F807)+DSUM('1.1_Instal·lacions fixes'!$E$43:$L$58,"e1",$F$790:$F807)-SUM(G$791:G806))</f>
        <v/>
      </c>
      <c r="H807" s="172" t="str">
        <f>IF(F807="","",DSUM('1.1_Instal·lacions fixes'!$E$14:$R$36,"e2",$F$790:$F807)+DSUM('1.1_Instal·lacions fixes'!$E$43:$L$58,"e2",$F$790:$F807)-SUM(H$791:H806))</f>
        <v/>
      </c>
      <c r="I807" s="172" t="str">
        <f>IF(F807="","",DSUM('1.1_Instal·lacions fixes'!$E$14:$R$36,"e3",$F$790:$F807)+DSUM('1.1_Instal·lacions fixes'!$E$43:$L$58,"e3",$F$790:$F807)-SUM(I$791:I806))</f>
        <v/>
      </c>
      <c r="J807" s="172" t="str">
        <f>IF(F807="","",DSUM('1.1_Instal·lacions fixes'!$E$14:$R$36,"emissions",$F$790:$F807)+DSUM('1.1_Instal·lacions fixes'!$E$43:$L$58,"emissions",$F$790:$F807)-SUM(J$791:J806))</f>
        <v/>
      </c>
      <c r="K807" s="172" t="str">
        <f>IF(F807="","",DSUM('1.2_Vehicles i maquinària'!$E$22:$S$44,"e1",$F$790:$F807)+DSUM('1.2_Vehicles i maquinària'!$E$50:$S$70,"emissions",$F$790:$F807)-SUM(K$791:K806))</f>
        <v/>
      </c>
      <c r="L807" s="172" t="str">
        <f>IF(F807="","",DSUM('1.2_Vehicles i maquinària'!$E$22:$S$44,"e2",$F$790:$F807)-SUM(L$791:L806))</f>
        <v/>
      </c>
      <c r="M807" s="172" t="str">
        <f>IF(F807="","",DSUM('1.2_Vehicles i maquinària'!$E$22:$S$44,"e3",$F$790:$F807)-SUM(M$791:M806))</f>
        <v/>
      </c>
      <c r="N807" s="172" t="str">
        <f>IF(F807="","",DSUM('1.2_Vehicles i maquinària'!$E$22:$S$44,"emissions",$F$790:$F807)+DSUM('1.2_Vehicles i maquinària'!$E$50:$S$70,"emissions",$F$790:$F807)-SUM(N$791:N806))</f>
        <v/>
      </c>
      <c r="O807" s="172" t="str">
        <f>IF(F807="","",DSUM('1.2_Vehicles i maquinària'!$E$82:$S$92,"e1",$F$790:$F807)-SUM(O$791:O806))</f>
        <v/>
      </c>
      <c r="P807" s="172" t="str">
        <f>IF(F807="","",DSUM('1.2_Vehicles i maquinària'!$E$82:$S$92,"e2",$F$790:$F807)-SUM(P$791:P806))</f>
        <v/>
      </c>
      <c r="Q807" s="172" t="str">
        <f>IF(F807="","",DSUM('1.2_Vehicles i maquinària'!$E$82:$S$92,"e3",$F$790:$F807)-SUM(Q$791:Q806))</f>
        <v/>
      </c>
      <c r="R807" s="172" t="str">
        <f>IF(F807="","",DSUM('1.2_Vehicles i maquinària'!$E$82:$S$92,"emissions",$F$790:$F807)-SUM(R$791:R806))</f>
        <v/>
      </c>
      <c r="S807" s="172" t="str">
        <f>IF(F807="","",DSUM('1.2_Vehicles i maquinària'!$E$99:$S$109,"e1",$F$790:$F807)-SUM(S$791:S806))</f>
        <v/>
      </c>
      <c r="T807" s="172" t="str">
        <f>IF(F807="","",DSUM('1.2_Vehicles i maquinària'!$E$99:$S$109,"e2",$F$790:$F807)-SUM(T$791:T806))</f>
        <v/>
      </c>
      <c r="U807" s="172" t="str">
        <f>IF(F807="","",DSUM('1.2_Vehicles i maquinària'!$E$99:$S$109,"e3",$F$790:$F807)-SUM(U$791:U806))</f>
        <v/>
      </c>
      <c r="V807" s="172" t="str">
        <f>IF(F807="","",DSUM('1.2_Vehicles i maquinària'!$E$99:$S$109,"emissions",$F$790:$F807)-SUM(V$791:V806))</f>
        <v/>
      </c>
      <c r="W807" s="172" t="str">
        <f>IF(F807="","",DSUM('1.3_Emissions de procés'!$E$17:$M$32,"e1",$F$790:$F807)-SUM(W$791:W806))</f>
        <v/>
      </c>
      <c r="X807" s="172" t="str">
        <f>IF(F807="","",DSUM('1.3_Emissions de procés'!$E$17:$M$32,"e2",$F$790:$F807)-SUM(X$791:X806))</f>
        <v/>
      </c>
      <c r="Y807" s="172" t="str">
        <f>IF(F807="","",DSUM('1.3_Emissions de procés'!$E$17:$M$32,"e3",$F$790:$F807)-SUM(Y$791:Y806))</f>
        <v/>
      </c>
      <c r="Z807" s="172" t="str">
        <f>IF(F807="","",DSUM('1.3_Emissions de procés'!$E$17:$M$32,"emissions",$F$790:$F807)-SUM(Z$791:Z806))</f>
        <v/>
      </c>
      <c r="AA807" s="172" t="str">
        <f>IF(F807="","",DSUM('1.3_Emissions de procés'!$E$39:$M$54,"e1",$F$790:$F807)-SUM(AA$791:AA806))</f>
        <v/>
      </c>
      <c r="AB807" s="193" t="str">
        <f>IF(F807="","",DSUM('1.3_Emissions de procés'!$E$39:$M$54,"e2",$F$790:$F807)-SUM(AB$791:AB806))</f>
        <v/>
      </c>
      <c r="AC807" s="193" t="str">
        <f>IF(F807="","",DSUM('1.3_Emissions de procés'!$E$39:$M$54,"e3",$F$790:$F807)-SUM(AC$791:AC806))</f>
        <v/>
      </c>
      <c r="AD807" s="193" t="str">
        <f>IF(F807="","",DSUM('1.3_Emissions de procés'!$E$39:$M$54,"emissions",$F$790:$F807)-SUM(AD$791:AD806))</f>
        <v/>
      </c>
      <c r="AE807" s="119"/>
      <c r="AF807" s="207"/>
      <c r="AG807" s="193"/>
      <c r="AH807" s="193"/>
      <c r="AI807" s="193"/>
      <c r="AJ807" s="193"/>
    </row>
    <row r="808" spans="2:36" x14ac:dyDescent="0.25">
      <c r="B808">
        <v>18</v>
      </c>
      <c r="C808" s="172" t="str">
        <f>IF('0.1_Dades generals organització'!E61="","",'0.1_Dades generals organització'!E61)</f>
        <v/>
      </c>
      <c r="D808" s="172" t="str">
        <f>IF(C808="","",IF('0.1_Dades generals organització'!G61="no","",Dades!C808))</f>
        <v/>
      </c>
      <c r="E808" s="172" t="str">
        <f>IFERROR(INDEX($D$791:$D$1040,MATCH(0,INDEX(COUNTIF($E$790:E807,$D$791:$D$1040),),)),"")</f>
        <v/>
      </c>
      <c r="F808" s="172" t="str">
        <f t="shared" si="23"/>
        <v/>
      </c>
      <c r="G808" s="172" t="str">
        <f>IF(F808="","",DSUM('1.1_Instal·lacions fixes'!$E$14:$R$36,"e1",$F$790:$F808)+DSUM('1.1_Instal·lacions fixes'!$E$43:$L$58,"e1",$F$790:$F808)-SUM(G$791:G807))</f>
        <v/>
      </c>
      <c r="H808" s="172" t="str">
        <f>IF(F808="","",DSUM('1.1_Instal·lacions fixes'!$E$14:$R$36,"e2",$F$790:$F808)+DSUM('1.1_Instal·lacions fixes'!$E$43:$L$58,"e2",$F$790:$F808)-SUM(H$791:H807))</f>
        <v/>
      </c>
      <c r="I808" s="172" t="str">
        <f>IF(F808="","",DSUM('1.1_Instal·lacions fixes'!$E$14:$R$36,"e3",$F$790:$F808)+DSUM('1.1_Instal·lacions fixes'!$E$43:$L$58,"e3",$F$790:$F808)-SUM(I$791:I807))</f>
        <v/>
      </c>
      <c r="J808" s="172" t="str">
        <f>IF(F808="","",DSUM('1.1_Instal·lacions fixes'!$E$14:$R$36,"emissions",$F$790:$F808)+DSUM('1.1_Instal·lacions fixes'!$E$43:$L$58,"emissions",$F$790:$F808)-SUM(J$791:J807))</f>
        <v/>
      </c>
      <c r="K808" s="172" t="str">
        <f>IF(F808="","",DSUM('1.2_Vehicles i maquinària'!$E$22:$S$44,"e1",$F$790:$F808)+DSUM('1.2_Vehicles i maquinària'!$E$50:$S$70,"emissions",$F$790:$F808)-SUM(K$791:K807))</f>
        <v/>
      </c>
      <c r="L808" s="172" t="str">
        <f>IF(F808="","",DSUM('1.2_Vehicles i maquinària'!$E$22:$S$44,"e2",$F$790:$F808)-SUM(L$791:L807))</f>
        <v/>
      </c>
      <c r="M808" s="172" t="str">
        <f>IF(F808="","",DSUM('1.2_Vehicles i maquinària'!$E$22:$S$44,"e3",$F$790:$F808)-SUM(M$791:M807))</f>
        <v/>
      </c>
      <c r="N808" s="172" t="str">
        <f>IF(F808="","",DSUM('1.2_Vehicles i maquinària'!$E$22:$S$44,"emissions",$F$790:$F808)+DSUM('1.2_Vehicles i maquinària'!$E$50:$S$70,"emissions",$F$790:$F808)-SUM(N$791:N807))</f>
        <v/>
      </c>
      <c r="O808" s="172" t="str">
        <f>IF(F808="","",DSUM('1.2_Vehicles i maquinària'!$E$82:$S$92,"e1",$F$790:$F808)-SUM(O$791:O807))</f>
        <v/>
      </c>
      <c r="P808" s="172" t="str">
        <f>IF(F808="","",DSUM('1.2_Vehicles i maquinària'!$E$82:$S$92,"e2",$F$790:$F808)-SUM(P$791:P807))</f>
        <v/>
      </c>
      <c r="Q808" s="172" t="str">
        <f>IF(F808="","",DSUM('1.2_Vehicles i maquinària'!$E$82:$S$92,"e3",$F$790:$F808)-SUM(Q$791:Q807))</f>
        <v/>
      </c>
      <c r="R808" s="172" t="str">
        <f>IF(F808="","",DSUM('1.2_Vehicles i maquinària'!$E$82:$S$92,"emissions",$F$790:$F808)-SUM(R$791:R807))</f>
        <v/>
      </c>
      <c r="S808" s="172" t="str">
        <f>IF(F808="","",DSUM('1.2_Vehicles i maquinària'!$E$99:$S$109,"e1",$F$790:$F808)-SUM(S$791:S807))</f>
        <v/>
      </c>
      <c r="T808" s="172" t="str">
        <f>IF(F808="","",DSUM('1.2_Vehicles i maquinària'!$E$99:$S$109,"e2",$F$790:$F808)-SUM(T$791:T807))</f>
        <v/>
      </c>
      <c r="U808" s="172" t="str">
        <f>IF(F808="","",DSUM('1.2_Vehicles i maquinària'!$E$99:$S$109,"e3",$F$790:$F808)-SUM(U$791:U807))</f>
        <v/>
      </c>
      <c r="V808" s="172" t="str">
        <f>IF(F808="","",DSUM('1.2_Vehicles i maquinària'!$E$99:$S$109,"emissions",$F$790:$F808)-SUM(V$791:V807))</f>
        <v/>
      </c>
      <c r="W808" s="172" t="str">
        <f>IF(F808="","",DSUM('1.3_Emissions de procés'!$E$17:$M$32,"e1",$F$790:$F808)-SUM(W$791:W807))</f>
        <v/>
      </c>
      <c r="X808" s="172" t="str">
        <f>IF(F808="","",DSUM('1.3_Emissions de procés'!$E$17:$M$32,"e2",$F$790:$F808)-SUM(X$791:X807))</f>
        <v/>
      </c>
      <c r="Y808" s="172" t="str">
        <f>IF(F808="","",DSUM('1.3_Emissions de procés'!$E$17:$M$32,"e3",$F$790:$F808)-SUM(Y$791:Y807))</f>
        <v/>
      </c>
      <c r="Z808" s="172" t="str">
        <f>IF(F808="","",DSUM('1.3_Emissions de procés'!$E$17:$M$32,"emissions",$F$790:$F808)-SUM(Z$791:Z807))</f>
        <v/>
      </c>
      <c r="AA808" s="172" t="str">
        <f>IF(F808="","",DSUM('1.3_Emissions de procés'!$E$39:$M$54,"e1",$F$790:$F808)-SUM(AA$791:AA807))</f>
        <v/>
      </c>
      <c r="AB808" s="193" t="str">
        <f>IF(F808="","",DSUM('1.3_Emissions de procés'!$E$39:$M$54,"e2",$F$790:$F808)-SUM(AB$791:AB807))</f>
        <v/>
      </c>
      <c r="AC808" s="193" t="str">
        <f>IF(F808="","",DSUM('1.3_Emissions de procés'!$E$39:$M$54,"e3",$F$790:$F808)-SUM(AC$791:AC807))</f>
        <v/>
      </c>
      <c r="AD808" s="193" t="str">
        <f>IF(F808="","",DSUM('1.3_Emissions de procés'!$E$39:$M$54,"emissions",$F$790:$F808)-SUM(AD$791:AD807))</f>
        <v/>
      </c>
      <c r="AE808" s="119"/>
      <c r="AF808" s="207"/>
      <c r="AG808" s="193"/>
      <c r="AH808" s="193"/>
      <c r="AI808" s="193"/>
      <c r="AJ808" s="193"/>
    </row>
    <row r="809" spans="2:36" x14ac:dyDescent="0.25">
      <c r="B809">
        <v>19</v>
      </c>
      <c r="C809" s="172" t="str">
        <f>IF('0.1_Dades generals organització'!E62="","",'0.1_Dades generals organització'!E62)</f>
        <v/>
      </c>
      <c r="D809" s="172" t="str">
        <f>IF(C809="","",IF('0.1_Dades generals organització'!G62="no","",Dades!C809))</f>
        <v/>
      </c>
      <c r="E809" s="172" t="str">
        <f>IFERROR(INDEX($D$791:$D$1040,MATCH(0,INDEX(COUNTIF($E$790:E808,$D$791:$D$1040),),)),"")</f>
        <v/>
      </c>
      <c r="F809" s="172" t="str">
        <f t="shared" si="23"/>
        <v/>
      </c>
      <c r="G809" s="172" t="str">
        <f>IF(F809="","",DSUM('1.1_Instal·lacions fixes'!$E$14:$R$36,"e1",$F$790:$F809)+DSUM('1.1_Instal·lacions fixes'!$E$43:$L$58,"e1",$F$790:$F809)-SUM(G$791:G808))</f>
        <v/>
      </c>
      <c r="H809" s="172" t="str">
        <f>IF(F809="","",DSUM('1.1_Instal·lacions fixes'!$E$14:$R$36,"e2",$F$790:$F809)+DSUM('1.1_Instal·lacions fixes'!$E$43:$L$58,"e2",$F$790:$F809)-SUM(H$791:H808))</f>
        <v/>
      </c>
      <c r="I809" s="172" t="str">
        <f>IF(F809="","",DSUM('1.1_Instal·lacions fixes'!$E$14:$R$36,"e3",$F$790:$F809)+DSUM('1.1_Instal·lacions fixes'!$E$43:$L$58,"e3",$F$790:$F809)-SUM(I$791:I808))</f>
        <v/>
      </c>
      <c r="J809" s="172" t="str">
        <f>IF(F809="","",DSUM('1.1_Instal·lacions fixes'!$E$14:$R$36,"emissions",$F$790:$F809)+DSUM('1.1_Instal·lacions fixes'!$E$43:$L$58,"emissions",$F$790:$F809)-SUM(J$791:J808))</f>
        <v/>
      </c>
      <c r="K809" s="172" t="str">
        <f>IF(F809="","",DSUM('1.2_Vehicles i maquinària'!$E$22:$S$44,"e1",$F$790:$F809)+DSUM('1.2_Vehicles i maquinària'!$E$50:$S$70,"emissions",$F$790:$F809)-SUM(K$791:K808))</f>
        <v/>
      </c>
      <c r="L809" s="172" t="str">
        <f>IF(F809="","",DSUM('1.2_Vehicles i maquinària'!$E$22:$S$44,"e2",$F$790:$F809)-SUM(L$791:L808))</f>
        <v/>
      </c>
      <c r="M809" s="172" t="str">
        <f>IF(F809="","",DSUM('1.2_Vehicles i maquinària'!$E$22:$S$44,"e3",$F$790:$F809)-SUM(M$791:M808))</f>
        <v/>
      </c>
      <c r="N809" s="172" t="str">
        <f>IF(F809="","",DSUM('1.2_Vehicles i maquinària'!$E$22:$S$44,"emissions",$F$790:$F809)+DSUM('1.2_Vehicles i maquinària'!$E$50:$S$70,"emissions",$F$790:$F809)-SUM(N$791:N808))</f>
        <v/>
      </c>
      <c r="O809" s="172" t="str">
        <f>IF(F809="","",DSUM('1.2_Vehicles i maquinària'!$E$82:$S$92,"e1",$F$790:$F809)-SUM(O$791:O808))</f>
        <v/>
      </c>
      <c r="P809" s="172" t="str">
        <f>IF(F809="","",DSUM('1.2_Vehicles i maquinària'!$E$82:$S$92,"e2",$F$790:$F809)-SUM(P$791:P808))</f>
        <v/>
      </c>
      <c r="Q809" s="172" t="str">
        <f>IF(F809="","",DSUM('1.2_Vehicles i maquinària'!$E$82:$S$92,"e3",$F$790:$F809)-SUM(Q$791:Q808))</f>
        <v/>
      </c>
      <c r="R809" s="172" t="str">
        <f>IF(F809="","",DSUM('1.2_Vehicles i maquinària'!$E$82:$S$92,"emissions",$F$790:$F809)-SUM(R$791:R808))</f>
        <v/>
      </c>
      <c r="S809" s="172" t="str">
        <f>IF(F809="","",DSUM('1.2_Vehicles i maquinària'!$E$99:$S$109,"e1",$F$790:$F809)-SUM(S$791:S808))</f>
        <v/>
      </c>
      <c r="T809" s="172" t="str">
        <f>IF(F809="","",DSUM('1.2_Vehicles i maquinària'!$E$99:$S$109,"e2",$F$790:$F809)-SUM(T$791:T808))</f>
        <v/>
      </c>
      <c r="U809" s="172" t="str">
        <f>IF(F809="","",DSUM('1.2_Vehicles i maquinària'!$E$99:$S$109,"e3",$F$790:$F809)-SUM(U$791:U808))</f>
        <v/>
      </c>
      <c r="V809" s="172" t="str">
        <f>IF(F809="","",DSUM('1.2_Vehicles i maquinària'!$E$99:$S$109,"emissions",$F$790:$F809)-SUM(V$791:V808))</f>
        <v/>
      </c>
      <c r="W809" s="172" t="str">
        <f>IF(F809="","",DSUM('1.3_Emissions de procés'!$E$17:$M$32,"e1",$F$790:$F809)-SUM(W$791:W808))</f>
        <v/>
      </c>
      <c r="X809" s="172" t="str">
        <f>IF(F809="","",DSUM('1.3_Emissions de procés'!$E$17:$M$32,"e2",$F$790:$F809)-SUM(X$791:X808))</f>
        <v/>
      </c>
      <c r="Y809" s="172" t="str">
        <f>IF(F809="","",DSUM('1.3_Emissions de procés'!$E$17:$M$32,"e3",$F$790:$F809)-SUM(Y$791:Y808))</f>
        <v/>
      </c>
      <c r="Z809" s="172" t="str">
        <f>IF(F809="","",DSUM('1.3_Emissions de procés'!$E$17:$M$32,"emissions",$F$790:$F809)-SUM(Z$791:Z808))</f>
        <v/>
      </c>
      <c r="AA809" s="172" t="str">
        <f>IF(F809="","",DSUM('1.3_Emissions de procés'!$E$39:$M$54,"e1",$F$790:$F809)-SUM(AA$791:AA808))</f>
        <v/>
      </c>
      <c r="AB809" s="193" t="str">
        <f>IF(F809="","",DSUM('1.3_Emissions de procés'!$E$39:$M$54,"e2",$F$790:$F809)-SUM(AB$791:AB808))</f>
        <v/>
      </c>
      <c r="AC809" s="193" t="str">
        <f>IF(F809="","",DSUM('1.3_Emissions de procés'!$E$39:$M$54,"e3",$F$790:$F809)-SUM(AC$791:AC808))</f>
        <v/>
      </c>
      <c r="AD809" s="193" t="str">
        <f>IF(F809="","",DSUM('1.3_Emissions de procés'!$E$39:$M$54,"emissions",$F$790:$F809)-SUM(AD$791:AD808))</f>
        <v/>
      </c>
      <c r="AE809" s="119"/>
      <c r="AF809" s="207"/>
      <c r="AG809" s="193"/>
      <c r="AH809" s="193"/>
      <c r="AI809" s="193"/>
      <c r="AJ809" s="193"/>
    </row>
    <row r="810" spans="2:36" x14ac:dyDescent="0.25">
      <c r="B810">
        <v>20</v>
      </c>
      <c r="C810" s="172" t="str">
        <f>IF('0.1_Dades generals organització'!E63="","",'0.1_Dades generals organització'!E63)</f>
        <v/>
      </c>
      <c r="D810" s="172" t="str">
        <f>IF(C810="","",IF('0.1_Dades generals organització'!G63="no","",Dades!C810))</f>
        <v/>
      </c>
      <c r="E810" s="172" t="str">
        <f>IFERROR(INDEX($D$791:$D$1040,MATCH(0,INDEX(COUNTIF($E$790:E809,$D$791:$D$1040),),)),"")</f>
        <v/>
      </c>
      <c r="F810" s="172" t="str">
        <f t="shared" si="23"/>
        <v/>
      </c>
      <c r="G810" s="172" t="str">
        <f>IF(F810="","",DSUM('1.1_Instal·lacions fixes'!$E$14:$R$36,"e1",$F$790:$F810)+DSUM('1.1_Instal·lacions fixes'!$E$43:$L$58,"e1",$F$790:$F810)-SUM(G$791:G809))</f>
        <v/>
      </c>
      <c r="H810" s="172" t="str">
        <f>IF(F810="","",DSUM('1.1_Instal·lacions fixes'!$E$14:$R$36,"e2",$F$790:$F810)+DSUM('1.1_Instal·lacions fixes'!$E$43:$L$58,"e2",$F$790:$F810)-SUM(H$791:H809))</f>
        <v/>
      </c>
      <c r="I810" s="172" t="str">
        <f>IF(F810="","",DSUM('1.1_Instal·lacions fixes'!$E$14:$R$36,"e3",$F$790:$F810)+DSUM('1.1_Instal·lacions fixes'!$E$43:$L$58,"e3",$F$790:$F810)-SUM(I$791:I809))</f>
        <v/>
      </c>
      <c r="J810" s="172" t="str">
        <f>IF(F810="","",DSUM('1.1_Instal·lacions fixes'!$E$14:$R$36,"emissions",$F$790:$F810)+DSUM('1.1_Instal·lacions fixes'!$E$43:$L$58,"emissions",$F$790:$F810)-SUM(J$791:J809))</f>
        <v/>
      </c>
      <c r="K810" s="172" t="str">
        <f>IF(F810="","",DSUM('1.2_Vehicles i maquinària'!$E$22:$S$44,"e1",$F$790:$F810)+DSUM('1.2_Vehicles i maquinària'!$E$50:$S$70,"emissions",$F$790:$F810)-SUM(K$791:K809))</f>
        <v/>
      </c>
      <c r="L810" s="172" t="str">
        <f>IF(F810="","",DSUM('1.2_Vehicles i maquinària'!$E$22:$S$44,"e2",$F$790:$F810)-SUM(L$791:L809))</f>
        <v/>
      </c>
      <c r="M810" s="172" t="str">
        <f>IF(F810="","",DSUM('1.2_Vehicles i maquinària'!$E$22:$S$44,"e3",$F$790:$F810)-SUM(M$791:M809))</f>
        <v/>
      </c>
      <c r="N810" s="172" t="str">
        <f>IF(F810="","",DSUM('1.2_Vehicles i maquinària'!$E$22:$S$44,"emissions",$F$790:$F810)+DSUM('1.2_Vehicles i maquinària'!$E$50:$S$70,"emissions",$F$790:$F810)-SUM(N$791:N809))</f>
        <v/>
      </c>
      <c r="O810" s="172" t="str">
        <f>IF(F810="","",DSUM('1.2_Vehicles i maquinària'!$E$82:$S$92,"e1",$F$790:$F810)-SUM(O$791:O809))</f>
        <v/>
      </c>
      <c r="P810" s="172" t="str">
        <f>IF(F810="","",DSUM('1.2_Vehicles i maquinària'!$E$82:$S$92,"e2",$F$790:$F810)-SUM(P$791:P809))</f>
        <v/>
      </c>
      <c r="Q810" s="172" t="str">
        <f>IF(F810="","",DSUM('1.2_Vehicles i maquinària'!$E$82:$S$92,"e3",$F$790:$F810)-SUM(Q$791:Q809))</f>
        <v/>
      </c>
      <c r="R810" s="172" t="str">
        <f>IF(F810="","",DSUM('1.2_Vehicles i maquinària'!$E$82:$S$92,"emissions",$F$790:$F810)-SUM(R$791:R809))</f>
        <v/>
      </c>
      <c r="S810" s="172" t="str">
        <f>IF(F810="","",DSUM('1.2_Vehicles i maquinària'!$E$99:$S$109,"e1",$F$790:$F810)-SUM(S$791:S809))</f>
        <v/>
      </c>
      <c r="T810" s="172" t="str">
        <f>IF(F810="","",DSUM('1.2_Vehicles i maquinària'!$E$99:$S$109,"e2",$F$790:$F810)-SUM(T$791:T809))</f>
        <v/>
      </c>
      <c r="U810" s="172" t="str">
        <f>IF(F810="","",DSUM('1.2_Vehicles i maquinària'!$E$99:$S$109,"e3",$F$790:$F810)-SUM(U$791:U809))</f>
        <v/>
      </c>
      <c r="V810" s="172" t="str">
        <f>IF(F810="","",DSUM('1.2_Vehicles i maquinària'!$E$99:$S$109,"emissions",$F$790:$F810)-SUM(V$791:V809))</f>
        <v/>
      </c>
      <c r="W810" s="172" t="str">
        <f>IF(F810="","",DSUM('1.3_Emissions de procés'!$E$17:$M$32,"e1",$F$790:$F810)-SUM(W$791:W809))</f>
        <v/>
      </c>
      <c r="X810" s="172" t="str">
        <f>IF(F810="","",DSUM('1.3_Emissions de procés'!$E$17:$M$32,"e2",$F$790:$F810)-SUM(X$791:X809))</f>
        <v/>
      </c>
      <c r="Y810" s="172" t="str">
        <f>IF(F810="","",DSUM('1.3_Emissions de procés'!$E$17:$M$32,"e3",$F$790:$F810)-SUM(Y$791:Y809))</f>
        <v/>
      </c>
      <c r="Z810" s="172" t="str">
        <f>IF(F810="","",DSUM('1.3_Emissions de procés'!$E$17:$M$32,"emissions",$F$790:$F810)-SUM(Z$791:Z809))</f>
        <v/>
      </c>
      <c r="AA810" s="172" t="str">
        <f>IF(F810="","",DSUM('1.3_Emissions de procés'!$E$39:$M$54,"e1",$F$790:$F810)-SUM(AA$791:AA809))</f>
        <v/>
      </c>
      <c r="AB810" s="193" t="str">
        <f>IF(F810="","",DSUM('1.3_Emissions de procés'!$E$39:$M$54,"e2",$F$790:$F810)-SUM(AB$791:AB809))</f>
        <v/>
      </c>
      <c r="AC810" s="193" t="str">
        <f>IF(F810="","",DSUM('1.3_Emissions de procés'!$E$39:$M$54,"e3",$F$790:$F810)-SUM(AC$791:AC809))</f>
        <v/>
      </c>
      <c r="AD810" s="193" t="str">
        <f>IF(F810="","",DSUM('1.3_Emissions de procés'!$E$39:$M$54,"emissions",$F$790:$F810)-SUM(AD$791:AD809))</f>
        <v/>
      </c>
      <c r="AE810" s="119"/>
      <c r="AF810" s="207"/>
      <c r="AG810" s="193"/>
      <c r="AH810" s="193"/>
      <c r="AI810" s="193"/>
      <c r="AJ810" s="193"/>
    </row>
    <row r="811" spans="2:36" x14ac:dyDescent="0.25">
      <c r="B811">
        <v>21</v>
      </c>
      <c r="C811" s="172" t="str">
        <f>IF('0.1_Dades generals organització'!E64="","",'0.1_Dades generals organització'!E64)</f>
        <v/>
      </c>
      <c r="D811" s="172" t="str">
        <f>IF(C811="","",IF('0.1_Dades generals organització'!G64="no","",Dades!C811))</f>
        <v/>
      </c>
      <c r="E811" s="172" t="str">
        <f>IFERROR(INDEX($D$791:$D$1040,MATCH(0,INDEX(COUNTIF($E$790:E810,$D$791:$D$1040),),)),"")</f>
        <v/>
      </c>
      <c r="F811" s="172" t="str">
        <f t="shared" si="23"/>
        <v/>
      </c>
      <c r="G811" s="172" t="str">
        <f>IF(F811="","",DSUM('1.1_Instal·lacions fixes'!$E$14:$R$36,"e1",$F$790:$F811)+DSUM('1.1_Instal·lacions fixes'!$E$43:$L$58,"e1",$F$790:$F811)-SUM(G$791:G810))</f>
        <v/>
      </c>
      <c r="H811" s="172" t="str">
        <f>IF(F811="","",DSUM('1.1_Instal·lacions fixes'!$E$14:$R$36,"e2",$F$790:$F811)+DSUM('1.1_Instal·lacions fixes'!$E$43:$L$58,"e2",$F$790:$F811)-SUM(H$791:H810))</f>
        <v/>
      </c>
      <c r="I811" s="172" t="str">
        <f>IF(F811="","",DSUM('1.1_Instal·lacions fixes'!$E$14:$R$36,"e3",$F$790:$F811)+DSUM('1.1_Instal·lacions fixes'!$E$43:$L$58,"e3",$F$790:$F811)-SUM(I$791:I810))</f>
        <v/>
      </c>
      <c r="J811" s="172" t="str">
        <f>IF(F811="","",DSUM('1.1_Instal·lacions fixes'!$E$14:$R$36,"emissions",$F$790:$F811)+DSUM('1.1_Instal·lacions fixes'!$E$43:$L$58,"emissions",$F$790:$F811)-SUM(J$791:J810))</f>
        <v/>
      </c>
      <c r="K811" s="172" t="str">
        <f>IF(F811="","",DSUM('1.2_Vehicles i maquinària'!$E$22:$S$44,"e1",$F$790:$F811)+DSUM('1.2_Vehicles i maquinària'!$E$50:$S$70,"emissions",$F$790:$F811)-SUM(K$791:K810))</f>
        <v/>
      </c>
      <c r="L811" s="172" t="str">
        <f>IF(F811="","",DSUM('1.2_Vehicles i maquinària'!$E$22:$S$44,"e2",$F$790:$F811)-SUM(L$791:L810))</f>
        <v/>
      </c>
      <c r="M811" s="172" t="str">
        <f>IF(F811="","",DSUM('1.2_Vehicles i maquinària'!$E$22:$S$44,"e3",$F$790:$F811)-SUM(M$791:M810))</f>
        <v/>
      </c>
      <c r="N811" s="172" t="str">
        <f>IF(F811="","",DSUM('1.2_Vehicles i maquinària'!$E$22:$S$44,"emissions",$F$790:$F811)+DSUM('1.2_Vehicles i maquinària'!$E$50:$S$70,"emissions",$F$790:$F811)-SUM(N$791:N810))</f>
        <v/>
      </c>
      <c r="O811" s="172" t="str">
        <f>IF(F811="","",DSUM('1.2_Vehicles i maquinària'!$E$82:$S$92,"e1",$F$790:$F811)-SUM(O$791:O810))</f>
        <v/>
      </c>
      <c r="P811" s="172" t="str">
        <f>IF(F811="","",DSUM('1.2_Vehicles i maquinària'!$E$82:$S$92,"e2",$F$790:$F811)-SUM(P$791:P810))</f>
        <v/>
      </c>
      <c r="Q811" s="172" t="str">
        <f>IF(F811="","",DSUM('1.2_Vehicles i maquinària'!$E$82:$S$92,"e3",$F$790:$F811)-SUM(Q$791:Q810))</f>
        <v/>
      </c>
      <c r="R811" s="172" t="str">
        <f>IF(F811="","",DSUM('1.2_Vehicles i maquinària'!$E$82:$S$92,"emissions",$F$790:$F811)-SUM(R$791:R810))</f>
        <v/>
      </c>
      <c r="S811" s="172" t="str">
        <f>IF(F811="","",DSUM('1.2_Vehicles i maquinària'!$E$99:$S$109,"e1",$F$790:$F811)-SUM(S$791:S810))</f>
        <v/>
      </c>
      <c r="T811" s="172" t="str">
        <f>IF(F811="","",DSUM('1.2_Vehicles i maquinària'!$E$99:$S$109,"e2",$F$790:$F811)-SUM(T$791:T810))</f>
        <v/>
      </c>
      <c r="U811" s="172" t="str">
        <f>IF(F811="","",DSUM('1.2_Vehicles i maquinària'!$E$99:$S$109,"e3",$F$790:$F811)-SUM(U$791:U810))</f>
        <v/>
      </c>
      <c r="V811" s="172" t="str">
        <f>IF(F811="","",DSUM('1.2_Vehicles i maquinària'!$E$99:$S$109,"emissions",$F$790:$F811)-SUM(V$791:V810))</f>
        <v/>
      </c>
      <c r="W811" s="172" t="str">
        <f>IF(F811="","",DSUM('1.3_Emissions de procés'!$E$17:$M$32,"e1",$F$790:$F811)-SUM(W$791:W810))</f>
        <v/>
      </c>
      <c r="X811" s="172" t="str">
        <f>IF(F811="","",DSUM('1.3_Emissions de procés'!$E$17:$M$32,"e2",$F$790:$F811)-SUM(X$791:X810))</f>
        <v/>
      </c>
      <c r="Y811" s="172" t="str">
        <f>IF(F811="","",DSUM('1.3_Emissions de procés'!$E$17:$M$32,"e3",$F$790:$F811)-SUM(Y$791:Y810))</f>
        <v/>
      </c>
      <c r="Z811" s="172" t="str">
        <f>IF(F811="","",DSUM('1.3_Emissions de procés'!$E$17:$M$32,"emissions",$F$790:$F811)-SUM(Z$791:Z810))</f>
        <v/>
      </c>
      <c r="AA811" s="172" t="str">
        <f>IF(F811="","",DSUM('1.3_Emissions de procés'!$E$39:$M$54,"e1",$F$790:$F811)-SUM(AA$791:AA810))</f>
        <v/>
      </c>
      <c r="AB811" s="193" t="str">
        <f>IF(F811="","",DSUM('1.3_Emissions de procés'!$E$39:$M$54,"e2",$F$790:$F811)-SUM(AB$791:AB810))</f>
        <v/>
      </c>
      <c r="AC811" s="193" t="str">
        <f>IF(F811="","",DSUM('1.3_Emissions de procés'!$E$39:$M$54,"e3",$F$790:$F811)-SUM(AC$791:AC810))</f>
        <v/>
      </c>
      <c r="AD811" s="193" t="str">
        <f>IF(F811="","",DSUM('1.3_Emissions de procés'!$E$39:$M$54,"emissions",$F$790:$F811)-SUM(AD$791:AD810))</f>
        <v/>
      </c>
      <c r="AE811" s="119"/>
      <c r="AF811" s="207"/>
      <c r="AG811" s="193"/>
      <c r="AH811" s="193"/>
      <c r="AI811" s="193"/>
      <c r="AJ811" s="193"/>
    </row>
    <row r="812" spans="2:36" x14ac:dyDescent="0.25">
      <c r="B812">
        <v>22</v>
      </c>
      <c r="C812" s="172" t="str">
        <f>IF('0.1_Dades generals organització'!E65="","",'0.1_Dades generals organització'!E65)</f>
        <v/>
      </c>
      <c r="D812" s="172" t="str">
        <f>IF(C812="","",IF('0.1_Dades generals organització'!G65="no","",Dades!C812))</f>
        <v/>
      </c>
      <c r="E812" s="172" t="str">
        <f>IFERROR(INDEX($D$791:$D$1040,MATCH(0,INDEX(COUNTIF($E$790:E811,$D$791:$D$1040),),)),"")</f>
        <v/>
      </c>
      <c r="F812" s="172" t="str">
        <f t="shared" si="23"/>
        <v/>
      </c>
      <c r="G812" s="172" t="str">
        <f>IF(F812="","",DSUM('1.1_Instal·lacions fixes'!$E$14:$R$36,"e1",$F$790:$F812)+DSUM('1.1_Instal·lacions fixes'!$E$43:$L$58,"e1",$F$790:$F812)-SUM(G$791:G811))</f>
        <v/>
      </c>
      <c r="H812" s="172" t="str">
        <f>IF(F812="","",DSUM('1.1_Instal·lacions fixes'!$E$14:$R$36,"e2",$F$790:$F812)+DSUM('1.1_Instal·lacions fixes'!$E$43:$L$58,"e2",$F$790:$F812)-SUM(H$791:H811))</f>
        <v/>
      </c>
      <c r="I812" s="172" t="str">
        <f>IF(F812="","",DSUM('1.1_Instal·lacions fixes'!$E$14:$R$36,"e3",$F$790:$F812)+DSUM('1.1_Instal·lacions fixes'!$E$43:$L$58,"e3",$F$790:$F812)-SUM(I$791:I811))</f>
        <v/>
      </c>
      <c r="J812" s="172" t="str">
        <f>IF(F812="","",DSUM('1.1_Instal·lacions fixes'!$E$14:$R$36,"emissions",$F$790:$F812)+DSUM('1.1_Instal·lacions fixes'!$E$43:$L$58,"emissions",$F$790:$F812)-SUM(J$791:J811))</f>
        <v/>
      </c>
      <c r="K812" s="172" t="str">
        <f>IF(F812="","",DSUM('1.2_Vehicles i maquinària'!$E$22:$S$44,"e1",$F$790:$F812)+DSUM('1.2_Vehicles i maquinària'!$E$50:$S$70,"emissions",$F$790:$F812)-SUM(K$791:K811))</f>
        <v/>
      </c>
      <c r="L812" s="172" t="str">
        <f>IF(F812="","",DSUM('1.2_Vehicles i maquinària'!$E$22:$S$44,"e2",$F$790:$F812)-SUM(L$791:L811))</f>
        <v/>
      </c>
      <c r="M812" s="172" t="str">
        <f>IF(F812="","",DSUM('1.2_Vehicles i maquinària'!$E$22:$S$44,"e3",$F$790:$F812)-SUM(M$791:M811))</f>
        <v/>
      </c>
      <c r="N812" s="172" t="str">
        <f>IF(F812="","",DSUM('1.2_Vehicles i maquinària'!$E$22:$S$44,"emissions",$F$790:$F812)+DSUM('1.2_Vehicles i maquinària'!$E$50:$S$70,"emissions",$F$790:$F812)-SUM(N$791:N811))</f>
        <v/>
      </c>
      <c r="O812" s="172" t="str">
        <f>IF(F812="","",DSUM('1.2_Vehicles i maquinària'!$E$82:$S$92,"e1",$F$790:$F812)-SUM(O$791:O811))</f>
        <v/>
      </c>
      <c r="P812" s="172" t="str">
        <f>IF(F812="","",DSUM('1.2_Vehicles i maquinària'!$E$82:$S$92,"e2",$F$790:$F812)-SUM(P$791:P811))</f>
        <v/>
      </c>
      <c r="Q812" s="172" t="str">
        <f>IF(F812="","",DSUM('1.2_Vehicles i maquinària'!$E$82:$S$92,"e3",$F$790:$F812)-SUM(Q$791:Q811))</f>
        <v/>
      </c>
      <c r="R812" s="172" t="str">
        <f>IF(F812="","",DSUM('1.2_Vehicles i maquinària'!$E$82:$S$92,"emissions",$F$790:$F812)-SUM(R$791:R811))</f>
        <v/>
      </c>
      <c r="S812" s="172" t="str">
        <f>IF(F812="","",DSUM('1.2_Vehicles i maquinària'!$E$99:$S$109,"e1",$F$790:$F812)-SUM(S$791:S811))</f>
        <v/>
      </c>
      <c r="T812" s="172" t="str">
        <f>IF(F812="","",DSUM('1.2_Vehicles i maquinària'!$E$99:$S$109,"e2",$F$790:$F812)-SUM(T$791:T811))</f>
        <v/>
      </c>
      <c r="U812" s="172" t="str">
        <f>IF(F812="","",DSUM('1.2_Vehicles i maquinària'!$E$99:$S$109,"e3",$F$790:$F812)-SUM(U$791:U811))</f>
        <v/>
      </c>
      <c r="V812" s="172" t="str">
        <f>IF(F812="","",DSUM('1.2_Vehicles i maquinària'!$E$99:$S$109,"emissions",$F$790:$F812)-SUM(V$791:V811))</f>
        <v/>
      </c>
      <c r="W812" s="172" t="str">
        <f>IF(F812="","",DSUM('1.3_Emissions de procés'!$E$17:$M$32,"e1",$F$790:$F812)-SUM(W$791:W811))</f>
        <v/>
      </c>
      <c r="X812" s="172" t="str">
        <f>IF(F812="","",DSUM('1.3_Emissions de procés'!$E$17:$M$32,"e2",$F$790:$F812)-SUM(X$791:X811))</f>
        <v/>
      </c>
      <c r="Y812" s="172" t="str">
        <f>IF(F812="","",DSUM('1.3_Emissions de procés'!$E$17:$M$32,"e3",$F$790:$F812)-SUM(Y$791:Y811))</f>
        <v/>
      </c>
      <c r="Z812" s="172" t="str">
        <f>IF(F812="","",DSUM('1.3_Emissions de procés'!$E$17:$M$32,"emissions",$F$790:$F812)-SUM(Z$791:Z811))</f>
        <v/>
      </c>
      <c r="AA812" s="172" t="str">
        <f>IF(F812="","",DSUM('1.3_Emissions de procés'!$E$39:$M$54,"e1",$F$790:$F812)-SUM(AA$791:AA811))</f>
        <v/>
      </c>
      <c r="AB812" s="193" t="str">
        <f>IF(F812="","",DSUM('1.3_Emissions de procés'!$E$39:$M$54,"e2",$F$790:$F812)-SUM(AB$791:AB811))</f>
        <v/>
      </c>
      <c r="AC812" s="193" t="str">
        <f>IF(F812="","",DSUM('1.3_Emissions de procés'!$E$39:$M$54,"e3",$F$790:$F812)-SUM(AC$791:AC811))</f>
        <v/>
      </c>
      <c r="AD812" s="193" t="str">
        <f>IF(F812="","",DSUM('1.3_Emissions de procés'!$E$39:$M$54,"emissions",$F$790:$F812)-SUM(AD$791:AD811))</f>
        <v/>
      </c>
      <c r="AE812" s="119"/>
      <c r="AF812" s="207"/>
      <c r="AG812" s="193"/>
      <c r="AH812" s="193"/>
      <c r="AI812" s="193"/>
      <c r="AJ812" s="193"/>
    </row>
    <row r="813" spans="2:36" x14ac:dyDescent="0.25">
      <c r="B813">
        <v>23</v>
      </c>
      <c r="C813" s="172" t="str">
        <f>IF('0.1_Dades generals organització'!E66="","",'0.1_Dades generals organització'!E66)</f>
        <v/>
      </c>
      <c r="D813" s="172" t="str">
        <f>IF(C813="","",IF('0.1_Dades generals organització'!G66="no","",Dades!C813))</f>
        <v/>
      </c>
      <c r="E813" s="172" t="str">
        <f>IFERROR(INDEX($D$791:$D$1040,MATCH(0,INDEX(COUNTIF($E$790:E812,$D$791:$D$1040),),)),"")</f>
        <v/>
      </c>
      <c r="F813" s="172" t="str">
        <f t="shared" si="23"/>
        <v/>
      </c>
      <c r="G813" s="172" t="str">
        <f>IF(F813="","",DSUM('1.1_Instal·lacions fixes'!$E$14:$R$36,"e1",$F$790:$F813)+DSUM('1.1_Instal·lacions fixes'!$E$43:$L$58,"e1",$F$790:$F813)-SUM(G$791:G812))</f>
        <v/>
      </c>
      <c r="H813" s="172" t="str">
        <f>IF(F813="","",DSUM('1.1_Instal·lacions fixes'!$E$14:$R$36,"e2",$F$790:$F813)+DSUM('1.1_Instal·lacions fixes'!$E$43:$L$58,"e2",$F$790:$F813)-SUM(H$791:H812))</f>
        <v/>
      </c>
      <c r="I813" s="172" t="str">
        <f>IF(F813="","",DSUM('1.1_Instal·lacions fixes'!$E$14:$R$36,"e3",$F$790:$F813)+DSUM('1.1_Instal·lacions fixes'!$E$43:$L$58,"e3",$F$790:$F813)-SUM(I$791:I812))</f>
        <v/>
      </c>
      <c r="J813" s="172" t="str">
        <f>IF(F813="","",DSUM('1.1_Instal·lacions fixes'!$E$14:$R$36,"emissions",$F$790:$F813)+DSUM('1.1_Instal·lacions fixes'!$E$43:$L$58,"emissions",$F$790:$F813)-SUM(J$791:J812))</f>
        <v/>
      </c>
      <c r="K813" s="172" t="str">
        <f>IF(F813="","",DSUM('1.2_Vehicles i maquinària'!$E$22:$S$44,"e1",$F$790:$F813)+DSUM('1.2_Vehicles i maquinària'!$E$50:$S$70,"emissions",$F$790:$F813)-SUM(K$791:K812))</f>
        <v/>
      </c>
      <c r="L813" s="172" t="str">
        <f>IF(F813="","",DSUM('1.2_Vehicles i maquinària'!$E$22:$S$44,"e2",$F$790:$F813)-SUM(L$791:L812))</f>
        <v/>
      </c>
      <c r="M813" s="172" t="str">
        <f>IF(F813="","",DSUM('1.2_Vehicles i maquinària'!$E$22:$S$44,"e3",$F$790:$F813)-SUM(M$791:M812))</f>
        <v/>
      </c>
      <c r="N813" s="172" t="str">
        <f>IF(F813="","",DSUM('1.2_Vehicles i maquinària'!$E$22:$S$44,"emissions",$F$790:$F813)+DSUM('1.2_Vehicles i maquinària'!$E$50:$S$70,"emissions",$F$790:$F813)-SUM(N$791:N812))</f>
        <v/>
      </c>
      <c r="O813" s="172" t="str">
        <f>IF(F813="","",DSUM('1.2_Vehicles i maquinària'!$E$82:$S$92,"e1",$F$790:$F813)-SUM(O$791:O812))</f>
        <v/>
      </c>
      <c r="P813" s="172" t="str">
        <f>IF(F813="","",DSUM('1.2_Vehicles i maquinària'!$E$82:$S$92,"e2",$F$790:$F813)-SUM(P$791:P812))</f>
        <v/>
      </c>
      <c r="Q813" s="172" t="str">
        <f>IF(F813="","",DSUM('1.2_Vehicles i maquinària'!$E$82:$S$92,"e3",$F$790:$F813)-SUM(Q$791:Q812))</f>
        <v/>
      </c>
      <c r="R813" s="172" t="str">
        <f>IF(F813="","",DSUM('1.2_Vehicles i maquinària'!$E$82:$S$92,"emissions",$F$790:$F813)-SUM(R$791:R812))</f>
        <v/>
      </c>
      <c r="S813" s="172" t="str">
        <f>IF(F813="","",DSUM('1.2_Vehicles i maquinària'!$E$99:$S$109,"e1",$F$790:$F813)-SUM(S$791:S812))</f>
        <v/>
      </c>
      <c r="T813" s="172" t="str">
        <f>IF(F813="","",DSUM('1.2_Vehicles i maquinària'!$E$99:$S$109,"e2",$F$790:$F813)-SUM(T$791:T812))</f>
        <v/>
      </c>
      <c r="U813" s="172" t="str">
        <f>IF(F813="","",DSUM('1.2_Vehicles i maquinària'!$E$99:$S$109,"e3",$F$790:$F813)-SUM(U$791:U812))</f>
        <v/>
      </c>
      <c r="V813" s="172" t="str">
        <f>IF(F813="","",DSUM('1.2_Vehicles i maquinària'!$E$99:$S$109,"emissions",$F$790:$F813)-SUM(V$791:V812))</f>
        <v/>
      </c>
      <c r="W813" s="172" t="str">
        <f>IF(F813="","",DSUM('1.3_Emissions de procés'!$E$17:$M$32,"e1",$F$790:$F813)-SUM(W$791:W812))</f>
        <v/>
      </c>
      <c r="X813" s="172" t="str">
        <f>IF(F813="","",DSUM('1.3_Emissions de procés'!$E$17:$M$32,"e2",$F$790:$F813)-SUM(X$791:X812))</f>
        <v/>
      </c>
      <c r="Y813" s="172" t="str">
        <f>IF(F813="","",DSUM('1.3_Emissions de procés'!$E$17:$M$32,"e3",$F$790:$F813)-SUM(Y$791:Y812))</f>
        <v/>
      </c>
      <c r="Z813" s="172" t="str">
        <f>IF(F813="","",DSUM('1.3_Emissions de procés'!$E$17:$M$32,"emissions",$F$790:$F813)-SUM(Z$791:Z812))</f>
        <v/>
      </c>
      <c r="AA813" s="172" t="str">
        <f>IF(F813="","",DSUM('1.3_Emissions de procés'!$E$39:$M$54,"e1",$F$790:$F813)-SUM(AA$791:AA812))</f>
        <v/>
      </c>
      <c r="AB813" s="193" t="str">
        <f>IF(F813="","",DSUM('1.3_Emissions de procés'!$E$39:$M$54,"e2",$F$790:$F813)-SUM(AB$791:AB812))</f>
        <v/>
      </c>
      <c r="AC813" s="193" t="str">
        <f>IF(F813="","",DSUM('1.3_Emissions de procés'!$E$39:$M$54,"e3",$F$790:$F813)-SUM(AC$791:AC812))</f>
        <v/>
      </c>
      <c r="AD813" s="193" t="str">
        <f>IF(F813="","",DSUM('1.3_Emissions de procés'!$E$39:$M$54,"emissions",$F$790:$F813)-SUM(AD$791:AD812))</f>
        <v/>
      </c>
      <c r="AE813" s="193"/>
      <c r="AF813" s="193"/>
      <c r="AG813" s="193"/>
      <c r="AH813" s="193"/>
      <c r="AI813" s="193"/>
      <c r="AJ813" s="193"/>
    </row>
    <row r="814" spans="2:36" x14ac:dyDescent="0.25">
      <c r="B814">
        <v>24</v>
      </c>
      <c r="C814" s="172" t="str">
        <f>IF('0.1_Dades generals organització'!E67="","",'0.1_Dades generals organització'!E67)</f>
        <v/>
      </c>
      <c r="D814" s="172" t="str">
        <f>IF(C814="","",IF('0.1_Dades generals organització'!G67="no","",Dades!C814))</f>
        <v/>
      </c>
      <c r="E814" s="172" t="str">
        <f>IFERROR(INDEX($D$791:$D$1040,MATCH(0,INDEX(COUNTIF($E$790:E813,$D$791:$D$1040),),)),"")</f>
        <v/>
      </c>
      <c r="F814" s="172" t="str">
        <f t="shared" si="23"/>
        <v/>
      </c>
      <c r="G814" s="172" t="str">
        <f>IF(F814="","",DSUM('1.1_Instal·lacions fixes'!$E$14:$R$36,"e1",$F$790:$F814)+DSUM('1.1_Instal·lacions fixes'!$E$43:$L$58,"e1",$F$790:$F814)-SUM(G$791:G813))</f>
        <v/>
      </c>
      <c r="H814" s="172" t="str">
        <f>IF(F814="","",DSUM('1.1_Instal·lacions fixes'!$E$14:$R$36,"e2",$F$790:$F814)+DSUM('1.1_Instal·lacions fixes'!$E$43:$L$58,"e2",$F$790:$F814)-SUM(H$791:H813))</f>
        <v/>
      </c>
      <c r="I814" s="172" t="str">
        <f>IF(F814="","",DSUM('1.1_Instal·lacions fixes'!$E$14:$R$36,"e3",$F$790:$F814)+DSUM('1.1_Instal·lacions fixes'!$E$43:$L$58,"e3",$F$790:$F814)-SUM(I$791:I813))</f>
        <v/>
      </c>
      <c r="J814" s="172" t="str">
        <f>IF(F814="","",DSUM('1.1_Instal·lacions fixes'!$E$14:$R$36,"emissions",$F$790:$F814)+DSUM('1.1_Instal·lacions fixes'!$E$43:$L$58,"emissions",$F$790:$F814)-SUM(J$791:J813))</f>
        <v/>
      </c>
      <c r="K814" s="172" t="str">
        <f>IF(F814="","",DSUM('1.2_Vehicles i maquinària'!$E$22:$S$44,"e1",$F$790:$F814)+DSUM('1.2_Vehicles i maquinària'!$E$50:$S$70,"emissions",$F$790:$F814)-SUM(K$791:K813))</f>
        <v/>
      </c>
      <c r="L814" s="172" t="str">
        <f>IF(F814="","",DSUM('1.2_Vehicles i maquinària'!$E$22:$S$44,"e2",$F$790:$F814)-SUM(L$791:L813))</f>
        <v/>
      </c>
      <c r="M814" s="172" t="str">
        <f>IF(F814="","",DSUM('1.2_Vehicles i maquinària'!$E$22:$S$44,"e3",$F$790:$F814)-SUM(M$791:M813))</f>
        <v/>
      </c>
      <c r="N814" s="172" t="str">
        <f>IF(F814="","",DSUM('1.2_Vehicles i maquinària'!$E$22:$S$44,"emissions",$F$790:$F814)+DSUM('1.2_Vehicles i maquinària'!$E$50:$S$70,"emissions",$F$790:$F814)-SUM(N$791:N813))</f>
        <v/>
      </c>
      <c r="O814" s="172" t="str">
        <f>IF(F814="","",DSUM('1.2_Vehicles i maquinària'!$E$82:$S$92,"e1",$F$790:$F814)-SUM(O$791:O813))</f>
        <v/>
      </c>
      <c r="P814" s="172" t="str">
        <f>IF(F814="","",DSUM('1.2_Vehicles i maquinària'!$E$82:$S$92,"e2",$F$790:$F814)-SUM(P$791:P813))</f>
        <v/>
      </c>
      <c r="Q814" s="172" t="str">
        <f>IF(F814="","",DSUM('1.2_Vehicles i maquinària'!$E$82:$S$92,"e3",$F$790:$F814)-SUM(Q$791:Q813))</f>
        <v/>
      </c>
      <c r="R814" s="172" t="str">
        <f>IF(F814="","",DSUM('1.2_Vehicles i maquinària'!$E$82:$S$92,"emissions",$F$790:$F814)-SUM(R$791:R813))</f>
        <v/>
      </c>
      <c r="S814" s="172" t="str">
        <f>IF(F814="","",DSUM('1.2_Vehicles i maquinària'!$E$99:$S$109,"e1",$F$790:$F814)-SUM(S$791:S813))</f>
        <v/>
      </c>
      <c r="T814" s="172" t="str">
        <f>IF(F814="","",DSUM('1.2_Vehicles i maquinària'!$E$99:$S$109,"e2",$F$790:$F814)-SUM(T$791:T813))</f>
        <v/>
      </c>
      <c r="U814" s="172" t="str">
        <f>IF(F814="","",DSUM('1.2_Vehicles i maquinària'!$E$99:$S$109,"e3",$F$790:$F814)-SUM(U$791:U813))</f>
        <v/>
      </c>
      <c r="V814" s="172" t="str">
        <f>IF(F814="","",DSUM('1.2_Vehicles i maquinària'!$E$99:$S$109,"emissions",$F$790:$F814)-SUM(V$791:V813))</f>
        <v/>
      </c>
      <c r="W814" s="172" t="str">
        <f>IF(F814="","",DSUM('1.3_Emissions de procés'!$E$17:$M$32,"e1",$F$790:$F814)-SUM(W$791:W813))</f>
        <v/>
      </c>
      <c r="X814" s="172" t="str">
        <f>IF(F814="","",DSUM('1.3_Emissions de procés'!$E$17:$M$32,"e2",$F$790:$F814)-SUM(X$791:X813))</f>
        <v/>
      </c>
      <c r="Y814" s="172" t="str">
        <f>IF(F814="","",DSUM('1.3_Emissions de procés'!$E$17:$M$32,"e3",$F$790:$F814)-SUM(Y$791:Y813))</f>
        <v/>
      </c>
      <c r="Z814" s="172" t="str">
        <f>IF(F814="","",DSUM('1.3_Emissions de procés'!$E$17:$M$32,"emissions",$F$790:$F814)-SUM(Z$791:Z813))</f>
        <v/>
      </c>
      <c r="AA814" s="172" t="str">
        <f>IF(F814="","",DSUM('1.3_Emissions de procés'!$E$39:$M$54,"e1",$F$790:$F814)-SUM(AA$791:AA813))</f>
        <v/>
      </c>
      <c r="AB814" s="193" t="str">
        <f>IF(F814="","",DSUM('1.3_Emissions de procés'!$E$39:$M$54,"e2",$F$790:$F814)-SUM(AB$791:AB813))</f>
        <v/>
      </c>
      <c r="AC814" s="193" t="str">
        <f>IF(F814="","",DSUM('1.3_Emissions de procés'!$E$39:$M$54,"e3",$F$790:$F814)-SUM(AC$791:AC813))</f>
        <v/>
      </c>
      <c r="AD814" s="193" t="str">
        <f>IF(F814="","",DSUM('1.3_Emissions de procés'!$E$39:$M$54,"emissions",$F$790:$F814)-SUM(AD$791:AD813))</f>
        <v/>
      </c>
      <c r="AE814" s="193"/>
      <c r="AF814" s="193"/>
      <c r="AG814" s="193"/>
      <c r="AH814" s="193"/>
      <c r="AI814" s="119"/>
      <c r="AJ814" s="193"/>
    </row>
    <row r="815" spans="2:36" x14ac:dyDescent="0.25">
      <c r="B815">
        <v>25</v>
      </c>
      <c r="C815" s="172" t="str">
        <f>IF('0.1_Dades generals organització'!E68="","",'0.1_Dades generals organització'!E68)</f>
        <v/>
      </c>
      <c r="D815" s="172" t="str">
        <f>IF(C815="","",IF('0.1_Dades generals organització'!G68="no","",Dades!C815))</f>
        <v/>
      </c>
      <c r="E815" s="172" t="str">
        <f>IFERROR(INDEX($D$791:$D$1040,MATCH(0,INDEX(COUNTIF($E$790:E814,$D$791:$D$1040),),)),"")</f>
        <v/>
      </c>
      <c r="F815" s="172" t="str">
        <f t="shared" si="23"/>
        <v/>
      </c>
      <c r="G815" s="172" t="str">
        <f>IF(F815="","",DSUM('1.1_Instal·lacions fixes'!$E$14:$R$36,"e1",$F$790:$F815)+DSUM('1.1_Instal·lacions fixes'!$E$43:$L$58,"e1",$F$790:$F815)-SUM(G$791:G814))</f>
        <v/>
      </c>
      <c r="H815" s="172" t="str">
        <f>IF(F815="","",DSUM('1.1_Instal·lacions fixes'!$E$14:$R$36,"e2",$F$790:$F815)+DSUM('1.1_Instal·lacions fixes'!$E$43:$L$58,"e2",$F$790:$F815)-SUM(H$791:H814))</f>
        <v/>
      </c>
      <c r="I815" s="172" t="str">
        <f>IF(F815="","",DSUM('1.1_Instal·lacions fixes'!$E$14:$R$36,"e3",$F$790:$F815)+DSUM('1.1_Instal·lacions fixes'!$E$43:$L$58,"e3",$F$790:$F815)-SUM(I$791:I814))</f>
        <v/>
      </c>
      <c r="J815" s="172" t="str">
        <f>IF(F815="","",DSUM('1.1_Instal·lacions fixes'!$E$14:$R$36,"emissions",$F$790:$F815)+DSUM('1.1_Instal·lacions fixes'!$E$43:$L$58,"emissions",$F$790:$F815)-SUM(J$791:J814))</f>
        <v/>
      </c>
      <c r="K815" s="172" t="str">
        <f>IF(F815="","",DSUM('1.2_Vehicles i maquinària'!$E$22:$S$44,"e1",$F$790:$F815)+DSUM('1.2_Vehicles i maquinària'!$E$50:$S$70,"emissions",$F$790:$F815)-SUM(K$791:K814))</f>
        <v/>
      </c>
      <c r="L815" s="172" t="str">
        <f>IF(F815="","",DSUM('1.2_Vehicles i maquinària'!$E$22:$S$44,"e2",$F$790:$F815)-SUM(L$791:L814))</f>
        <v/>
      </c>
      <c r="M815" s="172" t="str">
        <f>IF(F815="","",DSUM('1.2_Vehicles i maquinària'!$E$22:$S$44,"e3",$F$790:$F815)-SUM(M$791:M814))</f>
        <v/>
      </c>
      <c r="N815" s="172" t="str">
        <f>IF(F815="","",DSUM('1.2_Vehicles i maquinària'!$E$22:$S$44,"emissions",$F$790:$F815)+DSUM('1.2_Vehicles i maquinària'!$E$50:$S$70,"emissions",$F$790:$F815)-SUM(N$791:N814))</f>
        <v/>
      </c>
      <c r="O815" s="172" t="str">
        <f>IF(F815="","",DSUM('1.2_Vehicles i maquinària'!$E$82:$S$92,"e1",$F$790:$F815)-SUM(O$791:O814))</f>
        <v/>
      </c>
      <c r="P815" s="172" t="str">
        <f>IF(F815="","",DSUM('1.2_Vehicles i maquinària'!$E$82:$S$92,"e2",$F$790:$F815)-SUM(P$791:P814))</f>
        <v/>
      </c>
      <c r="Q815" s="172" t="str">
        <f>IF(F815="","",DSUM('1.2_Vehicles i maquinària'!$E$82:$S$92,"e3",$F$790:$F815)-SUM(Q$791:Q814))</f>
        <v/>
      </c>
      <c r="R815" s="172" t="str">
        <f>IF(F815="","",DSUM('1.2_Vehicles i maquinària'!$E$82:$S$92,"emissions",$F$790:$F815)-SUM(R$791:R814))</f>
        <v/>
      </c>
      <c r="S815" s="172" t="str">
        <f>IF(F815="","",DSUM('1.2_Vehicles i maquinària'!$E$99:$S$109,"e1",$F$790:$F815)-SUM(S$791:S814))</f>
        <v/>
      </c>
      <c r="T815" s="172" t="str">
        <f>IF(F815="","",DSUM('1.2_Vehicles i maquinària'!$E$99:$S$109,"e2",$F$790:$F815)-SUM(T$791:T814))</f>
        <v/>
      </c>
      <c r="U815" s="172" t="str">
        <f>IF(F815="","",DSUM('1.2_Vehicles i maquinària'!$E$99:$S$109,"e3",$F$790:$F815)-SUM(U$791:U814))</f>
        <v/>
      </c>
      <c r="V815" s="172" t="str">
        <f>IF(F815="","",DSUM('1.2_Vehicles i maquinària'!$E$99:$S$109,"emissions",$F$790:$F815)-SUM(V$791:V814))</f>
        <v/>
      </c>
      <c r="W815" s="172" t="str">
        <f>IF(F815="","",DSUM('1.3_Emissions de procés'!$E$17:$M$32,"e1",$F$790:$F815)-SUM(W$791:W814))</f>
        <v/>
      </c>
      <c r="X815" s="172" t="str">
        <f>IF(F815="","",DSUM('1.3_Emissions de procés'!$E$17:$M$32,"e2",$F$790:$F815)-SUM(X$791:X814))</f>
        <v/>
      </c>
      <c r="Y815" s="172" t="str">
        <f>IF(F815="","",DSUM('1.3_Emissions de procés'!$E$17:$M$32,"e3",$F$790:$F815)-SUM(Y$791:Y814))</f>
        <v/>
      </c>
      <c r="Z815" s="172" t="str">
        <f>IF(F815="","",DSUM('1.3_Emissions de procés'!$E$17:$M$32,"emissions",$F$790:$F815)-SUM(Z$791:Z814))</f>
        <v/>
      </c>
      <c r="AA815" s="172" t="str">
        <f>IF(F815="","",DSUM('1.3_Emissions de procés'!$E$39:$M$54,"e1",$F$790:$F815)-SUM(AA$791:AA814))</f>
        <v/>
      </c>
      <c r="AB815" s="193" t="str">
        <f>IF(F815="","",DSUM('1.3_Emissions de procés'!$E$39:$M$54,"e2",$F$790:$F815)-SUM(AB$791:AB814))</f>
        <v/>
      </c>
      <c r="AC815" s="193" t="str">
        <f>IF(F815="","",DSUM('1.3_Emissions de procés'!$E$39:$M$54,"e3",$F$790:$F815)-SUM(AC$791:AC814))</f>
        <v/>
      </c>
      <c r="AD815" s="193" t="str">
        <f>IF(F815="","",DSUM('1.3_Emissions de procés'!$E$39:$M$54,"emissions",$F$790:$F815)-SUM(AD$791:AD814))</f>
        <v/>
      </c>
      <c r="AE815" s="193"/>
      <c r="AF815" s="193"/>
      <c r="AG815" s="193"/>
      <c r="AH815" s="193"/>
      <c r="AI815" s="193"/>
      <c r="AJ815" s="193"/>
    </row>
    <row r="816" spans="2:36" x14ac:dyDescent="0.25">
      <c r="B816">
        <v>26</v>
      </c>
      <c r="C816" s="172" t="str">
        <f>IF('0.1_Dades generals organització'!E69="","",'0.1_Dades generals organització'!E69)</f>
        <v/>
      </c>
      <c r="D816" s="172" t="str">
        <f>IF(C816="","",IF('0.1_Dades generals organització'!G69="no","",Dades!C816))</f>
        <v/>
      </c>
      <c r="E816" s="172" t="str">
        <f>IFERROR(INDEX($D$791:$D$1040,MATCH(0,INDEX(COUNTIF($E$790:E815,$D$791:$D$1040),),)),"")</f>
        <v/>
      </c>
      <c r="F816" s="172" t="str">
        <f t="shared" si="23"/>
        <v/>
      </c>
      <c r="G816" s="172" t="str">
        <f>IF(F816="","",DSUM('1.1_Instal·lacions fixes'!$E$14:$R$36,"e1",$F$790:$F816)+DSUM('1.1_Instal·lacions fixes'!$E$43:$L$58,"e1",$F$790:$F816)-SUM(G$791:G815))</f>
        <v/>
      </c>
      <c r="H816" s="172" t="str">
        <f>IF(F816="","",DSUM('1.1_Instal·lacions fixes'!$E$14:$R$36,"e2",$F$790:$F816)+DSUM('1.1_Instal·lacions fixes'!$E$43:$L$58,"e2",$F$790:$F816)-SUM(H$791:H815))</f>
        <v/>
      </c>
      <c r="I816" s="172" t="str">
        <f>IF(F816="","",DSUM('1.1_Instal·lacions fixes'!$E$14:$R$36,"e3",$F$790:$F816)+DSUM('1.1_Instal·lacions fixes'!$E$43:$L$58,"e3",$F$790:$F816)-SUM(I$791:I815))</f>
        <v/>
      </c>
      <c r="J816" s="172" t="str">
        <f>IF(F816="","",DSUM('1.1_Instal·lacions fixes'!$E$14:$R$36,"emissions",$F$790:$F816)+DSUM('1.1_Instal·lacions fixes'!$E$43:$L$58,"emissions",$F$790:$F816)-SUM(J$791:J815))</f>
        <v/>
      </c>
      <c r="K816" s="172" t="str">
        <f>IF(F816="","",DSUM('1.2_Vehicles i maquinària'!$E$22:$S$44,"e1",$F$790:$F816)+DSUM('1.2_Vehicles i maquinària'!$E$50:$S$70,"emissions",$F$790:$F816)-SUM(K$791:K815))</f>
        <v/>
      </c>
      <c r="L816" s="172" t="str">
        <f>IF(F816="","",DSUM('1.2_Vehicles i maquinària'!$E$22:$S$44,"e2",$F$790:$F816)-SUM(L$791:L815))</f>
        <v/>
      </c>
      <c r="M816" s="172" t="str">
        <f>IF(F816="","",DSUM('1.2_Vehicles i maquinària'!$E$22:$S$44,"e3",$F$790:$F816)-SUM(M$791:M815))</f>
        <v/>
      </c>
      <c r="N816" s="172" t="str">
        <f>IF(F816="","",DSUM('1.2_Vehicles i maquinària'!$E$22:$S$44,"emissions",$F$790:$F816)+DSUM('1.2_Vehicles i maquinària'!$E$50:$S$70,"emissions",$F$790:$F816)-SUM(N$791:N815))</f>
        <v/>
      </c>
      <c r="O816" s="172" t="str">
        <f>IF(F816="","",DSUM('1.2_Vehicles i maquinària'!$E$82:$S$92,"e1",$F$790:$F816)-SUM(O$791:O815))</f>
        <v/>
      </c>
      <c r="P816" s="172" t="str">
        <f>IF(F816="","",DSUM('1.2_Vehicles i maquinària'!$E$82:$S$92,"e2",$F$790:$F816)-SUM(P$791:P815))</f>
        <v/>
      </c>
      <c r="Q816" s="172" t="str">
        <f>IF(F816="","",DSUM('1.2_Vehicles i maquinària'!$E$82:$S$92,"e3",$F$790:$F816)-SUM(Q$791:Q815))</f>
        <v/>
      </c>
      <c r="R816" s="172" t="str">
        <f>IF(F816="","",DSUM('1.2_Vehicles i maquinària'!$E$82:$S$92,"emissions",$F$790:$F816)-SUM(R$791:R815))</f>
        <v/>
      </c>
      <c r="S816" s="172" t="str">
        <f>IF(F816="","",DSUM('1.2_Vehicles i maquinària'!$E$99:$S$109,"e1",$F$790:$F816)-SUM(S$791:S815))</f>
        <v/>
      </c>
      <c r="T816" s="172" t="str">
        <f>IF(F816="","",DSUM('1.2_Vehicles i maquinària'!$E$99:$S$109,"e2",$F$790:$F816)-SUM(T$791:T815))</f>
        <v/>
      </c>
      <c r="U816" s="172" t="str">
        <f>IF(F816="","",DSUM('1.2_Vehicles i maquinària'!$E$99:$S$109,"e3",$F$790:$F816)-SUM(U$791:U815))</f>
        <v/>
      </c>
      <c r="V816" s="172" t="str">
        <f>IF(F816="","",DSUM('1.2_Vehicles i maquinària'!$E$99:$S$109,"emissions",$F$790:$F816)-SUM(V$791:V815))</f>
        <v/>
      </c>
      <c r="W816" s="172" t="str">
        <f>IF(F816="","",DSUM('1.3_Emissions de procés'!$E$17:$M$32,"e1",$F$790:$F816)-SUM(W$791:W815))</f>
        <v/>
      </c>
      <c r="X816" s="172" t="str">
        <f>IF(F816="","",DSUM('1.3_Emissions de procés'!$E$17:$M$32,"e2",$F$790:$F816)-SUM(X$791:X815))</f>
        <v/>
      </c>
      <c r="Y816" s="172" t="str">
        <f>IF(F816="","",DSUM('1.3_Emissions de procés'!$E$17:$M$32,"e3",$F$790:$F816)-SUM(Y$791:Y815))</f>
        <v/>
      </c>
      <c r="Z816" s="172" t="str">
        <f>IF(F816="","",DSUM('1.3_Emissions de procés'!$E$17:$M$32,"emissions",$F$790:$F816)-SUM(Z$791:Z815))</f>
        <v/>
      </c>
      <c r="AA816" s="172" t="str">
        <f>IF(F816="","",DSUM('1.3_Emissions de procés'!$E$39:$M$54,"e1",$F$790:$F816)-SUM(AA$791:AA815))</f>
        <v/>
      </c>
      <c r="AB816" s="193" t="str">
        <f>IF(F816="","",DSUM('1.3_Emissions de procés'!$E$39:$M$54,"e2",$F$790:$F816)-SUM(AB$791:AB815))</f>
        <v/>
      </c>
      <c r="AC816" s="193" t="str">
        <f>IF(F816="","",DSUM('1.3_Emissions de procés'!$E$39:$M$54,"e3",$F$790:$F816)-SUM(AC$791:AC815))</f>
        <v/>
      </c>
      <c r="AD816" s="193" t="str">
        <f>IF(F816="","",DSUM('1.3_Emissions de procés'!$E$39:$M$54,"emissions",$F$790:$F816)-SUM(AD$791:AD815))</f>
        <v/>
      </c>
    </row>
    <row r="817" spans="2:30" x14ac:dyDescent="0.25">
      <c r="B817">
        <v>27</v>
      </c>
      <c r="C817" s="172" t="str">
        <f>IF('0.1_Dades generals organització'!E70="","",'0.1_Dades generals organització'!E70)</f>
        <v/>
      </c>
      <c r="D817" s="172" t="str">
        <f>IF(C817="","",IF('0.1_Dades generals organització'!G70="no","",Dades!C817))</f>
        <v/>
      </c>
      <c r="E817" s="172" t="str">
        <f>IFERROR(INDEX($D$791:$D$1040,MATCH(0,INDEX(COUNTIF($E$790:E816,$D$791:$D$1040),),)),"")</f>
        <v/>
      </c>
      <c r="F817" s="172" t="str">
        <f t="shared" si="23"/>
        <v/>
      </c>
      <c r="G817" s="172" t="str">
        <f>IF(F817="","",DSUM('1.1_Instal·lacions fixes'!$E$14:$R$36,"e1",$F$790:$F817)+DSUM('1.1_Instal·lacions fixes'!$E$43:$L$58,"e1",$F$790:$F817)-SUM(G$791:G816))</f>
        <v/>
      </c>
      <c r="H817" s="172" t="str">
        <f>IF(F817="","",DSUM('1.1_Instal·lacions fixes'!$E$14:$R$36,"e2",$F$790:$F817)+DSUM('1.1_Instal·lacions fixes'!$E$43:$L$58,"e2",$F$790:$F817)-SUM(H$791:H816))</f>
        <v/>
      </c>
      <c r="I817" s="172" t="str">
        <f>IF(F817="","",DSUM('1.1_Instal·lacions fixes'!$E$14:$R$36,"e3",$F$790:$F817)+DSUM('1.1_Instal·lacions fixes'!$E$43:$L$58,"e3",$F$790:$F817)-SUM(I$791:I816))</f>
        <v/>
      </c>
      <c r="J817" s="172" t="str">
        <f>IF(F817="","",DSUM('1.1_Instal·lacions fixes'!$E$14:$R$36,"emissions",$F$790:$F817)+DSUM('1.1_Instal·lacions fixes'!$E$43:$L$58,"emissions",$F$790:$F817)-SUM(J$791:J816))</f>
        <v/>
      </c>
      <c r="K817" s="172" t="str">
        <f>IF(F817="","",DSUM('1.2_Vehicles i maquinària'!$E$22:$S$44,"e1",$F$790:$F817)+DSUM('1.2_Vehicles i maquinària'!$E$50:$S$70,"emissions",$F$790:$F817)-SUM(K$791:K816))</f>
        <v/>
      </c>
      <c r="L817" s="172" t="str">
        <f>IF(F817="","",DSUM('1.2_Vehicles i maquinària'!$E$22:$S$44,"e2",$F$790:$F817)-SUM(L$791:L816))</f>
        <v/>
      </c>
      <c r="M817" s="172" t="str">
        <f>IF(F817="","",DSUM('1.2_Vehicles i maquinària'!$E$22:$S$44,"e3",$F$790:$F817)-SUM(M$791:M816))</f>
        <v/>
      </c>
      <c r="N817" s="172" t="str">
        <f>IF(F817="","",DSUM('1.2_Vehicles i maquinària'!$E$22:$S$44,"emissions",$F$790:$F817)+DSUM('1.2_Vehicles i maquinària'!$E$50:$S$70,"emissions",$F$790:$F817)-SUM(N$791:N816))</f>
        <v/>
      </c>
      <c r="O817" s="172" t="str">
        <f>IF(F817="","",DSUM('1.2_Vehicles i maquinària'!$E$82:$S$92,"e1",$F$790:$F817)-SUM(O$791:O816))</f>
        <v/>
      </c>
      <c r="P817" s="172" t="str">
        <f>IF(F817="","",DSUM('1.2_Vehicles i maquinària'!$E$82:$S$92,"e2",$F$790:$F817)-SUM(P$791:P816))</f>
        <v/>
      </c>
      <c r="Q817" s="172" t="str">
        <f>IF(F817="","",DSUM('1.2_Vehicles i maquinària'!$E$82:$S$92,"e3",$F$790:$F817)-SUM(Q$791:Q816))</f>
        <v/>
      </c>
      <c r="R817" s="172" t="str">
        <f>IF(F817="","",DSUM('1.2_Vehicles i maquinària'!$E$82:$S$92,"emissions",$F$790:$F817)-SUM(R$791:R816))</f>
        <v/>
      </c>
      <c r="S817" s="172" t="str">
        <f>IF(F817="","",DSUM('1.2_Vehicles i maquinària'!$E$99:$S$109,"e1",$F$790:$F817)-SUM(S$791:S816))</f>
        <v/>
      </c>
      <c r="T817" s="172" t="str">
        <f>IF(F817="","",DSUM('1.2_Vehicles i maquinària'!$E$99:$S$109,"e2",$F$790:$F817)-SUM(T$791:T816))</f>
        <v/>
      </c>
      <c r="U817" s="172" t="str">
        <f>IF(F817="","",DSUM('1.2_Vehicles i maquinària'!$E$99:$S$109,"e3",$F$790:$F817)-SUM(U$791:U816))</f>
        <v/>
      </c>
      <c r="V817" s="172" t="str">
        <f>IF(F817="","",DSUM('1.2_Vehicles i maquinària'!$E$99:$S$109,"emissions",$F$790:$F817)-SUM(V$791:V816))</f>
        <v/>
      </c>
      <c r="W817" s="172" t="str">
        <f>IF(F817="","",DSUM('1.3_Emissions de procés'!$E$17:$M$32,"e1",$F$790:$F817)-SUM(W$791:W816))</f>
        <v/>
      </c>
      <c r="X817" s="172" t="str">
        <f>IF(F817="","",DSUM('1.3_Emissions de procés'!$E$17:$M$32,"e2",$F$790:$F817)-SUM(X$791:X816))</f>
        <v/>
      </c>
      <c r="Y817" s="172" t="str">
        <f>IF(F817="","",DSUM('1.3_Emissions de procés'!$E$17:$M$32,"e3",$F$790:$F817)-SUM(Y$791:Y816))</f>
        <v/>
      </c>
      <c r="Z817" s="172" t="str">
        <f>IF(F817="","",DSUM('1.3_Emissions de procés'!$E$17:$M$32,"emissions",$F$790:$F817)-SUM(Z$791:Z816))</f>
        <v/>
      </c>
      <c r="AA817" s="172" t="str">
        <f>IF(F817="","",DSUM('1.3_Emissions de procés'!$E$39:$M$54,"e1",$F$790:$F817)-SUM(AA$791:AA816))</f>
        <v/>
      </c>
      <c r="AB817" s="193" t="str">
        <f>IF(F817="","",DSUM('1.3_Emissions de procés'!$E$39:$M$54,"e2",$F$790:$F817)-SUM(AB$791:AB816))</f>
        <v/>
      </c>
      <c r="AC817" s="193" t="str">
        <f>IF(F817="","",DSUM('1.3_Emissions de procés'!$E$39:$M$54,"e3",$F$790:$F817)-SUM(AC$791:AC816))</f>
        <v/>
      </c>
      <c r="AD817" s="193" t="str">
        <f>IF(F817="","",DSUM('1.3_Emissions de procés'!$E$39:$M$54,"emissions",$F$790:$F817)-SUM(AD$791:AD816))</f>
        <v/>
      </c>
    </row>
    <row r="818" spans="2:30" x14ac:dyDescent="0.25">
      <c r="B818">
        <v>28</v>
      </c>
      <c r="C818" s="172" t="str">
        <f>IF('0.1_Dades generals organització'!E71="","",'0.1_Dades generals organització'!E71)</f>
        <v/>
      </c>
      <c r="D818" s="172" t="str">
        <f>IF(C818="","",IF('0.1_Dades generals organització'!G71="no","",Dades!C818))</f>
        <v/>
      </c>
      <c r="E818" s="172" t="str">
        <f>IFERROR(INDEX($D$791:$D$1040,MATCH(0,INDEX(COUNTIF($E$790:E817,$D$791:$D$1040),),)),"")</f>
        <v/>
      </c>
      <c r="F818" s="172" t="str">
        <f t="shared" si="23"/>
        <v/>
      </c>
      <c r="G818" s="172" t="str">
        <f>IF(F818="","",DSUM('1.1_Instal·lacions fixes'!$E$14:$R$36,"e1",$F$790:$F818)+DSUM('1.1_Instal·lacions fixes'!$E$43:$L$58,"e1",$F$790:$F818)-SUM(G$791:G817))</f>
        <v/>
      </c>
      <c r="H818" s="172" t="str">
        <f>IF(F818="","",DSUM('1.1_Instal·lacions fixes'!$E$14:$R$36,"e2",$F$790:$F818)+DSUM('1.1_Instal·lacions fixes'!$E$43:$L$58,"e2",$F$790:$F818)-SUM(H$791:H817))</f>
        <v/>
      </c>
      <c r="I818" s="172" t="str">
        <f>IF(F818="","",DSUM('1.1_Instal·lacions fixes'!$E$14:$R$36,"e3",$F$790:$F818)+DSUM('1.1_Instal·lacions fixes'!$E$43:$L$58,"e3",$F$790:$F818)-SUM(I$791:I817))</f>
        <v/>
      </c>
      <c r="J818" s="172" t="str">
        <f>IF(F818="","",DSUM('1.1_Instal·lacions fixes'!$E$14:$R$36,"emissions",$F$790:$F818)+DSUM('1.1_Instal·lacions fixes'!$E$43:$L$58,"emissions",$F$790:$F818)-SUM(J$791:J817))</f>
        <v/>
      </c>
      <c r="K818" s="172" t="str">
        <f>IF(F818="","",DSUM('1.2_Vehicles i maquinària'!$E$22:$S$44,"e1",$F$790:$F818)+DSUM('1.2_Vehicles i maquinària'!$E$50:$S$70,"emissions",$F$790:$F818)-SUM(K$791:K817))</f>
        <v/>
      </c>
      <c r="L818" s="172" t="str">
        <f>IF(F818="","",DSUM('1.2_Vehicles i maquinària'!$E$22:$S$44,"e2",$F$790:$F818)-SUM(L$791:L817))</f>
        <v/>
      </c>
      <c r="M818" s="172" t="str">
        <f>IF(F818="","",DSUM('1.2_Vehicles i maquinària'!$E$22:$S$44,"e3",$F$790:$F818)-SUM(M$791:M817))</f>
        <v/>
      </c>
      <c r="N818" s="172" t="str">
        <f>IF(F818="","",DSUM('1.2_Vehicles i maquinària'!$E$22:$S$44,"emissions",$F$790:$F818)+DSUM('1.2_Vehicles i maquinària'!$E$50:$S$70,"emissions",$F$790:$F818)-SUM(N$791:N817))</f>
        <v/>
      </c>
      <c r="O818" s="172" t="str">
        <f>IF(F818="","",DSUM('1.2_Vehicles i maquinària'!$E$82:$S$92,"e1",$F$790:$F818)-SUM(O$791:O817))</f>
        <v/>
      </c>
      <c r="P818" s="172" t="str">
        <f>IF(F818="","",DSUM('1.2_Vehicles i maquinària'!$E$82:$S$92,"e2",$F$790:$F818)-SUM(P$791:P817))</f>
        <v/>
      </c>
      <c r="Q818" s="172" t="str">
        <f>IF(F818="","",DSUM('1.2_Vehicles i maquinària'!$E$82:$S$92,"e3",$F$790:$F818)-SUM(Q$791:Q817))</f>
        <v/>
      </c>
      <c r="R818" s="172" t="str">
        <f>IF(F818="","",DSUM('1.2_Vehicles i maquinària'!$E$82:$S$92,"emissions",$F$790:$F818)-SUM(R$791:R817))</f>
        <v/>
      </c>
      <c r="S818" s="172" t="str">
        <f>IF(F818="","",DSUM('1.2_Vehicles i maquinària'!$E$99:$S$109,"e1",$F$790:$F818)-SUM(S$791:S817))</f>
        <v/>
      </c>
      <c r="T818" s="172" t="str">
        <f>IF(F818="","",DSUM('1.2_Vehicles i maquinària'!$E$99:$S$109,"e2",$F$790:$F818)-SUM(T$791:T817))</f>
        <v/>
      </c>
      <c r="U818" s="172" t="str">
        <f>IF(F818="","",DSUM('1.2_Vehicles i maquinària'!$E$99:$S$109,"e3",$F$790:$F818)-SUM(U$791:U817))</f>
        <v/>
      </c>
      <c r="V818" s="172" t="str">
        <f>IF(F818="","",DSUM('1.2_Vehicles i maquinària'!$E$99:$S$109,"emissions",$F$790:$F818)-SUM(V$791:V817))</f>
        <v/>
      </c>
      <c r="W818" s="172" t="str">
        <f>IF(F818="","",DSUM('1.3_Emissions de procés'!$E$17:$M$32,"e1",$F$790:$F818)-SUM(W$791:W817))</f>
        <v/>
      </c>
      <c r="X818" s="172" t="str">
        <f>IF(F818="","",DSUM('1.3_Emissions de procés'!$E$17:$M$32,"e2",$F$790:$F818)-SUM(X$791:X817))</f>
        <v/>
      </c>
      <c r="Y818" s="172" t="str">
        <f>IF(F818="","",DSUM('1.3_Emissions de procés'!$E$17:$M$32,"e3",$F$790:$F818)-SUM(Y$791:Y817))</f>
        <v/>
      </c>
      <c r="Z818" s="172" t="str">
        <f>IF(F818="","",DSUM('1.3_Emissions de procés'!$E$17:$M$32,"emissions",$F$790:$F818)-SUM(Z$791:Z817))</f>
        <v/>
      </c>
      <c r="AA818" s="172" t="str">
        <f>IF(F818="","",DSUM('1.3_Emissions de procés'!$E$39:$M$54,"e1",$F$790:$F818)-SUM(AA$791:AA817))</f>
        <v/>
      </c>
      <c r="AB818" s="193" t="str">
        <f>IF(F818="","",DSUM('1.3_Emissions de procés'!$E$39:$M$54,"e2",$F$790:$F818)-SUM(AB$791:AB817))</f>
        <v/>
      </c>
      <c r="AC818" s="193" t="str">
        <f>IF(F818="","",DSUM('1.3_Emissions de procés'!$E$39:$M$54,"e3",$F$790:$F818)-SUM(AC$791:AC817))</f>
        <v/>
      </c>
      <c r="AD818" s="193" t="str">
        <f>IF(F818="","",DSUM('1.3_Emissions de procés'!$E$39:$M$54,"emissions",$F$790:$F818)-SUM(AD$791:AD817))</f>
        <v/>
      </c>
    </row>
    <row r="819" spans="2:30" x14ac:dyDescent="0.25">
      <c r="B819">
        <v>29</v>
      </c>
      <c r="C819" s="172" t="str">
        <f>IF('0.1_Dades generals organització'!E72="","",'0.1_Dades generals organització'!E72)</f>
        <v/>
      </c>
      <c r="D819" s="172" t="str">
        <f>IF(C819="","",IF('0.1_Dades generals organització'!G72="no","",Dades!C819))</f>
        <v/>
      </c>
      <c r="E819" s="172" t="str">
        <f>IFERROR(INDEX($D$791:$D$1040,MATCH(0,INDEX(COUNTIF($E$790:E818,$D$791:$D$1040),),)),"")</f>
        <v/>
      </c>
      <c r="F819" s="172" t="str">
        <f t="shared" si="23"/>
        <v/>
      </c>
      <c r="G819" s="172" t="str">
        <f>IF(F819="","",DSUM('1.1_Instal·lacions fixes'!$E$14:$R$36,"e1",$F$790:$F819)+DSUM('1.1_Instal·lacions fixes'!$E$43:$L$58,"e1",$F$790:$F819)-SUM(G$791:G818))</f>
        <v/>
      </c>
      <c r="H819" s="172" t="str">
        <f>IF(F819="","",DSUM('1.1_Instal·lacions fixes'!$E$14:$R$36,"e2",$F$790:$F819)+DSUM('1.1_Instal·lacions fixes'!$E$43:$L$58,"e2",$F$790:$F819)-SUM(H$791:H818))</f>
        <v/>
      </c>
      <c r="I819" s="172" t="str">
        <f>IF(F819="","",DSUM('1.1_Instal·lacions fixes'!$E$14:$R$36,"e3",$F$790:$F819)+DSUM('1.1_Instal·lacions fixes'!$E$43:$L$58,"e3",$F$790:$F819)-SUM(I$791:I818))</f>
        <v/>
      </c>
      <c r="J819" s="172" t="str">
        <f>IF(F819="","",DSUM('1.1_Instal·lacions fixes'!$E$14:$R$36,"emissions",$F$790:$F819)+DSUM('1.1_Instal·lacions fixes'!$E$43:$L$58,"emissions",$F$790:$F819)-SUM(J$791:J818))</f>
        <v/>
      </c>
      <c r="K819" s="172" t="str">
        <f>IF(F819="","",DSUM('1.2_Vehicles i maquinària'!$E$22:$S$44,"e1",$F$790:$F819)+DSUM('1.2_Vehicles i maquinària'!$E$50:$S$70,"emissions",$F$790:$F819)-SUM(K$791:K818))</f>
        <v/>
      </c>
      <c r="L819" s="172" t="str">
        <f>IF(F819="","",DSUM('1.2_Vehicles i maquinària'!$E$22:$S$44,"e2",$F$790:$F819)-SUM(L$791:L818))</f>
        <v/>
      </c>
      <c r="M819" s="172" t="str">
        <f>IF(F819="","",DSUM('1.2_Vehicles i maquinària'!$E$22:$S$44,"e3",$F$790:$F819)-SUM(M$791:M818))</f>
        <v/>
      </c>
      <c r="N819" s="172" t="str">
        <f>IF(F819="","",DSUM('1.2_Vehicles i maquinària'!$E$22:$S$44,"emissions",$F$790:$F819)+DSUM('1.2_Vehicles i maquinària'!$E$50:$S$70,"emissions",$F$790:$F819)-SUM(N$791:N818))</f>
        <v/>
      </c>
      <c r="O819" s="172" t="str">
        <f>IF(F819="","",DSUM('1.2_Vehicles i maquinària'!$E$82:$S$92,"e1",$F$790:$F819)-SUM(O$791:O818))</f>
        <v/>
      </c>
      <c r="P819" s="172" t="str">
        <f>IF(F819="","",DSUM('1.2_Vehicles i maquinària'!$E$82:$S$92,"e2",$F$790:$F819)-SUM(P$791:P818))</f>
        <v/>
      </c>
      <c r="Q819" s="172" t="str">
        <f>IF(F819="","",DSUM('1.2_Vehicles i maquinària'!$E$82:$S$92,"e3",$F$790:$F819)-SUM(Q$791:Q818))</f>
        <v/>
      </c>
      <c r="R819" s="172" t="str">
        <f>IF(F819="","",DSUM('1.2_Vehicles i maquinària'!$E$82:$S$92,"emissions",$F$790:$F819)-SUM(R$791:R818))</f>
        <v/>
      </c>
      <c r="S819" s="172" t="str">
        <f>IF(F819="","",DSUM('1.2_Vehicles i maquinària'!$E$99:$S$109,"e1",$F$790:$F819)-SUM(S$791:S818))</f>
        <v/>
      </c>
      <c r="T819" s="172" t="str">
        <f>IF(F819="","",DSUM('1.2_Vehicles i maquinària'!$E$99:$S$109,"e2",$F$790:$F819)-SUM(T$791:T818))</f>
        <v/>
      </c>
      <c r="U819" s="172" t="str">
        <f>IF(F819="","",DSUM('1.2_Vehicles i maquinària'!$E$99:$S$109,"e3",$F$790:$F819)-SUM(U$791:U818))</f>
        <v/>
      </c>
      <c r="V819" s="172" t="str">
        <f>IF(F819="","",DSUM('1.2_Vehicles i maquinària'!$E$99:$S$109,"emissions",$F$790:$F819)-SUM(V$791:V818))</f>
        <v/>
      </c>
      <c r="W819" s="172" t="str">
        <f>IF(F819="","",DSUM('1.3_Emissions de procés'!$E$17:$M$32,"e1",$F$790:$F819)-SUM(W$791:W818))</f>
        <v/>
      </c>
      <c r="X819" s="172" t="str">
        <f>IF(F819="","",DSUM('1.3_Emissions de procés'!$E$17:$M$32,"e2",$F$790:$F819)-SUM(X$791:X818))</f>
        <v/>
      </c>
      <c r="Y819" s="172" t="str">
        <f>IF(F819="","",DSUM('1.3_Emissions de procés'!$E$17:$M$32,"e3",$F$790:$F819)-SUM(Y$791:Y818))</f>
        <v/>
      </c>
      <c r="Z819" s="172" t="str">
        <f>IF(F819="","",DSUM('1.3_Emissions de procés'!$E$17:$M$32,"emissions",$F$790:$F819)-SUM(Z$791:Z818))</f>
        <v/>
      </c>
      <c r="AA819" s="172" t="str">
        <f>IF(F819="","",DSUM('1.3_Emissions de procés'!$E$39:$M$54,"e1",$F$790:$F819)-SUM(AA$791:AA818))</f>
        <v/>
      </c>
      <c r="AB819" s="193" t="str">
        <f>IF(F819="","",DSUM('1.3_Emissions de procés'!$E$39:$M$54,"e2",$F$790:$F819)-SUM(AB$791:AB818))</f>
        <v/>
      </c>
      <c r="AC819" s="193" t="str">
        <f>IF(F819="","",DSUM('1.3_Emissions de procés'!$E$39:$M$54,"e3",$F$790:$F819)-SUM(AC$791:AC818))</f>
        <v/>
      </c>
      <c r="AD819" s="193" t="str">
        <f>IF(F819="","",DSUM('1.3_Emissions de procés'!$E$39:$M$54,"emissions",$F$790:$F819)-SUM(AD$791:AD818))</f>
        <v/>
      </c>
    </row>
    <row r="820" spans="2:30" x14ac:dyDescent="0.25">
      <c r="B820">
        <v>30</v>
      </c>
      <c r="C820" s="172" t="str">
        <f>IF('0.1_Dades generals organització'!E73="","",'0.1_Dades generals organització'!E73)</f>
        <v/>
      </c>
      <c r="D820" s="172" t="str">
        <f>IF(C820="","",IF('0.1_Dades generals organització'!G73="no","",Dades!C820))</f>
        <v/>
      </c>
      <c r="E820" s="172" t="str">
        <f>IFERROR(INDEX($D$791:$D$1040,MATCH(0,INDEX(COUNTIF($E$790:E819,$D$791:$D$1040),),)),"")</f>
        <v/>
      </c>
      <c r="F820" s="172" t="str">
        <f t="shared" si="23"/>
        <v/>
      </c>
      <c r="G820" s="172" t="str">
        <f>IF(F820="","",DSUM('1.1_Instal·lacions fixes'!$E$14:$R$36,"e1",$F$790:$F820)+DSUM('1.1_Instal·lacions fixes'!$E$43:$L$58,"e1",$F$790:$F820)-SUM(G$791:G819))</f>
        <v/>
      </c>
      <c r="H820" s="172" t="str">
        <f>IF(F820="","",DSUM('1.1_Instal·lacions fixes'!$E$14:$R$36,"e2",$F$790:$F820)+DSUM('1.1_Instal·lacions fixes'!$E$43:$L$58,"e2",$F$790:$F820)-SUM(H$791:H819))</f>
        <v/>
      </c>
      <c r="I820" s="172" t="str">
        <f>IF(F820="","",DSUM('1.1_Instal·lacions fixes'!$E$14:$R$36,"e3",$F$790:$F820)+DSUM('1.1_Instal·lacions fixes'!$E$43:$L$58,"e3",$F$790:$F820)-SUM(I$791:I819))</f>
        <v/>
      </c>
      <c r="J820" s="172" t="str">
        <f>IF(F820="","",DSUM('1.1_Instal·lacions fixes'!$E$14:$R$36,"emissions",$F$790:$F820)+DSUM('1.1_Instal·lacions fixes'!$E$43:$L$58,"emissions",$F$790:$F820)-SUM(J$791:J819))</f>
        <v/>
      </c>
      <c r="K820" s="172" t="str">
        <f>IF(F820="","",DSUM('1.2_Vehicles i maquinària'!$E$22:$S$44,"e1",$F$790:$F820)+DSUM('1.2_Vehicles i maquinària'!$E$50:$S$70,"emissions",$F$790:$F820)-SUM(K$791:K819))</f>
        <v/>
      </c>
      <c r="L820" s="172" t="str">
        <f>IF(F820="","",DSUM('1.2_Vehicles i maquinària'!$E$22:$S$44,"e2",$F$790:$F820)-SUM(L$791:L819))</f>
        <v/>
      </c>
      <c r="M820" s="172" t="str">
        <f>IF(F820="","",DSUM('1.2_Vehicles i maquinària'!$E$22:$S$44,"e3",$F$790:$F820)-SUM(M$791:M819))</f>
        <v/>
      </c>
      <c r="N820" s="172" t="str">
        <f>IF(F820="","",DSUM('1.2_Vehicles i maquinària'!$E$22:$S$44,"emissions",$F$790:$F820)+DSUM('1.2_Vehicles i maquinària'!$E$50:$S$70,"emissions",$F$790:$F820)-SUM(N$791:N819))</f>
        <v/>
      </c>
      <c r="O820" s="172" t="str">
        <f>IF(F820="","",DSUM('1.2_Vehicles i maquinària'!$E$82:$S$92,"e1",$F$790:$F820)-SUM(O$791:O819))</f>
        <v/>
      </c>
      <c r="P820" s="172" t="str">
        <f>IF(F820="","",DSUM('1.2_Vehicles i maquinària'!$E$82:$S$92,"e2",$F$790:$F820)-SUM(P$791:P819))</f>
        <v/>
      </c>
      <c r="Q820" s="172" t="str">
        <f>IF(F820="","",DSUM('1.2_Vehicles i maquinària'!$E$82:$S$92,"e3",$F$790:$F820)-SUM(Q$791:Q819))</f>
        <v/>
      </c>
      <c r="R820" s="172" t="str">
        <f>IF(F820="","",DSUM('1.2_Vehicles i maquinària'!$E$82:$S$92,"emissions",$F$790:$F820)-SUM(R$791:R819))</f>
        <v/>
      </c>
      <c r="S820" s="172" t="str">
        <f>IF(F820="","",DSUM('1.2_Vehicles i maquinària'!$E$99:$S$109,"e1",$F$790:$F820)-SUM(S$791:S819))</f>
        <v/>
      </c>
      <c r="T820" s="172" t="str">
        <f>IF(F820="","",DSUM('1.2_Vehicles i maquinària'!$E$99:$S$109,"e2",$F$790:$F820)-SUM(T$791:T819))</f>
        <v/>
      </c>
      <c r="U820" s="172" t="str">
        <f>IF(F820="","",DSUM('1.2_Vehicles i maquinària'!$E$99:$S$109,"e3",$F$790:$F820)-SUM(U$791:U819))</f>
        <v/>
      </c>
      <c r="V820" s="172" t="str">
        <f>IF(F820="","",DSUM('1.2_Vehicles i maquinària'!$E$99:$S$109,"emissions",$F$790:$F820)-SUM(V$791:V819))</f>
        <v/>
      </c>
      <c r="W820" s="172" t="str">
        <f>IF(F820="","",DSUM('1.3_Emissions de procés'!$E$17:$M$32,"e1",$F$790:$F820)-SUM(W$791:W819))</f>
        <v/>
      </c>
      <c r="X820" s="172" t="str">
        <f>IF(F820="","",DSUM('1.3_Emissions de procés'!$E$17:$M$32,"e2",$F$790:$F820)-SUM(X$791:X819))</f>
        <v/>
      </c>
      <c r="Y820" s="172" t="str">
        <f>IF(F820="","",DSUM('1.3_Emissions de procés'!$E$17:$M$32,"e3",$F$790:$F820)-SUM(Y$791:Y819))</f>
        <v/>
      </c>
      <c r="Z820" s="172" t="str">
        <f>IF(F820="","",DSUM('1.3_Emissions de procés'!$E$17:$M$32,"emissions",$F$790:$F820)-SUM(Z$791:Z819))</f>
        <v/>
      </c>
      <c r="AA820" s="172" t="str">
        <f>IF(F820="","",DSUM('1.3_Emissions de procés'!$E$39:$M$54,"e1",$F$790:$F820)-SUM(AA$791:AA819))</f>
        <v/>
      </c>
      <c r="AB820" s="193" t="str">
        <f>IF(F820="","",DSUM('1.3_Emissions de procés'!$E$39:$M$54,"e2",$F$790:$F820)-SUM(AB$791:AB819))</f>
        <v/>
      </c>
      <c r="AC820" s="193" t="str">
        <f>IF(F820="","",DSUM('1.3_Emissions de procés'!$E$39:$M$54,"e3",$F$790:$F820)-SUM(AC$791:AC819))</f>
        <v/>
      </c>
      <c r="AD820" s="193" t="str">
        <f>IF(F820="","",DSUM('1.3_Emissions de procés'!$E$39:$M$54,"emissions",$F$790:$F820)-SUM(AD$791:AD819))</f>
        <v/>
      </c>
    </row>
    <row r="821" spans="2:30" x14ac:dyDescent="0.25">
      <c r="B821">
        <v>31</v>
      </c>
      <c r="C821" s="172" t="str">
        <f>IF('0.1_Dades generals organització'!E74="","",'0.1_Dades generals organització'!E74)</f>
        <v/>
      </c>
      <c r="D821" s="172" t="str">
        <f>IF(C821="","",IF('0.1_Dades generals organització'!G74="no","",Dades!C821))</f>
        <v/>
      </c>
      <c r="E821" s="172" t="str">
        <f>IFERROR(INDEX($D$791:$D$1040,MATCH(0,INDEX(COUNTIF($E$790:E820,$D$791:$D$1040),),)),"")</f>
        <v/>
      </c>
      <c r="F821" s="172" t="str">
        <f t="shared" si="23"/>
        <v/>
      </c>
      <c r="G821" s="172" t="str">
        <f>IF(F821="","",DSUM('1.1_Instal·lacions fixes'!$E$14:$R$36,"e1",$F$790:$F821)+DSUM('1.1_Instal·lacions fixes'!$E$43:$L$58,"e1",$F$790:$F821)-SUM(G$791:G820))</f>
        <v/>
      </c>
      <c r="H821" s="172" t="str">
        <f>IF(F821="","",DSUM('1.1_Instal·lacions fixes'!$E$14:$R$36,"e2",$F$790:$F821)+DSUM('1.1_Instal·lacions fixes'!$E$43:$L$58,"e2",$F$790:$F821)-SUM(H$791:H820))</f>
        <v/>
      </c>
      <c r="I821" s="172" t="str">
        <f>IF(F821="","",DSUM('1.1_Instal·lacions fixes'!$E$14:$R$36,"e3",$F$790:$F821)+DSUM('1.1_Instal·lacions fixes'!$E$43:$L$58,"e3",$F$790:$F821)-SUM(I$791:I820))</f>
        <v/>
      </c>
      <c r="J821" s="172" t="str">
        <f>IF(F821="","",DSUM('1.1_Instal·lacions fixes'!$E$14:$R$36,"emissions",$F$790:$F821)+DSUM('1.1_Instal·lacions fixes'!$E$43:$L$58,"emissions",$F$790:$F821)-SUM(J$791:J820))</f>
        <v/>
      </c>
      <c r="K821" s="172" t="str">
        <f>IF(F821="","",DSUM('1.2_Vehicles i maquinària'!$E$22:$S$44,"e1",$F$790:$F821)+DSUM('1.2_Vehicles i maquinària'!$E$50:$S$70,"emissions",$F$790:$F821)-SUM(K$791:K820))</f>
        <v/>
      </c>
      <c r="L821" s="172" t="str">
        <f>IF(F821="","",DSUM('1.2_Vehicles i maquinària'!$E$22:$S$44,"e2",$F$790:$F821)-SUM(L$791:L820))</f>
        <v/>
      </c>
      <c r="M821" s="172" t="str">
        <f>IF(F821="","",DSUM('1.2_Vehicles i maquinària'!$E$22:$S$44,"e3",$F$790:$F821)-SUM(M$791:M820))</f>
        <v/>
      </c>
      <c r="N821" s="172" t="str">
        <f>IF(F821="","",DSUM('1.2_Vehicles i maquinària'!$E$22:$S$44,"emissions",$F$790:$F821)+DSUM('1.2_Vehicles i maquinària'!$E$50:$S$70,"emissions",$F$790:$F821)-SUM(N$791:N820))</f>
        <v/>
      </c>
      <c r="O821" s="172" t="str">
        <f>IF(F821="","",DSUM('1.2_Vehicles i maquinària'!$E$82:$S$92,"e1",$F$790:$F821)-SUM(O$791:O820))</f>
        <v/>
      </c>
      <c r="P821" s="172" t="str">
        <f>IF(F821="","",DSUM('1.2_Vehicles i maquinària'!$E$82:$S$92,"e2",$F$790:$F821)-SUM(P$791:P820))</f>
        <v/>
      </c>
      <c r="Q821" s="172" t="str">
        <f>IF(F821="","",DSUM('1.2_Vehicles i maquinària'!$E$82:$S$92,"e3",$F$790:$F821)-SUM(Q$791:Q820))</f>
        <v/>
      </c>
      <c r="R821" s="172" t="str">
        <f>IF(F821="","",DSUM('1.2_Vehicles i maquinària'!$E$82:$S$92,"emissions",$F$790:$F821)-SUM(R$791:R820))</f>
        <v/>
      </c>
      <c r="S821" s="172" t="str">
        <f>IF(F821="","",DSUM('1.2_Vehicles i maquinària'!$E$99:$S$109,"e1",$F$790:$F821)-SUM(S$791:S820))</f>
        <v/>
      </c>
      <c r="T821" s="172" t="str">
        <f>IF(F821="","",DSUM('1.2_Vehicles i maquinària'!$E$99:$S$109,"e2",$F$790:$F821)-SUM(T$791:T820))</f>
        <v/>
      </c>
      <c r="U821" s="172" t="str">
        <f>IF(F821="","",DSUM('1.2_Vehicles i maquinària'!$E$99:$S$109,"e3",$F$790:$F821)-SUM(U$791:U820))</f>
        <v/>
      </c>
      <c r="V821" s="172" t="str">
        <f>IF(F821="","",DSUM('1.2_Vehicles i maquinària'!$E$99:$S$109,"emissions",$F$790:$F821)-SUM(V$791:V820))</f>
        <v/>
      </c>
      <c r="W821" s="172" t="str">
        <f>IF(F821="","",DSUM('1.3_Emissions de procés'!$E$17:$M$32,"e1",$F$790:$F821)-SUM(W$791:W820))</f>
        <v/>
      </c>
      <c r="X821" s="172" t="str">
        <f>IF(F821="","",DSUM('1.3_Emissions de procés'!$E$17:$M$32,"e2",$F$790:$F821)-SUM(X$791:X820))</f>
        <v/>
      </c>
      <c r="Y821" s="172" t="str">
        <f>IF(F821="","",DSUM('1.3_Emissions de procés'!$E$17:$M$32,"e3",$F$790:$F821)-SUM(Y$791:Y820))</f>
        <v/>
      </c>
      <c r="Z821" s="172" t="str">
        <f>IF(F821="","",DSUM('1.3_Emissions de procés'!$E$17:$M$32,"emissions",$F$790:$F821)-SUM(Z$791:Z820))</f>
        <v/>
      </c>
      <c r="AA821" s="172" t="str">
        <f>IF(F821="","",DSUM('1.3_Emissions de procés'!$E$39:$M$54,"e1",$F$790:$F821)-SUM(AA$791:AA820))</f>
        <v/>
      </c>
      <c r="AB821" s="193" t="str">
        <f>IF(F821="","",DSUM('1.3_Emissions de procés'!$E$39:$M$54,"e2",$F$790:$F821)-SUM(AB$791:AB820))</f>
        <v/>
      </c>
      <c r="AC821" s="193" t="str">
        <f>IF(F821="","",DSUM('1.3_Emissions de procés'!$E$39:$M$54,"e3",$F$790:$F821)-SUM(AC$791:AC820))</f>
        <v/>
      </c>
      <c r="AD821" s="193" t="str">
        <f>IF(F821="","",DSUM('1.3_Emissions de procés'!$E$39:$M$54,"emissions",$F$790:$F821)-SUM(AD$791:AD820))</f>
        <v/>
      </c>
    </row>
    <row r="822" spans="2:30" x14ac:dyDescent="0.25">
      <c r="B822">
        <v>32</v>
      </c>
      <c r="C822" s="172" t="str">
        <f>IF('0.1_Dades generals organització'!E75="","",'0.1_Dades generals organització'!E75)</f>
        <v/>
      </c>
      <c r="D822" s="172" t="str">
        <f>IF(C822="","",IF('0.1_Dades generals organització'!G75="no","",Dades!C822))</f>
        <v/>
      </c>
      <c r="E822" s="172" t="str">
        <f>IFERROR(INDEX($D$791:$D$1040,MATCH(0,INDEX(COUNTIF($E$790:E821,$D$791:$D$1040),),)),"")</f>
        <v/>
      </c>
      <c r="F822" s="172" t="str">
        <f t="shared" si="23"/>
        <v/>
      </c>
      <c r="G822" s="172" t="str">
        <f>IF(F822="","",DSUM('1.1_Instal·lacions fixes'!$E$14:$R$36,"e1",$F$790:$F822)+DSUM('1.1_Instal·lacions fixes'!$E$43:$L$58,"e1",$F$790:$F822)-SUM(G$791:G821))</f>
        <v/>
      </c>
      <c r="H822" s="172" t="str">
        <f>IF(F822="","",DSUM('1.1_Instal·lacions fixes'!$E$14:$R$36,"e2",$F$790:$F822)+DSUM('1.1_Instal·lacions fixes'!$E$43:$L$58,"e2",$F$790:$F822)-SUM(H$791:H821))</f>
        <v/>
      </c>
      <c r="I822" s="172" t="str">
        <f>IF(F822="","",DSUM('1.1_Instal·lacions fixes'!$E$14:$R$36,"e3",$F$790:$F822)+DSUM('1.1_Instal·lacions fixes'!$E$43:$L$58,"e3",$F$790:$F822)-SUM(I$791:I821))</f>
        <v/>
      </c>
      <c r="J822" s="172" t="str">
        <f>IF(F822="","",DSUM('1.1_Instal·lacions fixes'!$E$14:$R$36,"emissions",$F$790:$F822)+DSUM('1.1_Instal·lacions fixes'!$E$43:$L$58,"emissions",$F$790:$F822)-SUM(J$791:J821))</f>
        <v/>
      </c>
      <c r="K822" s="172" t="str">
        <f>IF(F822="","",DSUM('1.2_Vehicles i maquinària'!$E$22:$S$44,"e1",$F$790:$F822)+DSUM('1.2_Vehicles i maquinària'!$E$50:$S$70,"emissions",$F$790:$F822)-SUM(K$791:K821))</f>
        <v/>
      </c>
      <c r="L822" s="172" t="str">
        <f>IF(F822="","",DSUM('1.2_Vehicles i maquinària'!$E$22:$S$44,"e2",$F$790:$F822)-SUM(L$791:L821))</f>
        <v/>
      </c>
      <c r="M822" s="172" t="str">
        <f>IF(F822="","",DSUM('1.2_Vehicles i maquinària'!$E$22:$S$44,"e3",$F$790:$F822)-SUM(M$791:M821))</f>
        <v/>
      </c>
      <c r="N822" s="172" t="str">
        <f>IF(F822="","",DSUM('1.2_Vehicles i maquinària'!$E$22:$S$44,"emissions",$F$790:$F822)+DSUM('1.2_Vehicles i maquinària'!$E$50:$S$70,"emissions",$F$790:$F822)-SUM(N$791:N821))</f>
        <v/>
      </c>
      <c r="O822" s="172" t="str">
        <f>IF(F822="","",DSUM('1.2_Vehicles i maquinària'!$E$82:$S$92,"e1",$F$790:$F822)-SUM(O$791:O821))</f>
        <v/>
      </c>
      <c r="P822" s="172" t="str">
        <f>IF(F822="","",DSUM('1.2_Vehicles i maquinària'!$E$82:$S$92,"e2",$F$790:$F822)-SUM(P$791:P821))</f>
        <v/>
      </c>
      <c r="Q822" s="172" t="str">
        <f>IF(F822="","",DSUM('1.2_Vehicles i maquinària'!$E$82:$S$92,"e3",$F$790:$F822)-SUM(Q$791:Q821))</f>
        <v/>
      </c>
      <c r="R822" s="172" t="str">
        <f>IF(F822="","",DSUM('1.2_Vehicles i maquinària'!$E$82:$S$92,"emissions",$F$790:$F822)-SUM(R$791:R821))</f>
        <v/>
      </c>
      <c r="S822" s="172" t="str">
        <f>IF(F822="","",DSUM('1.2_Vehicles i maquinària'!$E$99:$S$109,"e1",$F$790:$F822)-SUM(S$791:S821))</f>
        <v/>
      </c>
      <c r="T822" s="172" t="str">
        <f>IF(F822="","",DSUM('1.2_Vehicles i maquinària'!$E$99:$S$109,"e2",$F$790:$F822)-SUM(T$791:T821))</f>
        <v/>
      </c>
      <c r="U822" s="172" t="str">
        <f>IF(F822="","",DSUM('1.2_Vehicles i maquinària'!$E$99:$S$109,"e3",$F$790:$F822)-SUM(U$791:U821))</f>
        <v/>
      </c>
      <c r="V822" s="172" t="str">
        <f>IF(F822="","",DSUM('1.2_Vehicles i maquinària'!$E$99:$S$109,"emissions",$F$790:$F822)-SUM(V$791:V821))</f>
        <v/>
      </c>
      <c r="W822" s="172" t="str">
        <f>IF(F822="","",DSUM('1.3_Emissions de procés'!$E$17:$M$32,"e1",$F$790:$F822)-SUM(W$791:W821))</f>
        <v/>
      </c>
      <c r="X822" s="172" t="str">
        <f>IF(F822="","",DSUM('1.3_Emissions de procés'!$E$17:$M$32,"e2",$F$790:$F822)-SUM(X$791:X821))</f>
        <v/>
      </c>
      <c r="Y822" s="172" t="str">
        <f>IF(F822="","",DSUM('1.3_Emissions de procés'!$E$17:$M$32,"e3",$F$790:$F822)-SUM(Y$791:Y821))</f>
        <v/>
      </c>
      <c r="Z822" s="172" t="str">
        <f>IF(F822="","",DSUM('1.3_Emissions de procés'!$E$17:$M$32,"emissions",$F$790:$F822)-SUM(Z$791:Z821))</f>
        <v/>
      </c>
      <c r="AA822" s="172" t="str">
        <f>IF(F822="","",DSUM('1.3_Emissions de procés'!$E$39:$M$54,"e1",$F$790:$F822)-SUM(AA$791:AA821))</f>
        <v/>
      </c>
      <c r="AB822" s="193" t="str">
        <f>IF(F822="","",DSUM('1.3_Emissions de procés'!$E$39:$M$54,"e2",$F$790:$F822)-SUM(AB$791:AB821))</f>
        <v/>
      </c>
      <c r="AC822" s="193" t="str">
        <f>IF(F822="","",DSUM('1.3_Emissions de procés'!$E$39:$M$54,"e3",$F$790:$F822)-SUM(AC$791:AC821))</f>
        <v/>
      </c>
      <c r="AD822" s="193" t="str">
        <f>IF(F822="","",DSUM('1.3_Emissions de procés'!$E$39:$M$54,"emissions",$F$790:$F822)-SUM(AD$791:AD821))</f>
        <v/>
      </c>
    </row>
    <row r="823" spans="2:30" x14ac:dyDescent="0.25">
      <c r="B823">
        <v>33</v>
      </c>
      <c r="C823" s="172" t="str">
        <f>IF('0.1_Dades generals organització'!E76="","",'0.1_Dades generals organització'!E76)</f>
        <v/>
      </c>
      <c r="D823" s="172" t="str">
        <f>IF(C823="","",IF('0.1_Dades generals organització'!G76="no","",Dades!C823))</f>
        <v/>
      </c>
      <c r="E823" s="172" t="str">
        <f>IFERROR(INDEX($D$791:$D$1040,MATCH(0,INDEX(COUNTIF($E$790:E822,$D$791:$D$1040),),)),"")</f>
        <v/>
      </c>
      <c r="F823" s="172" t="str">
        <f t="shared" si="23"/>
        <v/>
      </c>
      <c r="G823" s="172" t="str">
        <f>IF(F823="","",DSUM('1.1_Instal·lacions fixes'!$E$14:$R$36,"e1",$F$790:$F823)+DSUM('1.1_Instal·lacions fixes'!$E$43:$L$58,"e1",$F$790:$F823)-SUM(G$791:G822))</f>
        <v/>
      </c>
      <c r="H823" s="172" t="str">
        <f>IF(F823="","",DSUM('1.1_Instal·lacions fixes'!$E$14:$R$36,"e2",$F$790:$F823)+DSUM('1.1_Instal·lacions fixes'!$E$43:$L$58,"e2",$F$790:$F823)-SUM(H$791:H822))</f>
        <v/>
      </c>
      <c r="I823" s="172" t="str">
        <f>IF(F823="","",DSUM('1.1_Instal·lacions fixes'!$E$14:$R$36,"e3",$F$790:$F823)+DSUM('1.1_Instal·lacions fixes'!$E$43:$L$58,"e3",$F$790:$F823)-SUM(I$791:I822))</f>
        <v/>
      </c>
      <c r="J823" s="172" t="str">
        <f>IF(F823="","",DSUM('1.1_Instal·lacions fixes'!$E$14:$R$36,"emissions",$F$790:$F823)+DSUM('1.1_Instal·lacions fixes'!$E$43:$L$58,"emissions",$F$790:$F823)-SUM(J$791:J822))</f>
        <v/>
      </c>
      <c r="K823" s="172" t="str">
        <f>IF(F823="","",DSUM('1.2_Vehicles i maquinària'!$E$22:$S$44,"e1",$F$790:$F823)+DSUM('1.2_Vehicles i maquinària'!$E$50:$S$70,"emissions",$F$790:$F823)-SUM(K$791:K822))</f>
        <v/>
      </c>
      <c r="L823" s="172" t="str">
        <f>IF(F823="","",DSUM('1.2_Vehicles i maquinària'!$E$22:$S$44,"e2",$F$790:$F823)-SUM(L$791:L822))</f>
        <v/>
      </c>
      <c r="M823" s="172" t="str">
        <f>IF(F823="","",DSUM('1.2_Vehicles i maquinària'!$E$22:$S$44,"e3",$F$790:$F823)-SUM(M$791:M822))</f>
        <v/>
      </c>
      <c r="N823" s="172" t="str">
        <f>IF(F823="","",DSUM('1.2_Vehicles i maquinària'!$E$22:$S$44,"emissions",$F$790:$F823)+DSUM('1.2_Vehicles i maquinària'!$E$50:$S$70,"emissions",$F$790:$F823)-SUM(N$791:N822))</f>
        <v/>
      </c>
      <c r="O823" s="172" t="str">
        <f>IF(F823="","",DSUM('1.2_Vehicles i maquinària'!$E$82:$S$92,"e1",$F$790:$F823)-SUM(O$791:O822))</f>
        <v/>
      </c>
      <c r="P823" s="172" t="str">
        <f>IF(F823="","",DSUM('1.2_Vehicles i maquinària'!$E$82:$S$92,"e2",$F$790:$F823)-SUM(P$791:P822))</f>
        <v/>
      </c>
      <c r="Q823" s="172" t="str">
        <f>IF(F823="","",DSUM('1.2_Vehicles i maquinària'!$E$82:$S$92,"e3",$F$790:$F823)-SUM(Q$791:Q822))</f>
        <v/>
      </c>
      <c r="R823" s="172" t="str">
        <f>IF(F823="","",DSUM('1.2_Vehicles i maquinària'!$E$82:$S$92,"emissions",$F$790:$F823)-SUM(R$791:R822))</f>
        <v/>
      </c>
      <c r="S823" s="172" t="str">
        <f>IF(F823="","",DSUM('1.2_Vehicles i maquinària'!$E$99:$S$109,"e1",$F$790:$F823)-SUM(S$791:S822))</f>
        <v/>
      </c>
      <c r="T823" s="172" t="str">
        <f>IF(F823="","",DSUM('1.2_Vehicles i maquinària'!$E$99:$S$109,"e2",$F$790:$F823)-SUM(T$791:T822))</f>
        <v/>
      </c>
      <c r="U823" s="172" t="str">
        <f>IF(F823="","",DSUM('1.2_Vehicles i maquinària'!$E$99:$S$109,"e3",$F$790:$F823)-SUM(U$791:U822))</f>
        <v/>
      </c>
      <c r="V823" s="172" t="str">
        <f>IF(F823="","",DSUM('1.2_Vehicles i maquinària'!$E$99:$S$109,"emissions",$F$790:$F823)-SUM(V$791:V822))</f>
        <v/>
      </c>
      <c r="W823" s="172" t="str">
        <f>IF(F823="","",DSUM('1.3_Emissions de procés'!$E$17:$M$32,"e1",$F$790:$F823)-SUM(W$791:W822))</f>
        <v/>
      </c>
      <c r="X823" s="172" t="str">
        <f>IF(F823="","",DSUM('1.3_Emissions de procés'!$E$17:$M$32,"e2",$F$790:$F823)-SUM(X$791:X822))</f>
        <v/>
      </c>
      <c r="Y823" s="172" t="str">
        <f>IF(F823="","",DSUM('1.3_Emissions de procés'!$E$17:$M$32,"e3",$F$790:$F823)-SUM(Y$791:Y822))</f>
        <v/>
      </c>
      <c r="Z823" s="172" t="str">
        <f>IF(F823="","",DSUM('1.3_Emissions de procés'!$E$17:$M$32,"emissions",$F$790:$F823)-SUM(Z$791:Z822))</f>
        <v/>
      </c>
      <c r="AA823" s="172" t="str">
        <f>IF(F823="","",DSUM('1.3_Emissions de procés'!$E$39:$M$54,"e1",$F$790:$F823)-SUM(AA$791:AA822))</f>
        <v/>
      </c>
      <c r="AB823" s="193" t="str">
        <f>IF(F823="","",DSUM('1.3_Emissions de procés'!$E$39:$M$54,"e2",$F$790:$F823)-SUM(AB$791:AB822))</f>
        <v/>
      </c>
      <c r="AC823" s="193" t="str">
        <f>IF(F823="","",DSUM('1.3_Emissions de procés'!$E$39:$M$54,"e3",$F$790:$F823)-SUM(AC$791:AC822))</f>
        <v/>
      </c>
      <c r="AD823" s="193" t="str">
        <f>IF(F823="","",DSUM('1.3_Emissions de procés'!$E$39:$M$54,"emissions",$F$790:$F823)-SUM(AD$791:AD822))</f>
        <v/>
      </c>
    </row>
    <row r="824" spans="2:30" x14ac:dyDescent="0.25">
      <c r="B824">
        <v>34</v>
      </c>
      <c r="C824" s="172" t="str">
        <f>IF('0.1_Dades generals organització'!E77="","",'0.1_Dades generals organització'!E77)</f>
        <v/>
      </c>
      <c r="D824" s="172" t="str">
        <f>IF(C824="","",IF('0.1_Dades generals organització'!G77="no","",Dades!C824))</f>
        <v/>
      </c>
      <c r="E824" s="172" t="str">
        <f>IFERROR(INDEX($D$791:$D$1040,MATCH(0,INDEX(COUNTIF($E$790:E823,$D$791:$D$1040),),)),"")</f>
        <v/>
      </c>
      <c r="F824" s="172" t="str">
        <f t="shared" si="23"/>
        <v/>
      </c>
      <c r="G824" s="172" t="str">
        <f>IF(F824="","",DSUM('1.1_Instal·lacions fixes'!$E$14:$R$36,"e1",$F$790:$F824)+DSUM('1.1_Instal·lacions fixes'!$E$43:$L$58,"e1",$F$790:$F824)-SUM(G$791:G823))</f>
        <v/>
      </c>
      <c r="H824" s="172" t="str">
        <f>IF(F824="","",DSUM('1.1_Instal·lacions fixes'!$E$14:$R$36,"e2",$F$790:$F824)+DSUM('1.1_Instal·lacions fixes'!$E$43:$L$58,"e2",$F$790:$F824)-SUM(H$791:H823))</f>
        <v/>
      </c>
      <c r="I824" s="172" t="str">
        <f>IF(F824="","",DSUM('1.1_Instal·lacions fixes'!$E$14:$R$36,"e3",$F$790:$F824)+DSUM('1.1_Instal·lacions fixes'!$E$43:$L$58,"e3",$F$790:$F824)-SUM(I$791:I823))</f>
        <v/>
      </c>
      <c r="J824" s="172" t="str">
        <f>IF(F824="","",DSUM('1.1_Instal·lacions fixes'!$E$14:$R$36,"emissions",$F$790:$F824)+DSUM('1.1_Instal·lacions fixes'!$E$43:$L$58,"emissions",$F$790:$F824)-SUM(J$791:J823))</f>
        <v/>
      </c>
      <c r="K824" s="172" t="str">
        <f>IF(F824="","",DSUM('1.2_Vehicles i maquinària'!$E$22:$S$44,"e1",$F$790:$F824)+DSUM('1.2_Vehicles i maquinària'!$E$50:$S$70,"emissions",$F$790:$F824)-SUM(K$791:K823))</f>
        <v/>
      </c>
      <c r="L824" s="172" t="str">
        <f>IF(F824="","",DSUM('1.2_Vehicles i maquinària'!$E$22:$S$44,"e2",$F$790:$F824)-SUM(L$791:L823))</f>
        <v/>
      </c>
      <c r="M824" s="172" t="str">
        <f>IF(F824="","",DSUM('1.2_Vehicles i maquinària'!$E$22:$S$44,"e3",$F$790:$F824)-SUM(M$791:M823))</f>
        <v/>
      </c>
      <c r="N824" s="172" t="str">
        <f>IF(F824="","",DSUM('1.2_Vehicles i maquinària'!$E$22:$S$44,"emissions",$F$790:$F824)+DSUM('1.2_Vehicles i maquinària'!$E$50:$S$70,"emissions",$F$790:$F824)-SUM(N$791:N823))</f>
        <v/>
      </c>
      <c r="O824" s="172" t="str">
        <f>IF(F824="","",DSUM('1.2_Vehicles i maquinària'!$E$82:$S$92,"e1",$F$790:$F824)-SUM(O$791:O823))</f>
        <v/>
      </c>
      <c r="P824" s="172" t="str">
        <f>IF(F824="","",DSUM('1.2_Vehicles i maquinària'!$E$82:$S$92,"e2",$F$790:$F824)-SUM(P$791:P823))</f>
        <v/>
      </c>
      <c r="Q824" s="172" t="str">
        <f>IF(F824="","",DSUM('1.2_Vehicles i maquinària'!$E$82:$S$92,"e3",$F$790:$F824)-SUM(Q$791:Q823))</f>
        <v/>
      </c>
      <c r="R824" s="172" t="str">
        <f>IF(F824="","",DSUM('1.2_Vehicles i maquinària'!$E$82:$S$92,"emissions",$F$790:$F824)-SUM(R$791:R823))</f>
        <v/>
      </c>
      <c r="S824" s="172" t="str">
        <f>IF(F824="","",DSUM('1.2_Vehicles i maquinària'!$E$99:$S$109,"e1",$F$790:$F824)-SUM(S$791:S823))</f>
        <v/>
      </c>
      <c r="T824" s="172" t="str">
        <f>IF(F824="","",DSUM('1.2_Vehicles i maquinària'!$E$99:$S$109,"e2",$F$790:$F824)-SUM(T$791:T823))</f>
        <v/>
      </c>
      <c r="U824" s="172" t="str">
        <f>IF(F824="","",DSUM('1.2_Vehicles i maquinària'!$E$99:$S$109,"e3",$F$790:$F824)-SUM(U$791:U823))</f>
        <v/>
      </c>
      <c r="V824" s="172" t="str">
        <f>IF(F824="","",DSUM('1.2_Vehicles i maquinària'!$E$99:$S$109,"emissions",$F$790:$F824)-SUM(V$791:V823))</f>
        <v/>
      </c>
      <c r="W824" s="172" t="str">
        <f>IF(F824="","",DSUM('1.3_Emissions de procés'!$E$17:$M$32,"e1",$F$790:$F824)-SUM(W$791:W823))</f>
        <v/>
      </c>
      <c r="X824" s="172" t="str">
        <f>IF(F824="","",DSUM('1.3_Emissions de procés'!$E$17:$M$32,"e2",$F$790:$F824)-SUM(X$791:X823))</f>
        <v/>
      </c>
      <c r="Y824" s="172" t="str">
        <f>IF(F824="","",DSUM('1.3_Emissions de procés'!$E$17:$M$32,"e3",$F$790:$F824)-SUM(Y$791:Y823))</f>
        <v/>
      </c>
      <c r="Z824" s="172" t="str">
        <f>IF(F824="","",DSUM('1.3_Emissions de procés'!$E$17:$M$32,"emissions",$F$790:$F824)-SUM(Z$791:Z823))</f>
        <v/>
      </c>
      <c r="AA824" s="172" t="str">
        <f>IF(F824="","",DSUM('1.3_Emissions de procés'!$E$39:$M$54,"e1",$F$790:$F824)-SUM(AA$791:AA823))</f>
        <v/>
      </c>
      <c r="AB824" s="193" t="str">
        <f>IF(F824="","",DSUM('1.3_Emissions de procés'!$E$39:$M$54,"e2",$F$790:$F824)-SUM(AB$791:AB823))</f>
        <v/>
      </c>
      <c r="AC824" s="193" t="str">
        <f>IF(F824="","",DSUM('1.3_Emissions de procés'!$E$39:$M$54,"e3",$F$790:$F824)-SUM(AC$791:AC823))</f>
        <v/>
      </c>
      <c r="AD824" s="193" t="str">
        <f>IF(F824="","",DSUM('1.3_Emissions de procés'!$E$39:$M$54,"emissions",$F$790:$F824)-SUM(AD$791:AD823))</f>
        <v/>
      </c>
    </row>
    <row r="825" spans="2:30" x14ac:dyDescent="0.25">
      <c r="B825">
        <v>35</v>
      </c>
      <c r="C825" s="172" t="str">
        <f>IF('0.1_Dades generals organització'!E78="","",'0.1_Dades generals organització'!E78)</f>
        <v/>
      </c>
      <c r="D825" s="172" t="str">
        <f>IF(C825="","",IF('0.1_Dades generals organització'!G78="no","",Dades!C825))</f>
        <v/>
      </c>
      <c r="E825" s="172" t="str">
        <f>IFERROR(INDEX($D$791:$D$1040,MATCH(0,INDEX(COUNTIF($E$790:E824,$D$791:$D$1040),),)),"")</f>
        <v/>
      </c>
      <c r="F825" s="172" t="str">
        <f t="shared" si="23"/>
        <v/>
      </c>
      <c r="G825" s="172" t="str">
        <f>IF(F825="","",DSUM('1.1_Instal·lacions fixes'!$E$14:$R$36,"e1",$F$790:$F825)+DSUM('1.1_Instal·lacions fixes'!$E$43:$L$58,"e1",$F$790:$F825)-SUM(G$791:G824))</f>
        <v/>
      </c>
      <c r="H825" s="172" t="str">
        <f>IF(F825="","",DSUM('1.1_Instal·lacions fixes'!$E$14:$R$36,"e2",$F$790:$F825)+DSUM('1.1_Instal·lacions fixes'!$E$43:$L$58,"e2",$F$790:$F825)-SUM(H$791:H824))</f>
        <v/>
      </c>
      <c r="I825" s="172" t="str">
        <f>IF(F825="","",DSUM('1.1_Instal·lacions fixes'!$E$14:$R$36,"e3",$F$790:$F825)+DSUM('1.1_Instal·lacions fixes'!$E$43:$L$58,"e3",$F$790:$F825)-SUM(I$791:I824))</f>
        <v/>
      </c>
      <c r="J825" s="172" t="str">
        <f>IF(F825="","",DSUM('1.1_Instal·lacions fixes'!$E$14:$R$36,"emissions",$F$790:$F825)+DSUM('1.1_Instal·lacions fixes'!$E$43:$L$58,"emissions",$F$790:$F825)-SUM(J$791:J824))</f>
        <v/>
      </c>
      <c r="K825" s="172" t="str">
        <f>IF(F825="","",DSUM('1.2_Vehicles i maquinària'!$E$22:$S$44,"e1",$F$790:$F825)+DSUM('1.2_Vehicles i maquinària'!$E$50:$S$70,"emissions",$F$790:$F825)-SUM(K$791:K824))</f>
        <v/>
      </c>
      <c r="L825" s="172" t="str">
        <f>IF(F825="","",DSUM('1.2_Vehicles i maquinària'!$E$22:$S$44,"e2",$F$790:$F825)-SUM(L$791:L824))</f>
        <v/>
      </c>
      <c r="M825" s="172" t="str">
        <f>IF(F825="","",DSUM('1.2_Vehicles i maquinària'!$E$22:$S$44,"e3",$F$790:$F825)-SUM(M$791:M824))</f>
        <v/>
      </c>
      <c r="N825" s="172" t="str">
        <f>IF(F825="","",DSUM('1.2_Vehicles i maquinària'!$E$22:$S$44,"emissions",$F$790:$F825)+DSUM('1.2_Vehicles i maquinària'!$E$50:$S$70,"emissions",$F$790:$F825)-SUM(N$791:N824))</f>
        <v/>
      </c>
      <c r="O825" s="172" t="str">
        <f>IF(F825="","",DSUM('1.2_Vehicles i maquinària'!$E$82:$S$92,"e1",$F$790:$F825)-SUM(O$791:O824))</f>
        <v/>
      </c>
      <c r="P825" s="172" t="str">
        <f>IF(F825="","",DSUM('1.2_Vehicles i maquinària'!$E$82:$S$92,"e2",$F$790:$F825)-SUM(P$791:P824))</f>
        <v/>
      </c>
      <c r="Q825" s="172" t="str">
        <f>IF(F825="","",DSUM('1.2_Vehicles i maquinària'!$E$82:$S$92,"e3",$F$790:$F825)-SUM(Q$791:Q824))</f>
        <v/>
      </c>
      <c r="R825" s="172" t="str">
        <f>IF(F825="","",DSUM('1.2_Vehicles i maquinària'!$E$82:$S$92,"emissions",$F$790:$F825)-SUM(R$791:R824))</f>
        <v/>
      </c>
      <c r="S825" s="172" t="str">
        <f>IF(F825="","",DSUM('1.2_Vehicles i maquinària'!$E$99:$S$109,"e1",$F$790:$F825)-SUM(S$791:S824))</f>
        <v/>
      </c>
      <c r="T825" s="172" t="str">
        <f>IF(F825="","",DSUM('1.2_Vehicles i maquinària'!$E$99:$S$109,"e2",$F$790:$F825)-SUM(T$791:T824))</f>
        <v/>
      </c>
      <c r="U825" s="172" t="str">
        <f>IF(F825="","",DSUM('1.2_Vehicles i maquinària'!$E$99:$S$109,"e3",$F$790:$F825)-SUM(U$791:U824))</f>
        <v/>
      </c>
      <c r="V825" s="172" t="str">
        <f>IF(F825="","",DSUM('1.2_Vehicles i maquinària'!$E$99:$S$109,"emissions",$F$790:$F825)-SUM(V$791:V824))</f>
        <v/>
      </c>
      <c r="W825" s="172" t="str">
        <f>IF(F825="","",DSUM('1.3_Emissions de procés'!$E$17:$M$32,"e1",$F$790:$F825)-SUM(W$791:W824))</f>
        <v/>
      </c>
      <c r="X825" s="172" t="str">
        <f>IF(F825="","",DSUM('1.3_Emissions de procés'!$E$17:$M$32,"e2",$F$790:$F825)-SUM(X$791:X824))</f>
        <v/>
      </c>
      <c r="Y825" s="172" t="str">
        <f>IF(F825="","",DSUM('1.3_Emissions de procés'!$E$17:$M$32,"e3",$F$790:$F825)-SUM(Y$791:Y824))</f>
        <v/>
      </c>
      <c r="Z825" s="172" t="str">
        <f>IF(F825="","",DSUM('1.3_Emissions de procés'!$E$17:$M$32,"emissions",$F$790:$F825)-SUM(Z$791:Z824))</f>
        <v/>
      </c>
      <c r="AA825" s="172" t="str">
        <f>IF(F825="","",DSUM('1.3_Emissions de procés'!$E$39:$M$54,"e1",$F$790:$F825)-SUM(AA$791:AA824))</f>
        <v/>
      </c>
      <c r="AB825" s="193" t="str">
        <f>IF(F825="","",DSUM('1.3_Emissions de procés'!$E$39:$M$54,"e2",$F$790:$F825)-SUM(AB$791:AB824))</f>
        <v/>
      </c>
      <c r="AC825" s="193" t="str">
        <f>IF(F825="","",DSUM('1.3_Emissions de procés'!$E$39:$M$54,"e3",$F$790:$F825)-SUM(AC$791:AC824))</f>
        <v/>
      </c>
      <c r="AD825" s="193" t="str">
        <f>IF(F825="","",DSUM('1.3_Emissions de procés'!$E$39:$M$54,"emissions",$F$790:$F825)-SUM(AD$791:AD824))</f>
        <v/>
      </c>
    </row>
    <row r="826" spans="2:30" x14ac:dyDescent="0.25">
      <c r="B826">
        <v>36</v>
      </c>
      <c r="C826" s="172" t="str">
        <f>IF('0.1_Dades generals organització'!E79="","",'0.1_Dades generals organització'!E79)</f>
        <v/>
      </c>
      <c r="D826" s="172" t="str">
        <f>IF(C826="","",IF('0.1_Dades generals organització'!G79="no","",Dades!C826))</f>
        <v/>
      </c>
      <c r="E826" s="172" t="str">
        <f>IFERROR(INDEX($D$791:$D$1040,MATCH(0,INDEX(COUNTIF($E$790:E825,$D$791:$D$1040),),)),"")</f>
        <v/>
      </c>
      <c r="F826" s="172" t="str">
        <f t="shared" si="23"/>
        <v/>
      </c>
      <c r="G826" s="172" t="str">
        <f>IF(F826="","",DSUM('1.1_Instal·lacions fixes'!$E$14:$R$36,"e1",$F$790:$F826)+DSUM('1.1_Instal·lacions fixes'!$E$43:$L$58,"e1",$F$790:$F826)-SUM(G$791:G825))</f>
        <v/>
      </c>
      <c r="H826" s="172" t="str">
        <f>IF(F826="","",DSUM('1.1_Instal·lacions fixes'!$E$14:$R$36,"e2",$F$790:$F826)+DSUM('1.1_Instal·lacions fixes'!$E$43:$L$58,"e2",$F$790:$F826)-SUM(H$791:H825))</f>
        <v/>
      </c>
      <c r="I826" s="172" t="str">
        <f>IF(F826="","",DSUM('1.1_Instal·lacions fixes'!$E$14:$R$36,"e3",$F$790:$F826)+DSUM('1.1_Instal·lacions fixes'!$E$43:$L$58,"e3",$F$790:$F826)-SUM(I$791:I825))</f>
        <v/>
      </c>
      <c r="J826" s="172" t="str">
        <f>IF(F826="","",DSUM('1.1_Instal·lacions fixes'!$E$14:$R$36,"emissions",$F$790:$F826)+DSUM('1.1_Instal·lacions fixes'!$E$43:$L$58,"emissions",$F$790:$F826)-SUM(J$791:J825))</f>
        <v/>
      </c>
      <c r="K826" s="172" t="str">
        <f>IF(F826="","",DSUM('1.2_Vehicles i maquinària'!$E$22:$S$44,"e1",$F$790:$F826)+DSUM('1.2_Vehicles i maquinària'!$E$50:$S$70,"emissions",$F$790:$F826)-SUM(K$791:K825))</f>
        <v/>
      </c>
      <c r="L826" s="172" t="str">
        <f>IF(F826="","",DSUM('1.2_Vehicles i maquinària'!$E$22:$S$44,"e2",$F$790:$F826)-SUM(L$791:L825))</f>
        <v/>
      </c>
      <c r="M826" s="172" t="str">
        <f>IF(F826="","",DSUM('1.2_Vehicles i maquinària'!$E$22:$S$44,"e3",$F$790:$F826)-SUM(M$791:M825))</f>
        <v/>
      </c>
      <c r="N826" s="172" t="str">
        <f>IF(F826="","",DSUM('1.2_Vehicles i maquinària'!$E$22:$S$44,"emissions",$F$790:$F826)+DSUM('1.2_Vehicles i maquinària'!$E$50:$S$70,"emissions",$F$790:$F826)-SUM(N$791:N825))</f>
        <v/>
      </c>
      <c r="O826" s="172" t="str">
        <f>IF(F826="","",DSUM('1.2_Vehicles i maquinària'!$E$82:$S$92,"e1",$F$790:$F826)-SUM(O$791:O825))</f>
        <v/>
      </c>
      <c r="P826" s="172" t="str">
        <f>IF(F826="","",DSUM('1.2_Vehicles i maquinària'!$E$82:$S$92,"e2",$F$790:$F826)-SUM(P$791:P825))</f>
        <v/>
      </c>
      <c r="Q826" s="172" t="str">
        <f>IF(F826="","",DSUM('1.2_Vehicles i maquinària'!$E$82:$S$92,"e3",$F$790:$F826)-SUM(Q$791:Q825))</f>
        <v/>
      </c>
      <c r="R826" s="172" t="str">
        <f>IF(F826="","",DSUM('1.2_Vehicles i maquinària'!$E$82:$S$92,"emissions",$F$790:$F826)-SUM(R$791:R825))</f>
        <v/>
      </c>
      <c r="S826" s="172" t="str">
        <f>IF(F826="","",DSUM('1.2_Vehicles i maquinària'!$E$99:$S$109,"e1",$F$790:$F826)-SUM(S$791:S825))</f>
        <v/>
      </c>
      <c r="T826" s="172" t="str">
        <f>IF(F826="","",DSUM('1.2_Vehicles i maquinària'!$E$99:$S$109,"e2",$F$790:$F826)-SUM(T$791:T825))</f>
        <v/>
      </c>
      <c r="U826" s="172" t="str">
        <f>IF(F826="","",DSUM('1.2_Vehicles i maquinària'!$E$99:$S$109,"e3",$F$790:$F826)-SUM(U$791:U825))</f>
        <v/>
      </c>
      <c r="V826" s="172" t="str">
        <f>IF(F826="","",DSUM('1.2_Vehicles i maquinària'!$E$99:$S$109,"emissions",$F$790:$F826)-SUM(V$791:V825))</f>
        <v/>
      </c>
      <c r="W826" s="172" t="str">
        <f>IF(F826="","",DSUM('1.3_Emissions de procés'!$E$17:$M$32,"e1",$F$790:$F826)-SUM(W$791:W825))</f>
        <v/>
      </c>
      <c r="X826" s="172" t="str">
        <f>IF(F826="","",DSUM('1.3_Emissions de procés'!$E$17:$M$32,"e2",$F$790:$F826)-SUM(X$791:X825))</f>
        <v/>
      </c>
      <c r="Y826" s="172" t="str">
        <f>IF(F826="","",DSUM('1.3_Emissions de procés'!$E$17:$M$32,"e3",$F$790:$F826)-SUM(Y$791:Y825))</f>
        <v/>
      </c>
      <c r="Z826" s="172" t="str">
        <f>IF(F826="","",DSUM('1.3_Emissions de procés'!$E$17:$M$32,"emissions",$F$790:$F826)-SUM(Z$791:Z825))</f>
        <v/>
      </c>
      <c r="AA826" s="172" t="str">
        <f>IF(F826="","",DSUM('1.3_Emissions de procés'!$E$39:$M$54,"e1",$F$790:$F826)-SUM(AA$791:AA825))</f>
        <v/>
      </c>
      <c r="AB826" s="193" t="str">
        <f>IF(F826="","",DSUM('1.3_Emissions de procés'!$E$39:$M$54,"e2",$F$790:$F826)-SUM(AB$791:AB825))</f>
        <v/>
      </c>
      <c r="AC826" s="193" t="str">
        <f>IF(F826="","",DSUM('1.3_Emissions de procés'!$E$39:$M$54,"e3",$F$790:$F826)-SUM(AC$791:AC825))</f>
        <v/>
      </c>
      <c r="AD826" s="193" t="str">
        <f>IF(F826="","",DSUM('1.3_Emissions de procés'!$E$39:$M$54,"emissions",$F$790:$F826)-SUM(AD$791:AD825))</f>
        <v/>
      </c>
    </row>
    <row r="827" spans="2:30" x14ac:dyDescent="0.25">
      <c r="B827">
        <v>37</v>
      </c>
      <c r="C827" s="172" t="str">
        <f>IF('0.1_Dades generals organització'!E80="","",'0.1_Dades generals organització'!E80)</f>
        <v/>
      </c>
      <c r="D827" s="172" t="str">
        <f>IF(C827="","",IF('0.1_Dades generals organització'!G80="no","",Dades!C827))</f>
        <v/>
      </c>
      <c r="E827" s="172" t="str">
        <f>IFERROR(INDEX($D$791:$D$1040,MATCH(0,INDEX(COUNTIF($E$790:E826,$D$791:$D$1040),),)),"")</f>
        <v/>
      </c>
      <c r="F827" s="172" t="str">
        <f t="shared" si="23"/>
        <v/>
      </c>
      <c r="G827" s="172" t="str">
        <f>IF(F827="","",DSUM('1.1_Instal·lacions fixes'!$E$14:$R$36,"e1",$F$790:$F827)+DSUM('1.1_Instal·lacions fixes'!$E$43:$L$58,"e1",$F$790:$F827)-SUM(G$791:G826))</f>
        <v/>
      </c>
      <c r="H827" s="172" t="str">
        <f>IF(F827="","",DSUM('1.1_Instal·lacions fixes'!$E$14:$R$36,"e2",$F$790:$F827)+DSUM('1.1_Instal·lacions fixes'!$E$43:$L$58,"e2",$F$790:$F827)-SUM(H$791:H826))</f>
        <v/>
      </c>
      <c r="I827" s="172" t="str">
        <f>IF(F827="","",DSUM('1.1_Instal·lacions fixes'!$E$14:$R$36,"e3",$F$790:$F827)+DSUM('1.1_Instal·lacions fixes'!$E$43:$L$58,"e3",$F$790:$F827)-SUM(I$791:I826))</f>
        <v/>
      </c>
      <c r="J827" s="172" t="str">
        <f>IF(F827="","",DSUM('1.1_Instal·lacions fixes'!$E$14:$R$36,"emissions",$F$790:$F827)+DSUM('1.1_Instal·lacions fixes'!$E$43:$L$58,"emissions",$F$790:$F827)-SUM(J$791:J826))</f>
        <v/>
      </c>
      <c r="K827" s="172" t="str">
        <f>IF(F827="","",DSUM('1.2_Vehicles i maquinària'!$E$22:$S$44,"e1",$F$790:$F827)+DSUM('1.2_Vehicles i maquinària'!$E$50:$S$70,"emissions",$F$790:$F827)-SUM(K$791:K826))</f>
        <v/>
      </c>
      <c r="L827" s="172" t="str">
        <f>IF(F827="","",DSUM('1.2_Vehicles i maquinària'!$E$22:$S$44,"e2",$F$790:$F827)-SUM(L$791:L826))</f>
        <v/>
      </c>
      <c r="M827" s="172" t="str">
        <f>IF(F827="","",DSUM('1.2_Vehicles i maquinària'!$E$22:$S$44,"e3",$F$790:$F827)-SUM(M$791:M826))</f>
        <v/>
      </c>
      <c r="N827" s="172" t="str">
        <f>IF(F827="","",DSUM('1.2_Vehicles i maquinària'!$E$22:$S$44,"emissions",$F$790:$F827)+DSUM('1.2_Vehicles i maquinària'!$E$50:$S$70,"emissions",$F$790:$F827)-SUM(N$791:N826))</f>
        <v/>
      </c>
      <c r="O827" s="172" t="str">
        <f>IF(F827="","",DSUM('1.2_Vehicles i maquinària'!$E$82:$S$92,"e1",$F$790:$F827)-SUM(O$791:O826))</f>
        <v/>
      </c>
      <c r="P827" s="172" t="str">
        <f>IF(F827="","",DSUM('1.2_Vehicles i maquinària'!$E$82:$S$92,"e2",$F$790:$F827)-SUM(P$791:P826))</f>
        <v/>
      </c>
      <c r="Q827" s="172" t="str">
        <f>IF(F827="","",DSUM('1.2_Vehicles i maquinària'!$E$82:$S$92,"e3",$F$790:$F827)-SUM(Q$791:Q826))</f>
        <v/>
      </c>
      <c r="R827" s="172" t="str">
        <f>IF(F827="","",DSUM('1.2_Vehicles i maquinària'!$E$82:$S$92,"emissions",$F$790:$F827)-SUM(R$791:R826))</f>
        <v/>
      </c>
      <c r="S827" s="172" t="str">
        <f>IF(F827="","",DSUM('1.2_Vehicles i maquinària'!$E$99:$S$109,"e1",$F$790:$F827)-SUM(S$791:S826))</f>
        <v/>
      </c>
      <c r="T827" s="172" t="str">
        <f>IF(F827="","",DSUM('1.2_Vehicles i maquinària'!$E$99:$S$109,"e2",$F$790:$F827)-SUM(T$791:T826))</f>
        <v/>
      </c>
      <c r="U827" s="172" t="str">
        <f>IF(F827="","",DSUM('1.2_Vehicles i maquinària'!$E$99:$S$109,"e3",$F$790:$F827)-SUM(U$791:U826))</f>
        <v/>
      </c>
      <c r="V827" s="172" t="str">
        <f>IF(F827="","",DSUM('1.2_Vehicles i maquinària'!$E$99:$S$109,"emissions",$F$790:$F827)-SUM(V$791:V826))</f>
        <v/>
      </c>
      <c r="W827" s="172" t="str">
        <f>IF(F827="","",DSUM('1.3_Emissions de procés'!$E$17:$M$32,"e1",$F$790:$F827)-SUM(W$791:W826))</f>
        <v/>
      </c>
      <c r="X827" s="172" t="str">
        <f>IF(F827="","",DSUM('1.3_Emissions de procés'!$E$17:$M$32,"e2",$F$790:$F827)-SUM(X$791:X826))</f>
        <v/>
      </c>
      <c r="Y827" s="172" t="str">
        <f>IF(F827="","",DSUM('1.3_Emissions de procés'!$E$17:$M$32,"e3",$F$790:$F827)-SUM(Y$791:Y826))</f>
        <v/>
      </c>
      <c r="Z827" s="172" t="str">
        <f>IF(F827="","",DSUM('1.3_Emissions de procés'!$E$17:$M$32,"emissions",$F$790:$F827)-SUM(Z$791:Z826))</f>
        <v/>
      </c>
      <c r="AA827" s="172" t="str">
        <f>IF(F827="","",DSUM('1.3_Emissions de procés'!$E$39:$M$54,"e1",$F$790:$F827)-SUM(AA$791:AA826))</f>
        <v/>
      </c>
      <c r="AB827" s="193" t="str">
        <f>IF(F827="","",DSUM('1.3_Emissions de procés'!$E$39:$M$54,"e2",$F$790:$F827)-SUM(AB$791:AB826))</f>
        <v/>
      </c>
      <c r="AC827" s="193" t="str">
        <f>IF(F827="","",DSUM('1.3_Emissions de procés'!$E$39:$M$54,"e3",$F$790:$F827)-SUM(AC$791:AC826))</f>
        <v/>
      </c>
      <c r="AD827" s="193" t="str">
        <f>IF(F827="","",DSUM('1.3_Emissions de procés'!$E$39:$M$54,"emissions",$F$790:$F827)-SUM(AD$791:AD826))</f>
        <v/>
      </c>
    </row>
    <row r="828" spans="2:30" x14ac:dyDescent="0.25">
      <c r="B828">
        <v>38</v>
      </c>
      <c r="C828" s="172" t="str">
        <f>IF('0.1_Dades generals organització'!E81="","",'0.1_Dades generals organització'!E81)</f>
        <v/>
      </c>
      <c r="D828" s="172" t="str">
        <f>IF(C828="","",IF('0.1_Dades generals organització'!G81="no","",Dades!C828))</f>
        <v/>
      </c>
      <c r="E828" s="172" t="str">
        <f>IFERROR(INDEX($D$791:$D$1040,MATCH(0,INDEX(COUNTIF($E$790:E827,$D$791:$D$1040),),)),"")</f>
        <v/>
      </c>
      <c r="F828" s="172" t="str">
        <f t="shared" si="23"/>
        <v/>
      </c>
      <c r="G828" s="172" t="str">
        <f>IF(F828="","",DSUM('1.1_Instal·lacions fixes'!$E$14:$R$36,"e1",$F$790:$F828)+DSUM('1.1_Instal·lacions fixes'!$E$43:$L$58,"e1",$F$790:$F828)-SUM(G$791:G827))</f>
        <v/>
      </c>
      <c r="H828" s="172" t="str">
        <f>IF(F828="","",DSUM('1.1_Instal·lacions fixes'!$E$14:$R$36,"e2",$F$790:$F828)+DSUM('1.1_Instal·lacions fixes'!$E$43:$L$58,"e2",$F$790:$F828)-SUM(H$791:H827))</f>
        <v/>
      </c>
      <c r="I828" s="172" t="str">
        <f>IF(F828="","",DSUM('1.1_Instal·lacions fixes'!$E$14:$R$36,"e3",$F$790:$F828)+DSUM('1.1_Instal·lacions fixes'!$E$43:$L$58,"e3",$F$790:$F828)-SUM(I$791:I827))</f>
        <v/>
      </c>
      <c r="J828" s="172" t="str">
        <f>IF(F828="","",DSUM('1.1_Instal·lacions fixes'!$E$14:$R$36,"emissions",$F$790:$F828)+DSUM('1.1_Instal·lacions fixes'!$E$43:$L$58,"emissions",$F$790:$F828)-SUM(J$791:J827))</f>
        <v/>
      </c>
      <c r="K828" s="172" t="str">
        <f>IF(F828="","",DSUM('1.2_Vehicles i maquinària'!$E$22:$S$44,"e1",$F$790:$F828)+DSUM('1.2_Vehicles i maquinària'!$E$50:$S$70,"emissions",$F$790:$F828)-SUM(K$791:K827))</f>
        <v/>
      </c>
      <c r="L828" s="172" t="str">
        <f>IF(F828="","",DSUM('1.2_Vehicles i maquinària'!$E$22:$S$44,"e2",$F$790:$F828)-SUM(L$791:L827))</f>
        <v/>
      </c>
      <c r="M828" s="172" t="str">
        <f>IF(F828="","",DSUM('1.2_Vehicles i maquinària'!$E$22:$S$44,"e3",$F$790:$F828)-SUM(M$791:M827))</f>
        <v/>
      </c>
      <c r="N828" s="172" t="str">
        <f>IF(F828="","",DSUM('1.2_Vehicles i maquinària'!$E$22:$S$44,"emissions",$F$790:$F828)+DSUM('1.2_Vehicles i maquinària'!$E$50:$S$70,"emissions",$F$790:$F828)-SUM(N$791:N827))</f>
        <v/>
      </c>
      <c r="O828" s="172" t="str">
        <f>IF(F828="","",DSUM('1.2_Vehicles i maquinària'!$E$82:$S$92,"e1",$F$790:$F828)-SUM(O$791:O827))</f>
        <v/>
      </c>
      <c r="P828" s="172" t="str">
        <f>IF(F828="","",DSUM('1.2_Vehicles i maquinària'!$E$82:$S$92,"e2",$F$790:$F828)-SUM(P$791:P827))</f>
        <v/>
      </c>
      <c r="Q828" s="172" t="str">
        <f>IF(F828="","",DSUM('1.2_Vehicles i maquinària'!$E$82:$S$92,"e3",$F$790:$F828)-SUM(Q$791:Q827))</f>
        <v/>
      </c>
      <c r="R828" s="172" t="str">
        <f>IF(F828="","",DSUM('1.2_Vehicles i maquinària'!$E$82:$S$92,"emissions",$F$790:$F828)-SUM(R$791:R827))</f>
        <v/>
      </c>
      <c r="S828" s="172" t="str">
        <f>IF(F828="","",DSUM('1.2_Vehicles i maquinària'!$E$99:$S$109,"e1",$F$790:$F828)-SUM(S$791:S827))</f>
        <v/>
      </c>
      <c r="T828" s="172" t="str">
        <f>IF(F828="","",DSUM('1.2_Vehicles i maquinària'!$E$99:$S$109,"e2",$F$790:$F828)-SUM(T$791:T827))</f>
        <v/>
      </c>
      <c r="U828" s="172" t="str">
        <f>IF(F828="","",DSUM('1.2_Vehicles i maquinària'!$E$99:$S$109,"e3",$F$790:$F828)-SUM(U$791:U827))</f>
        <v/>
      </c>
      <c r="V828" s="172" t="str">
        <f>IF(F828="","",DSUM('1.2_Vehicles i maquinària'!$E$99:$S$109,"emissions",$F$790:$F828)-SUM(V$791:V827))</f>
        <v/>
      </c>
      <c r="W828" s="172" t="str">
        <f>IF(F828="","",DSUM('1.3_Emissions de procés'!$E$17:$M$32,"e1",$F$790:$F828)-SUM(W$791:W827))</f>
        <v/>
      </c>
      <c r="X828" s="172" t="str">
        <f>IF(F828="","",DSUM('1.3_Emissions de procés'!$E$17:$M$32,"e2",$F$790:$F828)-SUM(X$791:X827))</f>
        <v/>
      </c>
      <c r="Y828" s="172" t="str">
        <f>IF(F828="","",DSUM('1.3_Emissions de procés'!$E$17:$M$32,"e3",$F$790:$F828)-SUM(Y$791:Y827))</f>
        <v/>
      </c>
      <c r="Z828" s="172" t="str">
        <f>IF(F828="","",DSUM('1.3_Emissions de procés'!$E$17:$M$32,"emissions",$F$790:$F828)-SUM(Z$791:Z827))</f>
        <v/>
      </c>
      <c r="AA828" s="172" t="str">
        <f>IF(F828="","",DSUM('1.3_Emissions de procés'!$E$39:$M$54,"e1",$F$790:$F828)-SUM(AA$791:AA827))</f>
        <v/>
      </c>
      <c r="AB828" s="193" t="str">
        <f>IF(F828="","",DSUM('1.3_Emissions de procés'!$E$39:$M$54,"e2",$F$790:$F828)-SUM(AB$791:AB827))</f>
        <v/>
      </c>
      <c r="AC828" s="193" t="str">
        <f>IF(F828="","",DSUM('1.3_Emissions de procés'!$E$39:$M$54,"e3",$F$790:$F828)-SUM(AC$791:AC827))</f>
        <v/>
      </c>
      <c r="AD828" s="193" t="str">
        <f>IF(F828="","",DSUM('1.3_Emissions de procés'!$E$39:$M$54,"emissions",$F$790:$F828)-SUM(AD$791:AD827))</f>
        <v/>
      </c>
    </row>
    <row r="829" spans="2:30" x14ac:dyDescent="0.25">
      <c r="B829">
        <v>39</v>
      </c>
      <c r="C829" s="172" t="str">
        <f>IF('0.1_Dades generals organització'!E82="","",'0.1_Dades generals organització'!E82)</f>
        <v/>
      </c>
      <c r="D829" s="172" t="str">
        <f>IF(C829="","",IF('0.1_Dades generals organització'!G82="no","",Dades!C829))</f>
        <v/>
      </c>
      <c r="E829" s="172" t="str">
        <f>IFERROR(INDEX($D$791:$D$1040,MATCH(0,INDEX(COUNTIF($E$790:E828,$D$791:$D$1040),),)),"")</f>
        <v/>
      </c>
      <c r="F829" s="172" t="str">
        <f t="shared" si="23"/>
        <v/>
      </c>
      <c r="G829" s="172" t="str">
        <f>IF(F829="","",DSUM('1.1_Instal·lacions fixes'!$E$14:$R$36,"e1",$F$790:$F829)+DSUM('1.1_Instal·lacions fixes'!$E$43:$L$58,"e1",$F$790:$F829)-SUM(G$791:G828))</f>
        <v/>
      </c>
      <c r="H829" s="172" t="str">
        <f>IF(F829="","",DSUM('1.1_Instal·lacions fixes'!$E$14:$R$36,"e2",$F$790:$F829)+DSUM('1.1_Instal·lacions fixes'!$E$43:$L$58,"e2",$F$790:$F829)-SUM(H$791:H828))</f>
        <v/>
      </c>
      <c r="I829" s="172" t="str">
        <f>IF(F829="","",DSUM('1.1_Instal·lacions fixes'!$E$14:$R$36,"e3",$F$790:$F829)+DSUM('1.1_Instal·lacions fixes'!$E$43:$L$58,"e3",$F$790:$F829)-SUM(I$791:I828))</f>
        <v/>
      </c>
      <c r="J829" s="172" t="str">
        <f>IF(F829="","",DSUM('1.1_Instal·lacions fixes'!$E$14:$R$36,"emissions",$F$790:$F829)+DSUM('1.1_Instal·lacions fixes'!$E$43:$L$58,"emissions",$F$790:$F829)-SUM(J$791:J828))</f>
        <v/>
      </c>
      <c r="K829" s="172" t="str">
        <f>IF(F829="","",DSUM('1.2_Vehicles i maquinària'!$E$22:$S$44,"e1",$F$790:$F829)+DSUM('1.2_Vehicles i maquinària'!$E$50:$S$70,"emissions",$F$790:$F829)-SUM(K$791:K828))</f>
        <v/>
      </c>
      <c r="L829" s="172" t="str">
        <f>IF(F829="","",DSUM('1.2_Vehicles i maquinària'!$E$22:$S$44,"e2",$F$790:$F829)-SUM(L$791:L828))</f>
        <v/>
      </c>
      <c r="M829" s="172" t="str">
        <f>IF(F829="","",DSUM('1.2_Vehicles i maquinària'!$E$22:$S$44,"e3",$F$790:$F829)-SUM(M$791:M828))</f>
        <v/>
      </c>
      <c r="N829" s="172" t="str">
        <f>IF(F829="","",DSUM('1.2_Vehicles i maquinària'!$E$22:$S$44,"emissions",$F$790:$F829)+DSUM('1.2_Vehicles i maquinària'!$E$50:$S$70,"emissions",$F$790:$F829)-SUM(N$791:N828))</f>
        <v/>
      </c>
      <c r="O829" s="172" t="str">
        <f>IF(F829="","",DSUM('1.2_Vehicles i maquinària'!$E$82:$S$92,"e1",$F$790:$F829)-SUM(O$791:O828))</f>
        <v/>
      </c>
      <c r="P829" s="172" t="str">
        <f>IF(F829="","",DSUM('1.2_Vehicles i maquinària'!$E$82:$S$92,"e2",$F$790:$F829)-SUM(P$791:P828))</f>
        <v/>
      </c>
      <c r="Q829" s="172" t="str">
        <f>IF(F829="","",DSUM('1.2_Vehicles i maquinària'!$E$82:$S$92,"e3",$F$790:$F829)-SUM(Q$791:Q828))</f>
        <v/>
      </c>
      <c r="R829" s="172" t="str">
        <f>IF(F829="","",DSUM('1.2_Vehicles i maquinària'!$E$82:$S$92,"emissions",$F$790:$F829)-SUM(R$791:R828))</f>
        <v/>
      </c>
      <c r="S829" s="172" t="str">
        <f>IF(F829="","",DSUM('1.2_Vehicles i maquinària'!$E$99:$S$109,"e1",$F$790:$F829)-SUM(S$791:S828))</f>
        <v/>
      </c>
      <c r="T829" s="172" t="str">
        <f>IF(F829="","",DSUM('1.2_Vehicles i maquinària'!$E$99:$S$109,"e2",$F$790:$F829)-SUM(T$791:T828))</f>
        <v/>
      </c>
      <c r="U829" s="172" t="str">
        <f>IF(F829="","",DSUM('1.2_Vehicles i maquinària'!$E$99:$S$109,"e3",$F$790:$F829)-SUM(U$791:U828))</f>
        <v/>
      </c>
      <c r="V829" s="172" t="str">
        <f>IF(F829="","",DSUM('1.2_Vehicles i maquinària'!$E$99:$S$109,"emissions",$F$790:$F829)-SUM(V$791:V828))</f>
        <v/>
      </c>
      <c r="W829" s="172" t="str">
        <f>IF(F829="","",DSUM('1.3_Emissions de procés'!$E$17:$M$32,"e1",$F$790:$F829)-SUM(W$791:W828))</f>
        <v/>
      </c>
      <c r="X829" s="172" t="str">
        <f>IF(F829="","",DSUM('1.3_Emissions de procés'!$E$17:$M$32,"e2",$F$790:$F829)-SUM(X$791:X828))</f>
        <v/>
      </c>
      <c r="Y829" s="172" t="str">
        <f>IF(F829="","",DSUM('1.3_Emissions de procés'!$E$17:$M$32,"e3",$F$790:$F829)-SUM(Y$791:Y828))</f>
        <v/>
      </c>
      <c r="Z829" s="172" t="str">
        <f>IF(F829="","",DSUM('1.3_Emissions de procés'!$E$17:$M$32,"emissions",$F$790:$F829)-SUM(Z$791:Z828))</f>
        <v/>
      </c>
      <c r="AA829" s="172" t="str">
        <f>IF(F829="","",DSUM('1.3_Emissions de procés'!$E$39:$M$54,"e1",$F$790:$F829)-SUM(AA$791:AA828))</f>
        <v/>
      </c>
      <c r="AB829" s="193" t="str">
        <f>IF(F829="","",DSUM('1.3_Emissions de procés'!$E$39:$M$54,"e2",$F$790:$F829)-SUM(AB$791:AB828))</f>
        <v/>
      </c>
      <c r="AC829" s="193" t="str">
        <f>IF(F829="","",DSUM('1.3_Emissions de procés'!$E$39:$M$54,"e3",$F$790:$F829)-SUM(AC$791:AC828))</f>
        <v/>
      </c>
      <c r="AD829" s="193" t="str">
        <f>IF(F829="","",DSUM('1.3_Emissions de procés'!$E$39:$M$54,"emissions",$F$790:$F829)-SUM(AD$791:AD828))</f>
        <v/>
      </c>
    </row>
    <row r="830" spans="2:30" x14ac:dyDescent="0.25">
      <c r="B830">
        <v>40</v>
      </c>
      <c r="C830" s="172" t="str">
        <f>IF('0.1_Dades generals organització'!E83="","",'0.1_Dades generals organització'!E83)</f>
        <v/>
      </c>
      <c r="D830" s="172" t="str">
        <f>IF(C830="","",IF('0.1_Dades generals organització'!G83="no","",Dades!C830))</f>
        <v/>
      </c>
      <c r="E830" s="172" t="str">
        <f>IFERROR(INDEX($D$791:$D$1040,MATCH(0,INDEX(COUNTIF($E$790:E829,$D$791:$D$1040),),)),"")</f>
        <v/>
      </c>
      <c r="F830" s="172" t="str">
        <f t="shared" si="23"/>
        <v/>
      </c>
      <c r="G830" s="172" t="str">
        <f>IF(F830="","",DSUM('1.1_Instal·lacions fixes'!$E$14:$R$36,"e1",$F$790:$F830)+DSUM('1.1_Instal·lacions fixes'!$E$43:$L$58,"e1",$F$790:$F830)-SUM(G$791:G829))</f>
        <v/>
      </c>
      <c r="H830" s="172" t="str">
        <f>IF(F830="","",DSUM('1.1_Instal·lacions fixes'!$E$14:$R$36,"e2",$F$790:$F830)+DSUM('1.1_Instal·lacions fixes'!$E$43:$L$58,"e2",$F$790:$F830)-SUM(H$791:H829))</f>
        <v/>
      </c>
      <c r="I830" s="172" t="str">
        <f>IF(F830="","",DSUM('1.1_Instal·lacions fixes'!$E$14:$R$36,"e3",$F$790:$F830)+DSUM('1.1_Instal·lacions fixes'!$E$43:$L$58,"e3",$F$790:$F830)-SUM(I$791:I829))</f>
        <v/>
      </c>
      <c r="J830" s="172" t="str">
        <f>IF(F830="","",DSUM('1.1_Instal·lacions fixes'!$E$14:$R$36,"emissions",$F$790:$F830)+DSUM('1.1_Instal·lacions fixes'!$E$43:$L$58,"emissions",$F$790:$F830)-SUM(J$791:J829))</f>
        <v/>
      </c>
      <c r="K830" s="172" t="str">
        <f>IF(F830="","",DSUM('1.2_Vehicles i maquinària'!$E$22:$S$44,"e1",$F$790:$F830)+DSUM('1.2_Vehicles i maquinària'!$E$50:$S$70,"emissions",$F$790:$F830)-SUM(K$791:K829))</f>
        <v/>
      </c>
      <c r="L830" s="172" t="str">
        <f>IF(F830="","",DSUM('1.2_Vehicles i maquinària'!$E$22:$S$44,"e2",$F$790:$F830)-SUM(L$791:L829))</f>
        <v/>
      </c>
      <c r="M830" s="172" t="str">
        <f>IF(F830="","",DSUM('1.2_Vehicles i maquinària'!$E$22:$S$44,"e3",$F$790:$F830)-SUM(M$791:M829))</f>
        <v/>
      </c>
      <c r="N830" s="172" t="str">
        <f>IF(F830="","",DSUM('1.2_Vehicles i maquinària'!$E$22:$S$44,"emissions",$F$790:$F830)+DSUM('1.2_Vehicles i maquinària'!$E$50:$S$70,"emissions",$F$790:$F830)-SUM(N$791:N829))</f>
        <v/>
      </c>
      <c r="O830" s="172" t="str">
        <f>IF(F830="","",DSUM('1.2_Vehicles i maquinària'!$E$82:$S$92,"e1",$F$790:$F830)-SUM(O$791:O829))</f>
        <v/>
      </c>
      <c r="P830" s="172" t="str">
        <f>IF(F830="","",DSUM('1.2_Vehicles i maquinària'!$E$82:$S$92,"e2",$F$790:$F830)-SUM(P$791:P829))</f>
        <v/>
      </c>
      <c r="Q830" s="172" t="str">
        <f>IF(F830="","",DSUM('1.2_Vehicles i maquinària'!$E$82:$S$92,"e3",$F$790:$F830)-SUM(Q$791:Q829))</f>
        <v/>
      </c>
      <c r="R830" s="172" t="str">
        <f>IF(F830="","",DSUM('1.2_Vehicles i maquinària'!$E$82:$S$92,"emissions",$F$790:$F830)-SUM(R$791:R829))</f>
        <v/>
      </c>
      <c r="S830" s="172" t="str">
        <f>IF(F830="","",DSUM('1.2_Vehicles i maquinària'!$E$99:$S$109,"e1",$F$790:$F830)-SUM(S$791:S829))</f>
        <v/>
      </c>
      <c r="T830" s="172" t="str">
        <f>IF(F830="","",DSUM('1.2_Vehicles i maquinària'!$E$99:$S$109,"e2",$F$790:$F830)-SUM(T$791:T829))</f>
        <v/>
      </c>
      <c r="U830" s="172" t="str">
        <f>IF(F830="","",DSUM('1.2_Vehicles i maquinària'!$E$99:$S$109,"e3",$F$790:$F830)-SUM(U$791:U829))</f>
        <v/>
      </c>
      <c r="V830" s="172" t="str">
        <f>IF(F830="","",DSUM('1.2_Vehicles i maquinària'!$E$99:$S$109,"emissions",$F$790:$F830)-SUM(V$791:V829))</f>
        <v/>
      </c>
      <c r="W830" s="172" t="str">
        <f>IF(F830="","",DSUM('1.3_Emissions de procés'!$E$17:$M$32,"e1",$F$790:$F830)-SUM(W$791:W829))</f>
        <v/>
      </c>
      <c r="X830" s="172" t="str">
        <f>IF(F830="","",DSUM('1.3_Emissions de procés'!$E$17:$M$32,"e2",$F$790:$F830)-SUM(X$791:X829))</f>
        <v/>
      </c>
      <c r="Y830" s="172" t="str">
        <f>IF(F830="","",DSUM('1.3_Emissions de procés'!$E$17:$M$32,"e3",$F$790:$F830)-SUM(Y$791:Y829))</f>
        <v/>
      </c>
      <c r="Z830" s="172" t="str">
        <f>IF(F830="","",DSUM('1.3_Emissions de procés'!$E$17:$M$32,"emissions",$F$790:$F830)-SUM(Z$791:Z829))</f>
        <v/>
      </c>
      <c r="AA830" s="172" t="str">
        <f>IF(F830="","",DSUM('1.3_Emissions de procés'!$E$39:$M$54,"e1",$F$790:$F830)-SUM(AA$791:AA829))</f>
        <v/>
      </c>
      <c r="AB830" s="193" t="str">
        <f>IF(F830="","",DSUM('1.3_Emissions de procés'!$E$39:$M$54,"e2",$F$790:$F830)-SUM(AB$791:AB829))</f>
        <v/>
      </c>
      <c r="AC830" s="193" t="str">
        <f>IF(F830="","",DSUM('1.3_Emissions de procés'!$E$39:$M$54,"e3",$F$790:$F830)-SUM(AC$791:AC829))</f>
        <v/>
      </c>
      <c r="AD830" s="193" t="str">
        <f>IF(F830="","",DSUM('1.3_Emissions de procés'!$E$39:$M$54,"emissions",$F$790:$F830)-SUM(AD$791:AD829))</f>
        <v/>
      </c>
    </row>
    <row r="831" spans="2:30" x14ac:dyDescent="0.25">
      <c r="B831">
        <v>41</v>
      </c>
      <c r="C831" s="172" t="str">
        <f>IF('0.1_Dades generals organització'!E84="","",'0.1_Dades generals organització'!E84)</f>
        <v/>
      </c>
      <c r="D831" s="172" t="str">
        <f>IF(C831="","",IF('0.1_Dades generals organització'!G84="no","",Dades!C831))</f>
        <v/>
      </c>
      <c r="E831" s="172" t="str">
        <f>IFERROR(INDEX($D$791:$D$1040,MATCH(0,INDEX(COUNTIF($E$790:E830,$D$791:$D$1040),),)),"")</f>
        <v/>
      </c>
      <c r="F831" s="172" t="str">
        <f t="shared" si="23"/>
        <v/>
      </c>
      <c r="G831" s="172" t="str">
        <f>IF(F831="","",DSUM('1.1_Instal·lacions fixes'!$E$14:$R$36,"e1",$F$790:$F831)+DSUM('1.1_Instal·lacions fixes'!$E$43:$L$58,"e1",$F$790:$F831)-SUM(G$791:G830))</f>
        <v/>
      </c>
      <c r="H831" s="172" t="str">
        <f>IF(F831="","",DSUM('1.1_Instal·lacions fixes'!$E$14:$R$36,"e2",$F$790:$F831)+DSUM('1.1_Instal·lacions fixes'!$E$43:$L$58,"e2",$F$790:$F831)-SUM(H$791:H830))</f>
        <v/>
      </c>
      <c r="I831" s="172" t="str">
        <f>IF(F831="","",DSUM('1.1_Instal·lacions fixes'!$E$14:$R$36,"e3",$F$790:$F831)+DSUM('1.1_Instal·lacions fixes'!$E$43:$L$58,"e3",$F$790:$F831)-SUM(I$791:I830))</f>
        <v/>
      </c>
      <c r="J831" s="172" t="str">
        <f>IF(F831="","",DSUM('1.1_Instal·lacions fixes'!$E$14:$R$36,"emissions",$F$790:$F831)+DSUM('1.1_Instal·lacions fixes'!$E$43:$L$58,"emissions",$F$790:$F831)-SUM(J$791:J830))</f>
        <v/>
      </c>
      <c r="K831" s="172" t="str">
        <f>IF(F831="","",DSUM('1.2_Vehicles i maquinària'!$E$22:$S$44,"e1",$F$790:$F831)+DSUM('1.2_Vehicles i maquinària'!$E$50:$S$70,"emissions",$F$790:$F831)-SUM(K$791:K830))</f>
        <v/>
      </c>
      <c r="L831" s="172" t="str">
        <f>IF(F831="","",DSUM('1.2_Vehicles i maquinària'!$E$22:$S$44,"e2",$F$790:$F831)-SUM(L$791:L830))</f>
        <v/>
      </c>
      <c r="M831" s="172" t="str">
        <f>IF(F831="","",DSUM('1.2_Vehicles i maquinària'!$E$22:$S$44,"e3",$F$790:$F831)-SUM(M$791:M830))</f>
        <v/>
      </c>
      <c r="N831" s="172" t="str">
        <f>IF(F831="","",DSUM('1.2_Vehicles i maquinària'!$E$22:$S$44,"emissions",$F$790:$F831)+DSUM('1.2_Vehicles i maquinària'!$E$50:$S$70,"emissions",$F$790:$F831)-SUM(N$791:N830))</f>
        <v/>
      </c>
      <c r="O831" s="172" t="str">
        <f>IF(F831="","",DSUM('1.2_Vehicles i maquinària'!$E$82:$S$92,"e1",$F$790:$F831)-SUM(O$791:O830))</f>
        <v/>
      </c>
      <c r="P831" s="172" t="str">
        <f>IF(F831="","",DSUM('1.2_Vehicles i maquinària'!$E$82:$S$92,"e2",$F$790:$F831)-SUM(P$791:P830))</f>
        <v/>
      </c>
      <c r="Q831" s="172" t="str">
        <f>IF(F831="","",DSUM('1.2_Vehicles i maquinària'!$E$82:$S$92,"e3",$F$790:$F831)-SUM(Q$791:Q830))</f>
        <v/>
      </c>
      <c r="R831" s="172" t="str">
        <f>IF(F831="","",DSUM('1.2_Vehicles i maquinària'!$E$82:$S$92,"emissions",$F$790:$F831)-SUM(R$791:R830))</f>
        <v/>
      </c>
      <c r="S831" s="172" t="str">
        <f>IF(F831="","",DSUM('1.2_Vehicles i maquinària'!$E$99:$S$109,"e1",$F$790:$F831)-SUM(S$791:S830))</f>
        <v/>
      </c>
      <c r="T831" s="172" t="str">
        <f>IF(F831="","",DSUM('1.2_Vehicles i maquinària'!$E$99:$S$109,"e2",$F$790:$F831)-SUM(T$791:T830))</f>
        <v/>
      </c>
      <c r="U831" s="172" t="str">
        <f>IF(F831="","",DSUM('1.2_Vehicles i maquinària'!$E$99:$S$109,"e3",$F$790:$F831)-SUM(U$791:U830))</f>
        <v/>
      </c>
      <c r="V831" s="172" t="str">
        <f>IF(F831="","",DSUM('1.2_Vehicles i maquinària'!$E$99:$S$109,"emissions",$F$790:$F831)-SUM(V$791:V830))</f>
        <v/>
      </c>
      <c r="W831" s="172" t="str">
        <f>IF(F831="","",DSUM('1.3_Emissions de procés'!$E$17:$M$32,"e1",$F$790:$F831)-SUM(W$791:W830))</f>
        <v/>
      </c>
      <c r="X831" s="172" t="str">
        <f>IF(F831="","",DSUM('1.3_Emissions de procés'!$E$17:$M$32,"e2",$F$790:$F831)-SUM(X$791:X830))</f>
        <v/>
      </c>
      <c r="Y831" s="172" t="str">
        <f>IF(F831="","",DSUM('1.3_Emissions de procés'!$E$17:$M$32,"e3",$F$790:$F831)-SUM(Y$791:Y830))</f>
        <v/>
      </c>
      <c r="Z831" s="172" t="str">
        <f>IF(F831="","",DSUM('1.3_Emissions de procés'!$E$17:$M$32,"emissions",$F$790:$F831)-SUM(Z$791:Z830))</f>
        <v/>
      </c>
      <c r="AA831" s="172" t="str">
        <f>IF(F831="","",DSUM('1.3_Emissions de procés'!$E$39:$M$54,"e1",$F$790:$F831)-SUM(AA$791:AA830))</f>
        <v/>
      </c>
      <c r="AB831" s="193" t="str">
        <f>IF(F831="","",DSUM('1.3_Emissions de procés'!$E$39:$M$54,"e2",$F$790:$F831)-SUM(AB$791:AB830))</f>
        <v/>
      </c>
      <c r="AC831" s="193" t="str">
        <f>IF(F831="","",DSUM('1.3_Emissions de procés'!$E$39:$M$54,"e3",$F$790:$F831)-SUM(AC$791:AC830))</f>
        <v/>
      </c>
      <c r="AD831" s="193" t="str">
        <f>IF(F831="","",DSUM('1.3_Emissions de procés'!$E$39:$M$54,"emissions",$F$790:$F831)-SUM(AD$791:AD830))</f>
        <v/>
      </c>
    </row>
    <row r="832" spans="2:30" x14ac:dyDescent="0.25">
      <c r="B832">
        <v>42</v>
      </c>
      <c r="C832" s="172" t="str">
        <f>IF('0.1_Dades generals organització'!E85="","",'0.1_Dades generals organització'!E85)</f>
        <v/>
      </c>
      <c r="D832" s="172" t="str">
        <f>IF(C832="","",IF('0.1_Dades generals organització'!G85="no","",Dades!C832))</f>
        <v/>
      </c>
      <c r="E832" s="172" t="str">
        <f>IFERROR(INDEX($D$791:$D$1040,MATCH(0,INDEX(COUNTIF($E$790:E831,$D$791:$D$1040),),)),"")</f>
        <v/>
      </c>
      <c r="F832" s="172" t="str">
        <f t="shared" si="23"/>
        <v/>
      </c>
      <c r="G832" s="172" t="str">
        <f>IF(F832="","",DSUM('1.1_Instal·lacions fixes'!$E$14:$R$36,"e1",$F$790:$F832)+DSUM('1.1_Instal·lacions fixes'!$E$43:$L$58,"e1",$F$790:$F832)-SUM(G$791:G831))</f>
        <v/>
      </c>
      <c r="H832" s="172" t="str">
        <f>IF(F832="","",DSUM('1.1_Instal·lacions fixes'!$E$14:$R$36,"e2",$F$790:$F832)+DSUM('1.1_Instal·lacions fixes'!$E$43:$L$58,"e2",$F$790:$F832)-SUM(H$791:H831))</f>
        <v/>
      </c>
      <c r="I832" s="172" t="str">
        <f>IF(F832="","",DSUM('1.1_Instal·lacions fixes'!$E$14:$R$36,"e3",$F$790:$F832)+DSUM('1.1_Instal·lacions fixes'!$E$43:$L$58,"e3",$F$790:$F832)-SUM(I$791:I831))</f>
        <v/>
      </c>
      <c r="J832" s="172" t="str">
        <f>IF(F832="","",DSUM('1.1_Instal·lacions fixes'!$E$14:$R$36,"emissions",$F$790:$F832)+DSUM('1.1_Instal·lacions fixes'!$E$43:$L$58,"emissions",$F$790:$F832)-SUM(J$791:J831))</f>
        <v/>
      </c>
      <c r="K832" s="172" t="str">
        <f>IF(F832="","",DSUM('1.2_Vehicles i maquinària'!$E$22:$S$44,"e1",$F$790:$F832)+DSUM('1.2_Vehicles i maquinària'!$E$50:$S$70,"emissions",$F$790:$F832)-SUM(K$791:K831))</f>
        <v/>
      </c>
      <c r="L832" s="172" t="str">
        <f>IF(F832="","",DSUM('1.2_Vehicles i maquinària'!$E$22:$S$44,"e2",$F$790:$F832)-SUM(L$791:L831))</f>
        <v/>
      </c>
      <c r="M832" s="172" t="str">
        <f>IF(F832="","",DSUM('1.2_Vehicles i maquinària'!$E$22:$S$44,"e3",$F$790:$F832)-SUM(M$791:M831))</f>
        <v/>
      </c>
      <c r="N832" s="172" t="str">
        <f>IF(F832="","",DSUM('1.2_Vehicles i maquinària'!$E$22:$S$44,"emissions",$F$790:$F832)+DSUM('1.2_Vehicles i maquinària'!$E$50:$S$70,"emissions",$F$790:$F832)-SUM(N$791:N831))</f>
        <v/>
      </c>
      <c r="O832" s="172" t="str">
        <f>IF(F832="","",DSUM('1.2_Vehicles i maquinària'!$E$82:$S$92,"e1",$F$790:$F832)-SUM(O$791:O831))</f>
        <v/>
      </c>
      <c r="P832" s="172" t="str">
        <f>IF(F832="","",DSUM('1.2_Vehicles i maquinària'!$E$82:$S$92,"e2",$F$790:$F832)-SUM(P$791:P831))</f>
        <v/>
      </c>
      <c r="Q832" s="172" t="str">
        <f>IF(F832="","",DSUM('1.2_Vehicles i maquinària'!$E$82:$S$92,"e3",$F$790:$F832)-SUM(Q$791:Q831))</f>
        <v/>
      </c>
      <c r="R832" s="172" t="str">
        <f>IF(F832="","",DSUM('1.2_Vehicles i maquinària'!$E$82:$S$92,"emissions",$F$790:$F832)-SUM(R$791:R831))</f>
        <v/>
      </c>
      <c r="S832" s="172" t="str">
        <f>IF(F832="","",DSUM('1.2_Vehicles i maquinària'!$E$99:$S$109,"e1",$F$790:$F832)-SUM(S$791:S831))</f>
        <v/>
      </c>
      <c r="T832" s="172" t="str">
        <f>IF(F832="","",DSUM('1.2_Vehicles i maquinària'!$E$99:$S$109,"e2",$F$790:$F832)-SUM(T$791:T831))</f>
        <v/>
      </c>
      <c r="U832" s="172" t="str">
        <f>IF(F832="","",DSUM('1.2_Vehicles i maquinària'!$E$99:$S$109,"e3",$F$790:$F832)-SUM(U$791:U831))</f>
        <v/>
      </c>
      <c r="V832" s="172" t="str">
        <f>IF(F832="","",DSUM('1.2_Vehicles i maquinària'!$E$99:$S$109,"emissions",$F$790:$F832)-SUM(V$791:V831))</f>
        <v/>
      </c>
      <c r="W832" s="172" t="str">
        <f>IF(F832="","",DSUM('1.3_Emissions de procés'!$E$17:$M$32,"e1",$F$790:$F832)-SUM(W$791:W831))</f>
        <v/>
      </c>
      <c r="X832" s="172" t="str">
        <f>IF(F832="","",DSUM('1.3_Emissions de procés'!$E$17:$M$32,"e2",$F$790:$F832)-SUM(X$791:X831))</f>
        <v/>
      </c>
      <c r="Y832" s="172" t="str">
        <f>IF(F832="","",DSUM('1.3_Emissions de procés'!$E$17:$M$32,"e3",$F$790:$F832)-SUM(Y$791:Y831))</f>
        <v/>
      </c>
      <c r="Z832" s="172" t="str">
        <f>IF(F832="","",DSUM('1.3_Emissions de procés'!$E$17:$M$32,"emissions",$F$790:$F832)-SUM(Z$791:Z831))</f>
        <v/>
      </c>
      <c r="AA832" s="172" t="str">
        <f>IF(F832="","",DSUM('1.3_Emissions de procés'!$E$39:$M$54,"e1",$F$790:$F832)-SUM(AA$791:AA831))</f>
        <v/>
      </c>
      <c r="AB832" s="193" t="str">
        <f>IF(F832="","",DSUM('1.3_Emissions de procés'!$E$39:$M$54,"e2",$F$790:$F832)-SUM(AB$791:AB831))</f>
        <v/>
      </c>
      <c r="AC832" s="193" t="str">
        <f>IF(F832="","",DSUM('1.3_Emissions de procés'!$E$39:$M$54,"e3",$F$790:$F832)-SUM(AC$791:AC831))</f>
        <v/>
      </c>
      <c r="AD832" s="193" t="str">
        <f>IF(F832="","",DSUM('1.3_Emissions de procés'!$E$39:$M$54,"emissions",$F$790:$F832)-SUM(AD$791:AD831))</f>
        <v/>
      </c>
    </row>
    <row r="833" spans="2:30" x14ac:dyDescent="0.25">
      <c r="B833">
        <v>43</v>
      </c>
      <c r="C833" s="172" t="str">
        <f>IF('0.1_Dades generals organització'!E86="","",'0.1_Dades generals organització'!E86)</f>
        <v/>
      </c>
      <c r="D833" s="172" t="str">
        <f>IF(C833="","",IF('0.1_Dades generals organització'!G86="no","",Dades!C833))</f>
        <v/>
      </c>
      <c r="E833" s="172" t="str">
        <f>IFERROR(INDEX($D$791:$D$1040,MATCH(0,INDEX(COUNTIF($E$790:E832,$D$791:$D$1040),),)),"")</f>
        <v/>
      </c>
      <c r="F833" s="172" t="str">
        <f t="shared" si="23"/>
        <v/>
      </c>
      <c r="G833" s="172" t="str">
        <f>IF(F833="","",DSUM('1.1_Instal·lacions fixes'!$E$14:$R$36,"e1",$F$790:$F833)+DSUM('1.1_Instal·lacions fixes'!$E$43:$L$58,"e1",$F$790:$F833)-SUM(G$791:G832))</f>
        <v/>
      </c>
      <c r="H833" s="172" t="str">
        <f>IF(F833="","",DSUM('1.1_Instal·lacions fixes'!$E$14:$R$36,"e2",$F$790:$F833)+DSUM('1.1_Instal·lacions fixes'!$E$43:$L$58,"e2",$F$790:$F833)-SUM(H$791:H832))</f>
        <v/>
      </c>
      <c r="I833" s="172" t="str">
        <f>IF(F833="","",DSUM('1.1_Instal·lacions fixes'!$E$14:$R$36,"e3",$F$790:$F833)+DSUM('1.1_Instal·lacions fixes'!$E$43:$L$58,"e3",$F$790:$F833)-SUM(I$791:I832))</f>
        <v/>
      </c>
      <c r="J833" s="172" t="str">
        <f>IF(F833="","",DSUM('1.1_Instal·lacions fixes'!$E$14:$R$36,"emissions",$F$790:$F833)+DSUM('1.1_Instal·lacions fixes'!$E$43:$L$58,"emissions",$F$790:$F833)-SUM(J$791:J832))</f>
        <v/>
      </c>
      <c r="K833" s="172" t="str">
        <f>IF(F833="","",DSUM('1.2_Vehicles i maquinària'!$E$22:$S$44,"e1",$F$790:$F833)+DSUM('1.2_Vehicles i maquinària'!$E$50:$S$70,"emissions",$F$790:$F833)-SUM(K$791:K832))</f>
        <v/>
      </c>
      <c r="L833" s="172" t="str">
        <f>IF(F833="","",DSUM('1.2_Vehicles i maquinària'!$E$22:$S$44,"e2",$F$790:$F833)-SUM(L$791:L832))</f>
        <v/>
      </c>
      <c r="M833" s="172" t="str">
        <f>IF(F833="","",DSUM('1.2_Vehicles i maquinària'!$E$22:$S$44,"e3",$F$790:$F833)-SUM(M$791:M832))</f>
        <v/>
      </c>
      <c r="N833" s="172" t="str">
        <f>IF(F833="","",DSUM('1.2_Vehicles i maquinària'!$E$22:$S$44,"emissions",$F$790:$F833)+DSUM('1.2_Vehicles i maquinària'!$E$50:$S$70,"emissions",$F$790:$F833)-SUM(N$791:N832))</f>
        <v/>
      </c>
      <c r="O833" s="172" t="str">
        <f>IF(F833="","",DSUM('1.2_Vehicles i maquinària'!$E$82:$S$92,"e1",$F$790:$F833)-SUM(O$791:O832))</f>
        <v/>
      </c>
      <c r="P833" s="172" t="str">
        <f>IF(F833="","",DSUM('1.2_Vehicles i maquinària'!$E$82:$S$92,"e2",$F$790:$F833)-SUM(P$791:P832))</f>
        <v/>
      </c>
      <c r="Q833" s="172" t="str">
        <f>IF(F833="","",DSUM('1.2_Vehicles i maquinària'!$E$82:$S$92,"e3",$F$790:$F833)-SUM(Q$791:Q832))</f>
        <v/>
      </c>
      <c r="R833" s="172" t="str">
        <f>IF(F833="","",DSUM('1.2_Vehicles i maquinària'!$E$82:$S$92,"emissions",$F$790:$F833)-SUM(R$791:R832))</f>
        <v/>
      </c>
      <c r="S833" s="172" t="str">
        <f>IF(F833="","",DSUM('1.2_Vehicles i maquinària'!$E$99:$S$109,"e1",$F$790:$F833)-SUM(S$791:S832))</f>
        <v/>
      </c>
      <c r="T833" s="172" t="str">
        <f>IF(F833="","",DSUM('1.2_Vehicles i maquinària'!$E$99:$S$109,"e2",$F$790:$F833)-SUM(T$791:T832))</f>
        <v/>
      </c>
      <c r="U833" s="172" t="str">
        <f>IF(F833="","",DSUM('1.2_Vehicles i maquinària'!$E$99:$S$109,"e3",$F$790:$F833)-SUM(U$791:U832))</f>
        <v/>
      </c>
      <c r="V833" s="172" t="str">
        <f>IF(F833="","",DSUM('1.2_Vehicles i maquinària'!$E$99:$S$109,"emissions",$F$790:$F833)-SUM(V$791:V832))</f>
        <v/>
      </c>
      <c r="W833" s="172" t="str">
        <f>IF(F833="","",DSUM('1.3_Emissions de procés'!$E$17:$M$32,"e1",$F$790:$F833)-SUM(W$791:W832))</f>
        <v/>
      </c>
      <c r="X833" s="172" t="str">
        <f>IF(F833="","",DSUM('1.3_Emissions de procés'!$E$17:$M$32,"e2",$F$790:$F833)-SUM(X$791:X832))</f>
        <v/>
      </c>
      <c r="Y833" s="172" t="str">
        <f>IF(F833="","",DSUM('1.3_Emissions de procés'!$E$17:$M$32,"e3",$F$790:$F833)-SUM(Y$791:Y832))</f>
        <v/>
      </c>
      <c r="Z833" s="172" t="str">
        <f>IF(F833="","",DSUM('1.3_Emissions de procés'!$E$17:$M$32,"emissions",$F$790:$F833)-SUM(Z$791:Z832))</f>
        <v/>
      </c>
      <c r="AA833" s="172" t="str">
        <f>IF(F833="","",DSUM('1.3_Emissions de procés'!$E$39:$M$54,"e1",$F$790:$F833)-SUM(AA$791:AA832))</f>
        <v/>
      </c>
      <c r="AB833" s="193" t="str">
        <f>IF(F833="","",DSUM('1.3_Emissions de procés'!$E$39:$M$54,"e2",$F$790:$F833)-SUM(AB$791:AB832))</f>
        <v/>
      </c>
      <c r="AC833" s="193" t="str">
        <f>IF(F833="","",DSUM('1.3_Emissions de procés'!$E$39:$M$54,"e3",$F$790:$F833)-SUM(AC$791:AC832))</f>
        <v/>
      </c>
      <c r="AD833" s="193" t="str">
        <f>IF(F833="","",DSUM('1.3_Emissions de procés'!$E$39:$M$54,"emissions",$F$790:$F833)-SUM(AD$791:AD832))</f>
        <v/>
      </c>
    </row>
    <row r="834" spans="2:30" x14ac:dyDescent="0.25">
      <c r="B834">
        <v>44</v>
      </c>
      <c r="C834" s="172" t="str">
        <f>IF('0.1_Dades generals organització'!E87="","",'0.1_Dades generals organització'!E87)</f>
        <v/>
      </c>
      <c r="D834" s="172" t="str">
        <f>IF(C834="","",IF('0.1_Dades generals organització'!G87="no","",Dades!C834))</f>
        <v/>
      </c>
      <c r="E834" s="172" t="str">
        <f>IFERROR(INDEX($D$791:$D$1040,MATCH(0,INDEX(COUNTIF($E$790:E833,$D$791:$D$1040),),)),"")</f>
        <v/>
      </c>
      <c r="F834" s="172" t="str">
        <f t="shared" si="23"/>
        <v/>
      </c>
      <c r="G834" s="172" t="str">
        <f>IF(F834="","",DSUM('1.1_Instal·lacions fixes'!$E$14:$R$36,"e1",$F$790:$F834)+DSUM('1.1_Instal·lacions fixes'!$E$43:$L$58,"e1",$F$790:$F834)-SUM(G$791:G833))</f>
        <v/>
      </c>
      <c r="H834" s="172" t="str">
        <f>IF(F834="","",DSUM('1.1_Instal·lacions fixes'!$E$14:$R$36,"e2",$F$790:$F834)+DSUM('1.1_Instal·lacions fixes'!$E$43:$L$58,"e2",$F$790:$F834)-SUM(H$791:H833))</f>
        <v/>
      </c>
      <c r="I834" s="172" t="str">
        <f>IF(F834="","",DSUM('1.1_Instal·lacions fixes'!$E$14:$R$36,"e3",$F$790:$F834)+DSUM('1.1_Instal·lacions fixes'!$E$43:$L$58,"e3",$F$790:$F834)-SUM(I$791:I833))</f>
        <v/>
      </c>
      <c r="J834" s="172" t="str">
        <f>IF(F834="","",DSUM('1.1_Instal·lacions fixes'!$E$14:$R$36,"emissions",$F$790:$F834)+DSUM('1.1_Instal·lacions fixes'!$E$43:$L$58,"emissions",$F$790:$F834)-SUM(J$791:J833))</f>
        <v/>
      </c>
      <c r="K834" s="172" t="str">
        <f>IF(F834="","",DSUM('1.2_Vehicles i maquinària'!$E$22:$S$44,"e1",$F$790:$F834)+DSUM('1.2_Vehicles i maquinària'!$E$50:$S$70,"emissions",$F$790:$F834)-SUM(K$791:K833))</f>
        <v/>
      </c>
      <c r="L834" s="172" t="str">
        <f>IF(F834="","",DSUM('1.2_Vehicles i maquinària'!$E$22:$S$44,"e2",$F$790:$F834)-SUM(L$791:L833))</f>
        <v/>
      </c>
      <c r="M834" s="172" t="str">
        <f>IF(F834="","",DSUM('1.2_Vehicles i maquinària'!$E$22:$S$44,"e3",$F$790:$F834)-SUM(M$791:M833))</f>
        <v/>
      </c>
      <c r="N834" s="172" t="str">
        <f>IF(F834="","",DSUM('1.2_Vehicles i maquinària'!$E$22:$S$44,"emissions",$F$790:$F834)+DSUM('1.2_Vehicles i maquinària'!$E$50:$S$70,"emissions",$F$790:$F834)-SUM(N$791:N833))</f>
        <v/>
      </c>
      <c r="O834" s="172" t="str">
        <f>IF(F834="","",DSUM('1.2_Vehicles i maquinària'!$E$82:$S$92,"e1",$F$790:$F834)-SUM(O$791:O833))</f>
        <v/>
      </c>
      <c r="P834" s="172" t="str">
        <f>IF(F834="","",DSUM('1.2_Vehicles i maquinària'!$E$82:$S$92,"e2",$F$790:$F834)-SUM(P$791:P833))</f>
        <v/>
      </c>
      <c r="Q834" s="172" t="str">
        <f>IF(F834="","",DSUM('1.2_Vehicles i maquinària'!$E$82:$S$92,"e3",$F$790:$F834)-SUM(Q$791:Q833))</f>
        <v/>
      </c>
      <c r="R834" s="172" t="str">
        <f>IF(F834="","",DSUM('1.2_Vehicles i maquinària'!$E$82:$S$92,"emissions",$F$790:$F834)-SUM(R$791:R833))</f>
        <v/>
      </c>
      <c r="S834" s="172" t="str">
        <f>IF(F834="","",DSUM('1.2_Vehicles i maquinària'!$E$99:$S$109,"e1",$F$790:$F834)-SUM(S$791:S833))</f>
        <v/>
      </c>
      <c r="T834" s="172" t="str">
        <f>IF(F834="","",DSUM('1.2_Vehicles i maquinària'!$E$99:$S$109,"e2",$F$790:$F834)-SUM(T$791:T833))</f>
        <v/>
      </c>
      <c r="U834" s="172" t="str">
        <f>IF(F834="","",DSUM('1.2_Vehicles i maquinària'!$E$99:$S$109,"e3",$F$790:$F834)-SUM(U$791:U833))</f>
        <v/>
      </c>
      <c r="V834" s="172" t="str">
        <f>IF(F834="","",DSUM('1.2_Vehicles i maquinària'!$E$99:$S$109,"emissions",$F$790:$F834)-SUM(V$791:V833))</f>
        <v/>
      </c>
      <c r="W834" s="172" t="str">
        <f>IF(F834="","",DSUM('1.3_Emissions de procés'!$E$17:$M$32,"e1",$F$790:$F834)-SUM(W$791:W833))</f>
        <v/>
      </c>
      <c r="X834" s="172" t="str">
        <f>IF(F834="","",DSUM('1.3_Emissions de procés'!$E$17:$M$32,"e2",$F$790:$F834)-SUM(X$791:X833))</f>
        <v/>
      </c>
      <c r="Y834" s="172" t="str">
        <f>IF(F834="","",DSUM('1.3_Emissions de procés'!$E$17:$M$32,"e3",$F$790:$F834)-SUM(Y$791:Y833))</f>
        <v/>
      </c>
      <c r="Z834" s="172" t="str">
        <f>IF(F834="","",DSUM('1.3_Emissions de procés'!$E$17:$M$32,"emissions",$F$790:$F834)-SUM(Z$791:Z833))</f>
        <v/>
      </c>
      <c r="AA834" s="172" t="str">
        <f>IF(F834="","",DSUM('1.3_Emissions de procés'!$E$39:$M$54,"e1",$F$790:$F834)-SUM(AA$791:AA833))</f>
        <v/>
      </c>
      <c r="AB834" s="193" t="str">
        <f>IF(F834="","",DSUM('1.3_Emissions de procés'!$E$39:$M$54,"e2",$F$790:$F834)-SUM(AB$791:AB833))</f>
        <v/>
      </c>
      <c r="AC834" s="193" t="str">
        <f>IF(F834="","",DSUM('1.3_Emissions de procés'!$E$39:$M$54,"e3",$F$790:$F834)-SUM(AC$791:AC833))</f>
        <v/>
      </c>
      <c r="AD834" s="193" t="str">
        <f>IF(F834="","",DSUM('1.3_Emissions de procés'!$E$39:$M$54,"emissions",$F$790:$F834)-SUM(AD$791:AD833))</f>
        <v/>
      </c>
    </row>
    <row r="835" spans="2:30" x14ac:dyDescent="0.25">
      <c r="B835">
        <v>45</v>
      </c>
      <c r="C835" s="172" t="str">
        <f>IF('0.1_Dades generals organització'!E88="","",'0.1_Dades generals organització'!E88)</f>
        <v/>
      </c>
      <c r="D835" s="172" t="str">
        <f>IF(C835="","",IF('0.1_Dades generals organització'!G88="no","",Dades!C835))</f>
        <v/>
      </c>
      <c r="E835" s="172" t="str">
        <f>IFERROR(INDEX($D$791:$D$1040,MATCH(0,INDEX(COUNTIF($E$790:E834,$D$791:$D$1040),),)),"")</f>
        <v/>
      </c>
      <c r="F835" s="172" t="str">
        <f t="shared" si="23"/>
        <v/>
      </c>
      <c r="G835" s="172" t="str">
        <f>IF(F835="","",DSUM('1.1_Instal·lacions fixes'!$E$14:$R$36,"e1",$F$790:$F835)+DSUM('1.1_Instal·lacions fixes'!$E$43:$L$58,"e1",$F$790:$F835)-SUM(G$791:G834))</f>
        <v/>
      </c>
      <c r="H835" s="172" t="str">
        <f>IF(F835="","",DSUM('1.1_Instal·lacions fixes'!$E$14:$R$36,"e2",$F$790:$F835)+DSUM('1.1_Instal·lacions fixes'!$E$43:$L$58,"e2",$F$790:$F835)-SUM(H$791:H834))</f>
        <v/>
      </c>
      <c r="I835" s="172" t="str">
        <f>IF(F835="","",DSUM('1.1_Instal·lacions fixes'!$E$14:$R$36,"e3",$F$790:$F835)+DSUM('1.1_Instal·lacions fixes'!$E$43:$L$58,"e3",$F$790:$F835)-SUM(I$791:I834))</f>
        <v/>
      </c>
      <c r="J835" s="172" t="str">
        <f>IF(F835="","",DSUM('1.1_Instal·lacions fixes'!$E$14:$R$36,"emissions",$F$790:$F835)+DSUM('1.1_Instal·lacions fixes'!$E$43:$L$58,"emissions",$F$790:$F835)-SUM(J$791:J834))</f>
        <v/>
      </c>
      <c r="K835" s="172" t="str">
        <f>IF(F835="","",DSUM('1.2_Vehicles i maquinària'!$E$22:$S$44,"e1",$F$790:$F835)+DSUM('1.2_Vehicles i maquinària'!$E$50:$S$70,"emissions",$F$790:$F835)-SUM(K$791:K834))</f>
        <v/>
      </c>
      <c r="L835" s="172" t="str">
        <f>IF(F835="","",DSUM('1.2_Vehicles i maquinària'!$E$22:$S$44,"e2",$F$790:$F835)-SUM(L$791:L834))</f>
        <v/>
      </c>
      <c r="M835" s="172" t="str">
        <f>IF(F835="","",DSUM('1.2_Vehicles i maquinària'!$E$22:$S$44,"e3",$F$790:$F835)-SUM(M$791:M834))</f>
        <v/>
      </c>
      <c r="N835" s="172" t="str">
        <f>IF(F835="","",DSUM('1.2_Vehicles i maquinària'!$E$22:$S$44,"emissions",$F$790:$F835)+DSUM('1.2_Vehicles i maquinària'!$E$50:$S$70,"emissions",$F$790:$F835)-SUM(N$791:N834))</f>
        <v/>
      </c>
      <c r="O835" s="172" t="str">
        <f>IF(F835="","",DSUM('1.2_Vehicles i maquinària'!$E$82:$S$92,"e1",$F$790:$F835)-SUM(O$791:O834))</f>
        <v/>
      </c>
      <c r="P835" s="172" t="str">
        <f>IF(F835="","",DSUM('1.2_Vehicles i maquinària'!$E$82:$S$92,"e2",$F$790:$F835)-SUM(P$791:P834))</f>
        <v/>
      </c>
      <c r="Q835" s="172" t="str">
        <f>IF(F835="","",DSUM('1.2_Vehicles i maquinària'!$E$82:$S$92,"e3",$F$790:$F835)-SUM(Q$791:Q834))</f>
        <v/>
      </c>
      <c r="R835" s="172" t="str">
        <f>IF(F835="","",DSUM('1.2_Vehicles i maquinària'!$E$82:$S$92,"emissions",$F$790:$F835)-SUM(R$791:R834))</f>
        <v/>
      </c>
      <c r="S835" s="172" t="str">
        <f>IF(F835="","",DSUM('1.2_Vehicles i maquinària'!$E$99:$S$109,"e1",$F$790:$F835)-SUM(S$791:S834))</f>
        <v/>
      </c>
      <c r="T835" s="172" t="str">
        <f>IF(F835="","",DSUM('1.2_Vehicles i maquinària'!$E$99:$S$109,"e2",$F$790:$F835)-SUM(T$791:T834))</f>
        <v/>
      </c>
      <c r="U835" s="172" t="str">
        <f>IF(F835="","",DSUM('1.2_Vehicles i maquinària'!$E$99:$S$109,"e3",$F$790:$F835)-SUM(U$791:U834))</f>
        <v/>
      </c>
      <c r="V835" s="172" t="str">
        <f>IF(F835="","",DSUM('1.2_Vehicles i maquinària'!$E$99:$S$109,"emissions",$F$790:$F835)-SUM(V$791:V834))</f>
        <v/>
      </c>
      <c r="W835" s="172" t="str">
        <f>IF(F835="","",DSUM('1.3_Emissions de procés'!$E$17:$M$32,"e1",$F$790:$F835)-SUM(W$791:W834))</f>
        <v/>
      </c>
      <c r="X835" s="172" t="str">
        <f>IF(F835="","",DSUM('1.3_Emissions de procés'!$E$17:$M$32,"e2",$F$790:$F835)-SUM(X$791:X834))</f>
        <v/>
      </c>
      <c r="Y835" s="172" t="str">
        <f>IF(F835="","",DSUM('1.3_Emissions de procés'!$E$17:$M$32,"e3",$F$790:$F835)-SUM(Y$791:Y834))</f>
        <v/>
      </c>
      <c r="Z835" s="172" t="str">
        <f>IF(F835="","",DSUM('1.3_Emissions de procés'!$E$17:$M$32,"emissions",$F$790:$F835)-SUM(Z$791:Z834))</f>
        <v/>
      </c>
      <c r="AA835" s="172" t="str">
        <f>IF(F835="","",DSUM('1.3_Emissions de procés'!$E$39:$M$54,"e1",$F$790:$F835)-SUM(AA$791:AA834))</f>
        <v/>
      </c>
      <c r="AB835" s="193" t="str">
        <f>IF(F835="","",DSUM('1.3_Emissions de procés'!$E$39:$M$54,"e2",$F$790:$F835)-SUM(AB$791:AB834))</f>
        <v/>
      </c>
      <c r="AC835" s="193" t="str">
        <f>IF(F835="","",DSUM('1.3_Emissions de procés'!$E$39:$M$54,"e3",$F$790:$F835)-SUM(AC$791:AC834))</f>
        <v/>
      </c>
      <c r="AD835" s="193" t="str">
        <f>IF(F835="","",DSUM('1.3_Emissions de procés'!$E$39:$M$54,"emissions",$F$790:$F835)-SUM(AD$791:AD834))</f>
        <v/>
      </c>
    </row>
    <row r="836" spans="2:30" x14ac:dyDescent="0.25">
      <c r="B836">
        <v>46</v>
      </c>
      <c r="C836" s="172" t="str">
        <f>IF('0.1_Dades generals organització'!E89="","",'0.1_Dades generals organització'!E89)</f>
        <v/>
      </c>
      <c r="D836" s="172" t="str">
        <f>IF(C836="","",IF('0.1_Dades generals organització'!G89="no","",Dades!C836))</f>
        <v/>
      </c>
      <c r="E836" s="172" t="str">
        <f>IFERROR(INDEX($D$791:$D$1040,MATCH(0,INDEX(COUNTIF($E$790:E835,$D$791:$D$1040),),)),"")</f>
        <v/>
      </c>
      <c r="F836" s="172" t="str">
        <f t="shared" si="23"/>
        <v/>
      </c>
      <c r="G836" s="172" t="str">
        <f>IF(F836="","",DSUM('1.1_Instal·lacions fixes'!$E$14:$R$36,"e1",$F$790:$F836)+DSUM('1.1_Instal·lacions fixes'!$E$43:$L$58,"e1",$F$790:$F836)-SUM(G$791:G835))</f>
        <v/>
      </c>
      <c r="H836" s="172" t="str">
        <f>IF(F836="","",DSUM('1.1_Instal·lacions fixes'!$E$14:$R$36,"e2",$F$790:$F836)+DSUM('1.1_Instal·lacions fixes'!$E$43:$L$58,"e2",$F$790:$F836)-SUM(H$791:H835))</f>
        <v/>
      </c>
      <c r="I836" s="172" t="str">
        <f>IF(F836="","",DSUM('1.1_Instal·lacions fixes'!$E$14:$R$36,"e3",$F$790:$F836)+DSUM('1.1_Instal·lacions fixes'!$E$43:$L$58,"e3",$F$790:$F836)-SUM(I$791:I835))</f>
        <v/>
      </c>
      <c r="J836" s="172" t="str">
        <f>IF(F836="","",DSUM('1.1_Instal·lacions fixes'!$E$14:$R$36,"emissions",$F$790:$F836)+DSUM('1.1_Instal·lacions fixes'!$E$43:$L$58,"emissions",$F$790:$F836)-SUM(J$791:J835))</f>
        <v/>
      </c>
      <c r="K836" s="172" t="str">
        <f>IF(F836="","",DSUM('1.2_Vehicles i maquinària'!$E$22:$S$44,"e1",$F$790:$F836)+DSUM('1.2_Vehicles i maquinària'!$E$50:$S$70,"emissions",$F$790:$F836)-SUM(K$791:K835))</f>
        <v/>
      </c>
      <c r="L836" s="172" t="str">
        <f>IF(F836="","",DSUM('1.2_Vehicles i maquinària'!$E$22:$S$44,"e2",$F$790:$F836)-SUM(L$791:L835))</f>
        <v/>
      </c>
      <c r="M836" s="172" t="str">
        <f>IF(F836="","",DSUM('1.2_Vehicles i maquinària'!$E$22:$S$44,"e3",$F$790:$F836)-SUM(M$791:M835))</f>
        <v/>
      </c>
      <c r="N836" s="172" t="str">
        <f>IF(F836="","",DSUM('1.2_Vehicles i maquinària'!$E$22:$S$44,"emissions",$F$790:$F836)+DSUM('1.2_Vehicles i maquinària'!$E$50:$S$70,"emissions",$F$790:$F836)-SUM(N$791:N835))</f>
        <v/>
      </c>
      <c r="O836" s="172" t="str">
        <f>IF(F836="","",DSUM('1.2_Vehicles i maquinària'!$E$82:$S$92,"e1",$F$790:$F836)-SUM(O$791:O835))</f>
        <v/>
      </c>
      <c r="P836" s="172" t="str">
        <f>IF(F836="","",DSUM('1.2_Vehicles i maquinària'!$E$82:$S$92,"e2",$F$790:$F836)-SUM(P$791:P835))</f>
        <v/>
      </c>
      <c r="Q836" s="172" t="str">
        <f>IF(F836="","",DSUM('1.2_Vehicles i maquinària'!$E$82:$S$92,"e3",$F$790:$F836)-SUM(Q$791:Q835))</f>
        <v/>
      </c>
      <c r="R836" s="172" t="str">
        <f>IF(F836="","",DSUM('1.2_Vehicles i maquinària'!$E$82:$S$92,"emissions",$F$790:$F836)-SUM(R$791:R835))</f>
        <v/>
      </c>
      <c r="S836" s="172" t="str">
        <f>IF(F836="","",DSUM('1.2_Vehicles i maquinària'!$E$99:$S$109,"e1",$F$790:$F836)-SUM(S$791:S835))</f>
        <v/>
      </c>
      <c r="T836" s="172" t="str">
        <f>IF(F836="","",DSUM('1.2_Vehicles i maquinària'!$E$99:$S$109,"e2",$F$790:$F836)-SUM(T$791:T835))</f>
        <v/>
      </c>
      <c r="U836" s="172" t="str">
        <f>IF(F836="","",DSUM('1.2_Vehicles i maquinària'!$E$99:$S$109,"e3",$F$790:$F836)-SUM(U$791:U835))</f>
        <v/>
      </c>
      <c r="V836" s="172" t="str">
        <f>IF(F836="","",DSUM('1.2_Vehicles i maquinària'!$E$99:$S$109,"emissions",$F$790:$F836)-SUM(V$791:V835))</f>
        <v/>
      </c>
      <c r="W836" s="172" t="str">
        <f>IF(F836="","",DSUM('1.3_Emissions de procés'!$E$17:$M$32,"e1",$F$790:$F836)-SUM(W$791:W835))</f>
        <v/>
      </c>
      <c r="X836" s="172" t="str">
        <f>IF(F836="","",DSUM('1.3_Emissions de procés'!$E$17:$M$32,"e2",$F$790:$F836)-SUM(X$791:X835))</f>
        <v/>
      </c>
      <c r="Y836" s="172" t="str">
        <f>IF(F836="","",DSUM('1.3_Emissions de procés'!$E$17:$M$32,"e3",$F$790:$F836)-SUM(Y$791:Y835))</f>
        <v/>
      </c>
      <c r="Z836" s="172" t="str">
        <f>IF(F836="","",DSUM('1.3_Emissions de procés'!$E$17:$M$32,"emissions",$F$790:$F836)-SUM(Z$791:Z835))</f>
        <v/>
      </c>
      <c r="AA836" s="172" t="str">
        <f>IF(F836="","",DSUM('1.3_Emissions de procés'!$E$39:$M$54,"e1",$F$790:$F836)-SUM(AA$791:AA835))</f>
        <v/>
      </c>
      <c r="AB836" s="193" t="str">
        <f>IF(F836="","",DSUM('1.3_Emissions de procés'!$E$39:$M$54,"e2",$F$790:$F836)-SUM(AB$791:AB835))</f>
        <v/>
      </c>
      <c r="AC836" s="193" t="str">
        <f>IF(F836="","",DSUM('1.3_Emissions de procés'!$E$39:$M$54,"e3",$F$790:$F836)-SUM(AC$791:AC835))</f>
        <v/>
      </c>
      <c r="AD836" s="193" t="str">
        <f>IF(F836="","",DSUM('1.3_Emissions de procés'!$E$39:$M$54,"emissions",$F$790:$F836)-SUM(AD$791:AD835))</f>
        <v/>
      </c>
    </row>
    <row r="837" spans="2:30" x14ac:dyDescent="0.25">
      <c r="B837">
        <v>47</v>
      </c>
      <c r="C837" s="172" t="str">
        <f>IF('0.1_Dades generals organització'!E90="","",'0.1_Dades generals organització'!E90)</f>
        <v/>
      </c>
      <c r="D837" s="172" t="str">
        <f>IF(C837="","",IF('0.1_Dades generals organització'!G90="no","",Dades!C837))</f>
        <v/>
      </c>
      <c r="E837" s="172" t="str">
        <f>IFERROR(INDEX($D$791:$D$1040,MATCH(0,INDEX(COUNTIF($E$790:E836,$D$791:$D$1040),),)),"")</f>
        <v/>
      </c>
      <c r="F837" s="172" t="str">
        <f t="shared" si="23"/>
        <v/>
      </c>
      <c r="G837" s="172" t="str">
        <f>IF(F837="","",DSUM('1.1_Instal·lacions fixes'!$E$14:$R$36,"e1",$F$790:$F837)+DSUM('1.1_Instal·lacions fixes'!$E$43:$L$58,"e1",$F$790:$F837)-SUM(G$791:G836))</f>
        <v/>
      </c>
      <c r="H837" s="172" t="str">
        <f>IF(F837="","",DSUM('1.1_Instal·lacions fixes'!$E$14:$R$36,"e2",$F$790:$F837)+DSUM('1.1_Instal·lacions fixes'!$E$43:$L$58,"e2",$F$790:$F837)-SUM(H$791:H836))</f>
        <v/>
      </c>
      <c r="I837" s="172" t="str">
        <f>IF(F837="","",DSUM('1.1_Instal·lacions fixes'!$E$14:$R$36,"e3",$F$790:$F837)+DSUM('1.1_Instal·lacions fixes'!$E$43:$L$58,"e3",$F$790:$F837)-SUM(I$791:I836))</f>
        <v/>
      </c>
      <c r="J837" s="172" t="str">
        <f>IF(F837="","",DSUM('1.1_Instal·lacions fixes'!$E$14:$R$36,"emissions",$F$790:$F837)+DSUM('1.1_Instal·lacions fixes'!$E$43:$L$58,"emissions",$F$790:$F837)-SUM(J$791:J836))</f>
        <v/>
      </c>
      <c r="K837" s="172" t="str">
        <f>IF(F837="","",DSUM('1.2_Vehicles i maquinària'!$E$22:$S$44,"e1",$F$790:$F837)+DSUM('1.2_Vehicles i maquinària'!$E$50:$S$70,"emissions",$F$790:$F837)-SUM(K$791:K836))</f>
        <v/>
      </c>
      <c r="L837" s="172" t="str">
        <f>IF(F837="","",DSUM('1.2_Vehicles i maquinària'!$E$22:$S$44,"e2",$F$790:$F837)-SUM(L$791:L836))</f>
        <v/>
      </c>
      <c r="M837" s="172" t="str">
        <f>IF(F837="","",DSUM('1.2_Vehicles i maquinària'!$E$22:$S$44,"e3",$F$790:$F837)-SUM(M$791:M836))</f>
        <v/>
      </c>
      <c r="N837" s="172" t="str">
        <f>IF(F837="","",DSUM('1.2_Vehicles i maquinària'!$E$22:$S$44,"emissions",$F$790:$F837)+DSUM('1.2_Vehicles i maquinària'!$E$50:$S$70,"emissions",$F$790:$F837)-SUM(N$791:N836))</f>
        <v/>
      </c>
      <c r="O837" s="172" t="str">
        <f>IF(F837="","",DSUM('1.2_Vehicles i maquinària'!$E$82:$S$92,"e1",$F$790:$F837)-SUM(O$791:O836))</f>
        <v/>
      </c>
      <c r="P837" s="172" t="str">
        <f>IF(F837="","",DSUM('1.2_Vehicles i maquinària'!$E$82:$S$92,"e2",$F$790:$F837)-SUM(P$791:P836))</f>
        <v/>
      </c>
      <c r="Q837" s="172" t="str">
        <f>IF(F837="","",DSUM('1.2_Vehicles i maquinària'!$E$82:$S$92,"e3",$F$790:$F837)-SUM(Q$791:Q836))</f>
        <v/>
      </c>
      <c r="R837" s="172" t="str">
        <f>IF(F837="","",DSUM('1.2_Vehicles i maquinària'!$E$82:$S$92,"emissions",$F$790:$F837)-SUM(R$791:R836))</f>
        <v/>
      </c>
      <c r="S837" s="172" t="str">
        <f>IF(F837="","",DSUM('1.2_Vehicles i maquinària'!$E$99:$S$109,"e1",$F$790:$F837)-SUM(S$791:S836))</f>
        <v/>
      </c>
      <c r="T837" s="172" t="str">
        <f>IF(F837="","",DSUM('1.2_Vehicles i maquinària'!$E$99:$S$109,"e2",$F$790:$F837)-SUM(T$791:T836))</f>
        <v/>
      </c>
      <c r="U837" s="172" t="str">
        <f>IF(F837="","",DSUM('1.2_Vehicles i maquinària'!$E$99:$S$109,"e3",$F$790:$F837)-SUM(U$791:U836))</f>
        <v/>
      </c>
      <c r="V837" s="172" t="str">
        <f>IF(F837="","",DSUM('1.2_Vehicles i maquinària'!$E$99:$S$109,"emissions",$F$790:$F837)-SUM(V$791:V836))</f>
        <v/>
      </c>
      <c r="W837" s="172" t="str">
        <f>IF(F837="","",DSUM('1.3_Emissions de procés'!$E$17:$M$32,"e1",$F$790:$F837)-SUM(W$791:W836))</f>
        <v/>
      </c>
      <c r="X837" s="172" t="str">
        <f>IF(F837="","",DSUM('1.3_Emissions de procés'!$E$17:$M$32,"e2",$F$790:$F837)-SUM(X$791:X836))</f>
        <v/>
      </c>
      <c r="Y837" s="172" t="str">
        <f>IF(F837="","",DSUM('1.3_Emissions de procés'!$E$17:$M$32,"e3",$F$790:$F837)-SUM(Y$791:Y836))</f>
        <v/>
      </c>
      <c r="Z837" s="172" t="str">
        <f>IF(F837="","",DSUM('1.3_Emissions de procés'!$E$17:$M$32,"emissions",$F$790:$F837)-SUM(Z$791:Z836))</f>
        <v/>
      </c>
      <c r="AA837" s="172" t="str">
        <f>IF(F837="","",DSUM('1.3_Emissions de procés'!$E$39:$M$54,"e1",$F$790:$F837)-SUM(AA$791:AA836))</f>
        <v/>
      </c>
      <c r="AB837" s="193" t="str">
        <f>IF(F837="","",DSUM('1.3_Emissions de procés'!$E$39:$M$54,"e2",$F$790:$F837)-SUM(AB$791:AB836))</f>
        <v/>
      </c>
      <c r="AC837" s="193" t="str">
        <f>IF(F837="","",DSUM('1.3_Emissions de procés'!$E$39:$M$54,"e3",$F$790:$F837)-SUM(AC$791:AC836))</f>
        <v/>
      </c>
      <c r="AD837" s="193" t="str">
        <f>IF(F837="","",DSUM('1.3_Emissions de procés'!$E$39:$M$54,"emissions",$F$790:$F837)-SUM(AD$791:AD836))</f>
        <v/>
      </c>
    </row>
    <row r="838" spans="2:30" x14ac:dyDescent="0.25">
      <c r="B838">
        <v>48</v>
      </c>
      <c r="C838" s="172" t="str">
        <f>IF('0.1_Dades generals organització'!E91="","",'0.1_Dades generals organització'!E91)</f>
        <v/>
      </c>
      <c r="D838" s="172" t="str">
        <f>IF(C838="","",IF('0.1_Dades generals organització'!G91="no","",Dades!C838))</f>
        <v/>
      </c>
      <c r="E838" s="172" t="str">
        <f>IFERROR(INDEX($D$791:$D$1040,MATCH(0,INDEX(COUNTIF($E$790:E837,$D$791:$D$1040),),)),"")</f>
        <v/>
      </c>
      <c r="F838" s="172" t="str">
        <f t="shared" si="23"/>
        <v/>
      </c>
      <c r="G838" s="172" t="str">
        <f>IF(F838="","",DSUM('1.1_Instal·lacions fixes'!$E$14:$R$36,"e1",$F$790:$F838)+DSUM('1.1_Instal·lacions fixes'!$E$43:$L$58,"e1",$F$790:$F838)-SUM(G$791:G837))</f>
        <v/>
      </c>
      <c r="H838" s="172" t="str">
        <f>IF(F838="","",DSUM('1.1_Instal·lacions fixes'!$E$14:$R$36,"e2",$F$790:$F838)+DSUM('1.1_Instal·lacions fixes'!$E$43:$L$58,"e2",$F$790:$F838)-SUM(H$791:H837))</f>
        <v/>
      </c>
      <c r="I838" s="172" t="str">
        <f>IF(F838="","",DSUM('1.1_Instal·lacions fixes'!$E$14:$R$36,"e3",$F$790:$F838)+DSUM('1.1_Instal·lacions fixes'!$E$43:$L$58,"e3",$F$790:$F838)-SUM(I$791:I837))</f>
        <v/>
      </c>
      <c r="J838" s="172" t="str">
        <f>IF(F838="","",DSUM('1.1_Instal·lacions fixes'!$E$14:$R$36,"emissions",$F$790:$F838)+DSUM('1.1_Instal·lacions fixes'!$E$43:$L$58,"emissions",$F$790:$F838)-SUM(J$791:J837))</f>
        <v/>
      </c>
      <c r="K838" s="172" t="str">
        <f>IF(F838="","",DSUM('1.2_Vehicles i maquinària'!$E$22:$S$44,"e1",$F$790:$F838)+DSUM('1.2_Vehicles i maquinària'!$E$50:$S$70,"emissions",$F$790:$F838)-SUM(K$791:K837))</f>
        <v/>
      </c>
      <c r="L838" s="172" t="str">
        <f>IF(F838="","",DSUM('1.2_Vehicles i maquinària'!$E$22:$S$44,"e2",$F$790:$F838)-SUM(L$791:L837))</f>
        <v/>
      </c>
      <c r="M838" s="172" t="str">
        <f>IF(F838="","",DSUM('1.2_Vehicles i maquinària'!$E$22:$S$44,"e3",$F$790:$F838)-SUM(M$791:M837))</f>
        <v/>
      </c>
      <c r="N838" s="172" t="str">
        <f>IF(F838="","",DSUM('1.2_Vehicles i maquinària'!$E$22:$S$44,"emissions",$F$790:$F838)+DSUM('1.2_Vehicles i maquinària'!$E$50:$S$70,"emissions",$F$790:$F838)-SUM(N$791:N837))</f>
        <v/>
      </c>
      <c r="O838" s="172" t="str">
        <f>IF(F838="","",DSUM('1.2_Vehicles i maquinària'!$E$82:$S$92,"e1",$F$790:$F838)-SUM(O$791:O837))</f>
        <v/>
      </c>
      <c r="P838" s="172" t="str">
        <f>IF(F838="","",DSUM('1.2_Vehicles i maquinària'!$E$82:$S$92,"e2",$F$790:$F838)-SUM(P$791:P837))</f>
        <v/>
      </c>
      <c r="Q838" s="172" t="str">
        <f>IF(F838="","",DSUM('1.2_Vehicles i maquinària'!$E$82:$S$92,"e3",$F$790:$F838)-SUM(Q$791:Q837))</f>
        <v/>
      </c>
      <c r="R838" s="172" t="str">
        <f>IF(F838="","",DSUM('1.2_Vehicles i maquinària'!$E$82:$S$92,"emissions",$F$790:$F838)-SUM(R$791:R837))</f>
        <v/>
      </c>
      <c r="S838" s="172" t="str">
        <f>IF(F838="","",DSUM('1.2_Vehicles i maquinària'!$E$99:$S$109,"e1",$F$790:$F838)-SUM(S$791:S837))</f>
        <v/>
      </c>
      <c r="T838" s="172" t="str">
        <f>IF(F838="","",DSUM('1.2_Vehicles i maquinària'!$E$99:$S$109,"e2",$F$790:$F838)-SUM(T$791:T837))</f>
        <v/>
      </c>
      <c r="U838" s="172" t="str">
        <f>IF(F838="","",DSUM('1.2_Vehicles i maquinària'!$E$99:$S$109,"e3",$F$790:$F838)-SUM(U$791:U837))</f>
        <v/>
      </c>
      <c r="V838" s="172" t="str">
        <f>IF(F838="","",DSUM('1.2_Vehicles i maquinària'!$E$99:$S$109,"emissions",$F$790:$F838)-SUM(V$791:V837))</f>
        <v/>
      </c>
      <c r="W838" s="172" t="str">
        <f>IF(F838="","",DSUM('1.3_Emissions de procés'!$E$17:$M$32,"e1",$F$790:$F838)-SUM(W$791:W837))</f>
        <v/>
      </c>
      <c r="X838" s="172" t="str">
        <f>IF(F838="","",DSUM('1.3_Emissions de procés'!$E$17:$M$32,"e2",$F$790:$F838)-SUM(X$791:X837))</f>
        <v/>
      </c>
      <c r="Y838" s="172" t="str">
        <f>IF(F838="","",DSUM('1.3_Emissions de procés'!$E$17:$M$32,"e3",$F$790:$F838)-SUM(Y$791:Y837))</f>
        <v/>
      </c>
      <c r="Z838" s="172" t="str">
        <f>IF(F838="","",DSUM('1.3_Emissions de procés'!$E$17:$M$32,"emissions",$F$790:$F838)-SUM(Z$791:Z837))</f>
        <v/>
      </c>
      <c r="AA838" s="172" t="str">
        <f>IF(F838="","",DSUM('1.3_Emissions de procés'!$E$39:$M$54,"e1",$F$790:$F838)-SUM(AA$791:AA837))</f>
        <v/>
      </c>
      <c r="AB838" s="193" t="str">
        <f>IF(F838="","",DSUM('1.3_Emissions de procés'!$E$39:$M$54,"e2",$F$790:$F838)-SUM(AB$791:AB837))</f>
        <v/>
      </c>
      <c r="AC838" s="193" t="str">
        <f>IF(F838="","",DSUM('1.3_Emissions de procés'!$E$39:$M$54,"e3",$F$790:$F838)-SUM(AC$791:AC837))</f>
        <v/>
      </c>
      <c r="AD838" s="193" t="str">
        <f>IF(F838="","",DSUM('1.3_Emissions de procés'!$E$39:$M$54,"emissions",$F$790:$F838)-SUM(AD$791:AD837))</f>
        <v/>
      </c>
    </row>
    <row r="839" spans="2:30" x14ac:dyDescent="0.25">
      <c r="B839">
        <v>49</v>
      </c>
      <c r="C839" s="172" t="str">
        <f>IF('0.1_Dades generals organització'!E92="","",'0.1_Dades generals organització'!E92)</f>
        <v/>
      </c>
      <c r="D839" s="172" t="str">
        <f>IF(C839="","",IF('0.1_Dades generals organització'!G92="no","",Dades!C839))</f>
        <v/>
      </c>
      <c r="E839" s="172" t="str">
        <f>IFERROR(INDEX($D$791:$D$1040,MATCH(0,INDEX(COUNTIF($E$790:E838,$D$791:$D$1040),),)),"")</f>
        <v/>
      </c>
      <c r="F839" s="172" t="str">
        <f t="shared" si="23"/>
        <v/>
      </c>
      <c r="G839" s="172" t="str">
        <f>IF(F839="","",DSUM('1.1_Instal·lacions fixes'!$E$14:$R$36,"e1",$F$790:$F839)+DSUM('1.1_Instal·lacions fixes'!$E$43:$L$58,"e1",$F$790:$F839)-SUM(G$791:G838))</f>
        <v/>
      </c>
      <c r="H839" s="172" t="str">
        <f>IF(F839="","",DSUM('1.1_Instal·lacions fixes'!$E$14:$R$36,"e2",$F$790:$F839)+DSUM('1.1_Instal·lacions fixes'!$E$43:$L$58,"e2",$F$790:$F839)-SUM(H$791:H838))</f>
        <v/>
      </c>
      <c r="I839" s="172" t="str">
        <f>IF(F839="","",DSUM('1.1_Instal·lacions fixes'!$E$14:$R$36,"e3",$F$790:$F839)+DSUM('1.1_Instal·lacions fixes'!$E$43:$L$58,"e3",$F$790:$F839)-SUM(I$791:I838))</f>
        <v/>
      </c>
      <c r="J839" s="172" t="str">
        <f>IF(F839="","",DSUM('1.1_Instal·lacions fixes'!$E$14:$R$36,"emissions",$F$790:$F839)+DSUM('1.1_Instal·lacions fixes'!$E$43:$L$58,"emissions",$F$790:$F839)-SUM(J$791:J838))</f>
        <v/>
      </c>
      <c r="K839" s="172" t="str">
        <f>IF(F839="","",DSUM('1.2_Vehicles i maquinària'!$E$22:$S$44,"e1",$F$790:$F839)+DSUM('1.2_Vehicles i maquinària'!$E$50:$S$70,"emissions",$F$790:$F839)-SUM(K$791:K838))</f>
        <v/>
      </c>
      <c r="L839" s="172" t="str">
        <f>IF(F839="","",DSUM('1.2_Vehicles i maquinària'!$E$22:$S$44,"e2",$F$790:$F839)-SUM(L$791:L838))</f>
        <v/>
      </c>
      <c r="M839" s="172" t="str">
        <f>IF(F839="","",DSUM('1.2_Vehicles i maquinària'!$E$22:$S$44,"e3",$F$790:$F839)-SUM(M$791:M838))</f>
        <v/>
      </c>
      <c r="N839" s="172" t="str">
        <f>IF(F839="","",DSUM('1.2_Vehicles i maquinària'!$E$22:$S$44,"emissions",$F$790:$F839)+DSUM('1.2_Vehicles i maquinària'!$E$50:$S$70,"emissions",$F$790:$F839)-SUM(N$791:N838))</f>
        <v/>
      </c>
      <c r="O839" s="172" t="str">
        <f>IF(F839="","",DSUM('1.2_Vehicles i maquinària'!$E$82:$S$92,"e1",$F$790:$F839)-SUM(O$791:O838))</f>
        <v/>
      </c>
      <c r="P839" s="172" t="str">
        <f>IF(F839="","",DSUM('1.2_Vehicles i maquinària'!$E$82:$S$92,"e2",$F$790:$F839)-SUM(P$791:P838))</f>
        <v/>
      </c>
      <c r="Q839" s="172" t="str">
        <f>IF(F839="","",DSUM('1.2_Vehicles i maquinària'!$E$82:$S$92,"e3",$F$790:$F839)-SUM(Q$791:Q838))</f>
        <v/>
      </c>
      <c r="R839" s="172" t="str">
        <f>IF(F839="","",DSUM('1.2_Vehicles i maquinària'!$E$82:$S$92,"emissions",$F$790:$F839)-SUM(R$791:R838))</f>
        <v/>
      </c>
      <c r="S839" s="172" t="str">
        <f>IF(F839="","",DSUM('1.2_Vehicles i maquinària'!$E$99:$S$109,"e1",$F$790:$F839)-SUM(S$791:S838))</f>
        <v/>
      </c>
      <c r="T839" s="172" t="str">
        <f>IF(F839="","",DSUM('1.2_Vehicles i maquinària'!$E$99:$S$109,"e2",$F$790:$F839)-SUM(T$791:T838))</f>
        <v/>
      </c>
      <c r="U839" s="172" t="str">
        <f>IF(F839="","",DSUM('1.2_Vehicles i maquinària'!$E$99:$S$109,"e3",$F$790:$F839)-SUM(U$791:U838))</f>
        <v/>
      </c>
      <c r="V839" s="172" t="str">
        <f>IF(F839="","",DSUM('1.2_Vehicles i maquinària'!$E$99:$S$109,"emissions",$F$790:$F839)-SUM(V$791:V838))</f>
        <v/>
      </c>
      <c r="W839" s="172" t="str">
        <f>IF(F839="","",DSUM('1.3_Emissions de procés'!$E$17:$M$32,"e1",$F$790:$F839)-SUM(W$791:W838))</f>
        <v/>
      </c>
      <c r="X839" s="172" t="str">
        <f>IF(F839="","",DSUM('1.3_Emissions de procés'!$E$17:$M$32,"e2",$F$790:$F839)-SUM(X$791:X838))</f>
        <v/>
      </c>
      <c r="Y839" s="172" t="str">
        <f>IF(F839="","",DSUM('1.3_Emissions de procés'!$E$17:$M$32,"e3",$F$790:$F839)-SUM(Y$791:Y838))</f>
        <v/>
      </c>
      <c r="Z839" s="172" t="str">
        <f>IF(F839="","",DSUM('1.3_Emissions de procés'!$E$17:$M$32,"emissions",$F$790:$F839)-SUM(Z$791:Z838))</f>
        <v/>
      </c>
      <c r="AA839" s="172" t="str">
        <f>IF(F839="","",DSUM('1.3_Emissions de procés'!$E$39:$M$54,"e1",$F$790:$F839)-SUM(AA$791:AA838))</f>
        <v/>
      </c>
      <c r="AB839" s="193" t="str">
        <f>IF(F839="","",DSUM('1.3_Emissions de procés'!$E$39:$M$54,"e2",$F$790:$F839)-SUM(AB$791:AB838))</f>
        <v/>
      </c>
      <c r="AC839" s="193" t="str">
        <f>IF(F839="","",DSUM('1.3_Emissions de procés'!$E$39:$M$54,"e3",$F$790:$F839)-SUM(AC$791:AC838))</f>
        <v/>
      </c>
      <c r="AD839" s="193" t="str">
        <f>IF(F839="","",DSUM('1.3_Emissions de procés'!$E$39:$M$54,"emissions",$F$790:$F839)-SUM(AD$791:AD838))</f>
        <v/>
      </c>
    </row>
    <row r="840" spans="2:30" x14ac:dyDescent="0.25">
      <c r="B840">
        <v>50</v>
      </c>
      <c r="C840" s="172" t="str">
        <f>IF('0.1_Dades generals organització'!E93="","",'0.1_Dades generals organització'!E93)</f>
        <v/>
      </c>
      <c r="D840" s="172" t="str">
        <f>IF(C840="","",IF('0.1_Dades generals organització'!G93="no","",Dades!C840))</f>
        <v/>
      </c>
      <c r="E840" s="172" t="str">
        <f>IFERROR(INDEX($D$791:$D$1040,MATCH(0,INDEX(COUNTIF($E$790:E839,$D$791:$D$1040),),)),"")</f>
        <v/>
      </c>
      <c r="F840" s="172" t="str">
        <f t="shared" si="23"/>
        <v/>
      </c>
      <c r="G840" s="172" t="str">
        <f>IF(F840="","",DSUM('1.1_Instal·lacions fixes'!$E$14:$R$36,"e1",$F$790:$F840)+DSUM('1.1_Instal·lacions fixes'!$E$43:$L$58,"e1",$F$790:$F840)-SUM(G$791:G839))</f>
        <v/>
      </c>
      <c r="H840" s="172" t="str">
        <f>IF(F840="","",DSUM('1.1_Instal·lacions fixes'!$E$14:$R$36,"e2",$F$790:$F840)+DSUM('1.1_Instal·lacions fixes'!$E$43:$L$58,"e2",$F$790:$F840)-SUM(H$791:H839))</f>
        <v/>
      </c>
      <c r="I840" s="172" t="str">
        <f>IF(F840="","",DSUM('1.1_Instal·lacions fixes'!$E$14:$R$36,"e3",$F$790:$F840)+DSUM('1.1_Instal·lacions fixes'!$E$43:$L$58,"e3",$F$790:$F840)-SUM(I$791:I839))</f>
        <v/>
      </c>
      <c r="J840" s="172" t="str">
        <f>IF(F840="","",DSUM('1.1_Instal·lacions fixes'!$E$14:$R$36,"emissions",$F$790:$F840)+DSUM('1.1_Instal·lacions fixes'!$E$43:$L$58,"emissions",$F$790:$F840)-SUM(J$791:J839))</f>
        <v/>
      </c>
      <c r="K840" s="172" t="str">
        <f>IF(F840="","",DSUM('1.2_Vehicles i maquinària'!$E$22:$S$44,"e1",$F$790:$F840)+DSUM('1.2_Vehicles i maquinària'!$E$50:$S$70,"emissions",$F$790:$F840)-SUM(K$791:K839))</f>
        <v/>
      </c>
      <c r="L840" s="172" t="str">
        <f>IF(F840="","",DSUM('1.2_Vehicles i maquinària'!$E$22:$S$44,"e2",$F$790:$F840)-SUM(L$791:L839))</f>
        <v/>
      </c>
      <c r="M840" s="172" t="str">
        <f>IF(F840="","",DSUM('1.2_Vehicles i maquinària'!$E$22:$S$44,"e3",$F$790:$F840)-SUM(M$791:M839))</f>
        <v/>
      </c>
      <c r="N840" s="172" t="str">
        <f>IF(F840="","",DSUM('1.2_Vehicles i maquinària'!$E$22:$S$44,"emissions",$F$790:$F840)+DSUM('1.2_Vehicles i maquinària'!$E$50:$S$70,"emissions",$F$790:$F840)-SUM(N$791:N839))</f>
        <v/>
      </c>
      <c r="O840" s="172" t="str">
        <f>IF(F840="","",DSUM('1.2_Vehicles i maquinària'!$E$82:$S$92,"e1",$F$790:$F840)-SUM(O$791:O839))</f>
        <v/>
      </c>
      <c r="P840" s="172" t="str">
        <f>IF(F840="","",DSUM('1.2_Vehicles i maquinària'!$E$82:$S$92,"e2",$F$790:$F840)-SUM(P$791:P839))</f>
        <v/>
      </c>
      <c r="Q840" s="172" t="str">
        <f>IF(F840="","",DSUM('1.2_Vehicles i maquinària'!$E$82:$S$92,"e3",$F$790:$F840)-SUM(Q$791:Q839))</f>
        <v/>
      </c>
      <c r="R840" s="172" t="str">
        <f>IF(F840="","",DSUM('1.2_Vehicles i maquinària'!$E$82:$S$92,"emissions",$F$790:$F840)-SUM(R$791:R839))</f>
        <v/>
      </c>
      <c r="S840" s="172" t="str">
        <f>IF(F840="","",DSUM('1.2_Vehicles i maquinària'!$E$99:$S$109,"e1",$F$790:$F840)-SUM(S$791:S839))</f>
        <v/>
      </c>
      <c r="T840" s="172" t="str">
        <f>IF(F840="","",DSUM('1.2_Vehicles i maquinària'!$E$99:$S$109,"e2",$F$790:$F840)-SUM(T$791:T839))</f>
        <v/>
      </c>
      <c r="U840" s="172" t="str">
        <f>IF(F840="","",DSUM('1.2_Vehicles i maquinària'!$E$99:$S$109,"e3",$F$790:$F840)-SUM(U$791:U839))</f>
        <v/>
      </c>
      <c r="V840" s="172" t="str">
        <f>IF(F840="","",DSUM('1.2_Vehicles i maquinària'!$E$99:$S$109,"emissions",$F$790:$F840)-SUM(V$791:V839))</f>
        <v/>
      </c>
      <c r="W840" s="172" t="str">
        <f>IF(F840="","",DSUM('1.3_Emissions de procés'!$E$17:$M$32,"e1",$F$790:$F840)-SUM(W$791:W839))</f>
        <v/>
      </c>
      <c r="X840" s="172" t="str">
        <f>IF(F840="","",DSUM('1.3_Emissions de procés'!$E$17:$M$32,"e2",$F$790:$F840)-SUM(X$791:X839))</f>
        <v/>
      </c>
      <c r="Y840" s="172" t="str">
        <f>IF(F840="","",DSUM('1.3_Emissions de procés'!$E$17:$M$32,"e3",$F$790:$F840)-SUM(Y$791:Y839))</f>
        <v/>
      </c>
      <c r="Z840" s="172" t="str">
        <f>IF(F840="","",DSUM('1.3_Emissions de procés'!$E$17:$M$32,"emissions",$F$790:$F840)-SUM(Z$791:Z839))</f>
        <v/>
      </c>
      <c r="AA840" s="172" t="str">
        <f>IF(F840="","",DSUM('1.3_Emissions de procés'!$E$39:$M$54,"e1",$F$790:$F840)-SUM(AA$791:AA839))</f>
        <v/>
      </c>
      <c r="AB840" s="193" t="str">
        <f>IF(F840="","",DSUM('1.3_Emissions de procés'!$E$39:$M$54,"e2",$F$790:$F840)-SUM(AB$791:AB839))</f>
        <v/>
      </c>
      <c r="AC840" s="193" t="str">
        <f>IF(F840="","",DSUM('1.3_Emissions de procés'!$E$39:$M$54,"e3",$F$790:$F840)-SUM(AC$791:AC839))</f>
        <v/>
      </c>
      <c r="AD840" s="193" t="str">
        <f>IF(F840="","",DSUM('1.3_Emissions de procés'!$E$39:$M$54,"emissions",$F$790:$F840)-SUM(AD$791:AD839))</f>
        <v/>
      </c>
    </row>
    <row r="841" spans="2:30" x14ac:dyDescent="0.25">
      <c r="B841">
        <v>51</v>
      </c>
      <c r="C841" s="172" t="str">
        <f>IF('0.1_Dades generals organització'!E94="","",'0.1_Dades generals organització'!E94)</f>
        <v/>
      </c>
      <c r="D841" s="172" t="str">
        <f>IF(C841="","",IF('0.1_Dades generals organització'!G94="no","",Dades!C841))</f>
        <v/>
      </c>
      <c r="E841" s="172" t="str">
        <f>IFERROR(INDEX($D$791:$D$1040,MATCH(0,INDEX(COUNTIF($E$790:E840,$D$791:$D$1040),),)),"")</f>
        <v/>
      </c>
      <c r="F841" s="172" t="str">
        <f t="shared" si="23"/>
        <v/>
      </c>
      <c r="G841" s="172" t="str">
        <f>IF(F841="","",DSUM('1.1_Instal·lacions fixes'!$E$14:$R$36,"e1",$F$790:$F841)+DSUM('1.1_Instal·lacions fixes'!$E$43:$L$58,"e1",$F$790:$F841)-SUM(G$791:G840))</f>
        <v/>
      </c>
      <c r="H841" s="172" t="str">
        <f>IF(F841="","",DSUM('1.1_Instal·lacions fixes'!$E$14:$R$36,"e2",$F$790:$F841)+DSUM('1.1_Instal·lacions fixes'!$E$43:$L$58,"e2",$F$790:$F841)-SUM(H$791:H840))</f>
        <v/>
      </c>
      <c r="I841" s="172" t="str">
        <f>IF(F841="","",DSUM('1.1_Instal·lacions fixes'!$E$14:$R$36,"e3",$F$790:$F841)+DSUM('1.1_Instal·lacions fixes'!$E$43:$L$58,"e3",$F$790:$F841)-SUM(I$791:I840))</f>
        <v/>
      </c>
      <c r="J841" s="172" t="str">
        <f>IF(F841="","",DSUM('1.1_Instal·lacions fixes'!$E$14:$R$36,"emissions",$F$790:$F841)+DSUM('1.1_Instal·lacions fixes'!$E$43:$L$58,"emissions",$F$790:$F841)-SUM(J$791:J840))</f>
        <v/>
      </c>
      <c r="K841" s="172" t="str">
        <f>IF(F841="","",DSUM('1.2_Vehicles i maquinària'!$E$22:$S$44,"e1",$F$790:$F841)+DSUM('1.2_Vehicles i maquinària'!$E$50:$S$70,"emissions",$F$790:$F841)-SUM(K$791:K840))</f>
        <v/>
      </c>
      <c r="L841" s="172" t="str">
        <f>IF(F841="","",DSUM('1.2_Vehicles i maquinària'!$E$22:$S$44,"e2",$F$790:$F841)-SUM(L$791:L840))</f>
        <v/>
      </c>
      <c r="M841" s="172" t="str">
        <f>IF(F841="","",DSUM('1.2_Vehicles i maquinària'!$E$22:$S$44,"e3",$F$790:$F841)-SUM(M$791:M840))</f>
        <v/>
      </c>
      <c r="N841" s="172" t="str">
        <f>IF(F841="","",DSUM('1.2_Vehicles i maquinària'!$E$22:$S$44,"emissions",$F$790:$F841)+DSUM('1.2_Vehicles i maquinària'!$E$50:$S$70,"emissions",$F$790:$F841)-SUM(N$791:N840))</f>
        <v/>
      </c>
      <c r="O841" s="172" t="str">
        <f>IF(F841="","",DSUM('1.2_Vehicles i maquinària'!$E$82:$S$92,"e1",$F$790:$F841)-SUM(O$791:O840))</f>
        <v/>
      </c>
      <c r="P841" s="172" t="str">
        <f>IF(F841="","",DSUM('1.2_Vehicles i maquinària'!$E$82:$S$92,"e2",$F$790:$F841)-SUM(P$791:P840))</f>
        <v/>
      </c>
      <c r="Q841" s="172" t="str">
        <f>IF(F841="","",DSUM('1.2_Vehicles i maquinària'!$E$82:$S$92,"e3",$F$790:$F841)-SUM(Q$791:Q840))</f>
        <v/>
      </c>
      <c r="R841" s="172" t="str">
        <f>IF(F841="","",DSUM('1.2_Vehicles i maquinària'!$E$82:$S$92,"emissions",$F$790:$F841)-SUM(R$791:R840))</f>
        <v/>
      </c>
      <c r="S841" s="172" t="str">
        <f>IF(F841="","",DSUM('1.2_Vehicles i maquinària'!$E$99:$S$109,"e1",$F$790:$F841)-SUM(S$791:S840))</f>
        <v/>
      </c>
      <c r="T841" s="172" t="str">
        <f>IF(F841="","",DSUM('1.2_Vehicles i maquinària'!$E$99:$S$109,"e2",$F$790:$F841)-SUM(T$791:T840))</f>
        <v/>
      </c>
      <c r="U841" s="172" t="str">
        <f>IF(F841="","",DSUM('1.2_Vehicles i maquinària'!$E$99:$S$109,"e3",$F$790:$F841)-SUM(U$791:U840))</f>
        <v/>
      </c>
      <c r="V841" s="172" t="str">
        <f>IF(F841="","",DSUM('1.2_Vehicles i maquinària'!$E$99:$S$109,"emissions",$F$790:$F841)-SUM(V$791:V840))</f>
        <v/>
      </c>
      <c r="W841" s="172" t="str">
        <f>IF(F841="","",DSUM('1.3_Emissions de procés'!$E$17:$M$32,"e1",$F$790:$F841)-SUM(W$791:W840))</f>
        <v/>
      </c>
      <c r="X841" s="172" t="str">
        <f>IF(F841="","",DSUM('1.3_Emissions de procés'!$E$17:$M$32,"e2",$F$790:$F841)-SUM(X$791:X840))</f>
        <v/>
      </c>
      <c r="Y841" s="172" t="str">
        <f>IF(F841="","",DSUM('1.3_Emissions de procés'!$E$17:$M$32,"e3",$F$790:$F841)-SUM(Y$791:Y840))</f>
        <v/>
      </c>
      <c r="Z841" s="172" t="str">
        <f>IF(F841="","",DSUM('1.3_Emissions de procés'!$E$17:$M$32,"emissions",$F$790:$F841)-SUM(Z$791:Z840))</f>
        <v/>
      </c>
      <c r="AA841" s="172" t="str">
        <f>IF(F841="","",DSUM('1.3_Emissions de procés'!$E$39:$M$54,"e1",$F$790:$F841)-SUM(AA$791:AA840))</f>
        <v/>
      </c>
      <c r="AB841" s="193" t="str">
        <f>IF(F841="","",DSUM('1.3_Emissions de procés'!$E$39:$M$54,"e2",$F$790:$F841)-SUM(AB$791:AB840))</f>
        <v/>
      </c>
      <c r="AC841" s="193" t="str">
        <f>IF(F841="","",DSUM('1.3_Emissions de procés'!$E$39:$M$54,"e3",$F$790:$F841)-SUM(AC$791:AC840))</f>
        <v/>
      </c>
      <c r="AD841" s="193" t="str">
        <f>IF(F841="","",DSUM('1.3_Emissions de procés'!$E$39:$M$54,"emissions",$F$790:$F841)-SUM(AD$791:AD840))</f>
        <v/>
      </c>
    </row>
    <row r="842" spans="2:30" x14ac:dyDescent="0.25">
      <c r="B842">
        <v>52</v>
      </c>
      <c r="C842" s="172" t="str">
        <f>IF('0.1_Dades generals organització'!E95="","",'0.1_Dades generals organització'!E95)</f>
        <v/>
      </c>
      <c r="D842" s="172" t="str">
        <f>IF(C842="","",IF('0.1_Dades generals organització'!G95="no","",Dades!C842))</f>
        <v/>
      </c>
      <c r="E842" s="172" t="str">
        <f>IFERROR(INDEX($D$791:$D$1040,MATCH(0,INDEX(COUNTIF($E$790:E841,$D$791:$D$1040),),)),"")</f>
        <v/>
      </c>
      <c r="F842" s="172" t="str">
        <f t="shared" si="23"/>
        <v/>
      </c>
      <c r="G842" s="172" t="str">
        <f>IF(F842="","",DSUM('1.1_Instal·lacions fixes'!$E$14:$R$36,"e1",$F$790:$F842)+DSUM('1.1_Instal·lacions fixes'!$E$43:$L$58,"e1",$F$790:$F842)-SUM(G$791:G841))</f>
        <v/>
      </c>
      <c r="H842" s="172" t="str">
        <f>IF(F842="","",DSUM('1.1_Instal·lacions fixes'!$E$14:$R$36,"e2",$F$790:$F842)+DSUM('1.1_Instal·lacions fixes'!$E$43:$L$58,"e2",$F$790:$F842)-SUM(H$791:H841))</f>
        <v/>
      </c>
      <c r="I842" s="172" t="str">
        <f>IF(F842="","",DSUM('1.1_Instal·lacions fixes'!$E$14:$R$36,"e3",$F$790:$F842)+DSUM('1.1_Instal·lacions fixes'!$E$43:$L$58,"e3",$F$790:$F842)-SUM(I$791:I841))</f>
        <v/>
      </c>
      <c r="J842" s="172" t="str">
        <f>IF(F842="","",DSUM('1.1_Instal·lacions fixes'!$E$14:$R$36,"emissions",$F$790:$F842)+DSUM('1.1_Instal·lacions fixes'!$E$43:$L$58,"emissions",$F$790:$F842)-SUM(J$791:J841))</f>
        <v/>
      </c>
      <c r="K842" s="172" t="str">
        <f>IF(F842="","",DSUM('1.2_Vehicles i maquinària'!$E$22:$S$44,"e1",$F$790:$F842)+DSUM('1.2_Vehicles i maquinària'!$E$50:$S$70,"emissions",$F$790:$F842)-SUM(K$791:K841))</f>
        <v/>
      </c>
      <c r="L842" s="172" t="str">
        <f>IF(F842="","",DSUM('1.2_Vehicles i maquinària'!$E$22:$S$44,"e2",$F$790:$F842)-SUM(L$791:L841))</f>
        <v/>
      </c>
      <c r="M842" s="172" t="str">
        <f>IF(F842="","",DSUM('1.2_Vehicles i maquinària'!$E$22:$S$44,"e3",$F$790:$F842)-SUM(M$791:M841))</f>
        <v/>
      </c>
      <c r="N842" s="172" t="str">
        <f>IF(F842="","",DSUM('1.2_Vehicles i maquinària'!$E$22:$S$44,"emissions",$F$790:$F842)+DSUM('1.2_Vehicles i maquinària'!$E$50:$S$70,"emissions",$F$790:$F842)-SUM(N$791:N841))</f>
        <v/>
      </c>
      <c r="O842" s="172" t="str">
        <f>IF(F842="","",DSUM('1.2_Vehicles i maquinària'!$E$82:$S$92,"e1",$F$790:$F842)-SUM(O$791:O841))</f>
        <v/>
      </c>
      <c r="P842" s="172" t="str">
        <f>IF(F842="","",DSUM('1.2_Vehicles i maquinària'!$E$82:$S$92,"e2",$F$790:$F842)-SUM(P$791:P841))</f>
        <v/>
      </c>
      <c r="Q842" s="172" t="str">
        <f>IF(F842="","",DSUM('1.2_Vehicles i maquinària'!$E$82:$S$92,"e3",$F$790:$F842)-SUM(Q$791:Q841))</f>
        <v/>
      </c>
      <c r="R842" s="172" t="str">
        <f>IF(F842="","",DSUM('1.2_Vehicles i maquinària'!$E$82:$S$92,"emissions",$F$790:$F842)-SUM(R$791:R841))</f>
        <v/>
      </c>
      <c r="S842" s="172" t="str">
        <f>IF(F842="","",DSUM('1.2_Vehicles i maquinària'!$E$99:$S$109,"e1",$F$790:$F842)-SUM(S$791:S841))</f>
        <v/>
      </c>
      <c r="T842" s="172" t="str">
        <f>IF(F842="","",DSUM('1.2_Vehicles i maquinària'!$E$99:$S$109,"e2",$F$790:$F842)-SUM(T$791:T841))</f>
        <v/>
      </c>
      <c r="U842" s="172" t="str">
        <f>IF(F842="","",DSUM('1.2_Vehicles i maquinària'!$E$99:$S$109,"e3",$F$790:$F842)-SUM(U$791:U841))</f>
        <v/>
      </c>
      <c r="V842" s="172" t="str">
        <f>IF(F842="","",DSUM('1.2_Vehicles i maquinària'!$E$99:$S$109,"emissions",$F$790:$F842)-SUM(V$791:V841))</f>
        <v/>
      </c>
      <c r="W842" s="172" t="str">
        <f>IF(F842="","",DSUM('1.3_Emissions de procés'!$E$17:$M$32,"e1",$F$790:$F842)-SUM(W$791:W841))</f>
        <v/>
      </c>
      <c r="X842" s="172" t="str">
        <f>IF(F842="","",DSUM('1.3_Emissions de procés'!$E$17:$M$32,"e2",$F$790:$F842)-SUM(X$791:X841))</f>
        <v/>
      </c>
      <c r="Y842" s="172" t="str">
        <f>IF(F842="","",DSUM('1.3_Emissions de procés'!$E$17:$M$32,"e3",$F$790:$F842)-SUM(Y$791:Y841))</f>
        <v/>
      </c>
      <c r="Z842" s="172" t="str">
        <f>IF(F842="","",DSUM('1.3_Emissions de procés'!$E$17:$M$32,"emissions",$F$790:$F842)-SUM(Z$791:Z841))</f>
        <v/>
      </c>
      <c r="AA842" s="172" t="str">
        <f>IF(F842="","",DSUM('1.3_Emissions de procés'!$E$39:$M$54,"e1",$F$790:$F842)-SUM(AA$791:AA841))</f>
        <v/>
      </c>
      <c r="AB842" s="193" t="str">
        <f>IF(F842="","",DSUM('1.3_Emissions de procés'!$E$39:$M$54,"e2",$F$790:$F842)-SUM(AB$791:AB841))</f>
        <v/>
      </c>
      <c r="AC842" s="193" t="str">
        <f>IF(F842="","",DSUM('1.3_Emissions de procés'!$E$39:$M$54,"e3",$F$790:$F842)-SUM(AC$791:AC841))</f>
        <v/>
      </c>
      <c r="AD842" s="193" t="str">
        <f>IF(F842="","",DSUM('1.3_Emissions de procés'!$E$39:$M$54,"emissions",$F$790:$F842)-SUM(AD$791:AD841))</f>
        <v/>
      </c>
    </row>
    <row r="843" spans="2:30" x14ac:dyDescent="0.25">
      <c r="B843">
        <v>53</v>
      </c>
      <c r="C843" s="172" t="str">
        <f>IF('0.1_Dades generals organització'!E96="","",'0.1_Dades generals organització'!E96)</f>
        <v/>
      </c>
      <c r="D843" s="172" t="str">
        <f>IF(C843="","",IF('0.1_Dades generals organització'!G96="no","",Dades!C843))</f>
        <v/>
      </c>
      <c r="E843" s="172" t="str">
        <f>IFERROR(INDEX($D$791:$D$1040,MATCH(0,INDEX(COUNTIF($E$790:E842,$D$791:$D$1040),),)),"")</f>
        <v/>
      </c>
      <c r="F843" s="172" t="str">
        <f t="shared" si="23"/>
        <v/>
      </c>
      <c r="G843" s="172" t="str">
        <f>IF(F843="","",DSUM('1.1_Instal·lacions fixes'!$E$14:$R$36,"e1",$F$790:$F843)+DSUM('1.1_Instal·lacions fixes'!$E$43:$L$58,"e1",$F$790:$F843)-SUM(G$791:G842))</f>
        <v/>
      </c>
      <c r="H843" s="172" t="str">
        <f>IF(F843="","",DSUM('1.1_Instal·lacions fixes'!$E$14:$R$36,"e2",$F$790:$F843)+DSUM('1.1_Instal·lacions fixes'!$E$43:$L$58,"e2",$F$790:$F843)-SUM(H$791:H842))</f>
        <v/>
      </c>
      <c r="I843" s="172" t="str">
        <f>IF(F843="","",DSUM('1.1_Instal·lacions fixes'!$E$14:$R$36,"e3",$F$790:$F843)+DSUM('1.1_Instal·lacions fixes'!$E$43:$L$58,"e3",$F$790:$F843)-SUM(I$791:I842))</f>
        <v/>
      </c>
      <c r="J843" s="172" t="str">
        <f>IF(F843="","",DSUM('1.1_Instal·lacions fixes'!$E$14:$R$36,"emissions",$F$790:$F843)+DSUM('1.1_Instal·lacions fixes'!$E$43:$L$58,"emissions",$F$790:$F843)-SUM(J$791:J842))</f>
        <v/>
      </c>
      <c r="K843" s="172" t="str">
        <f>IF(F843="","",DSUM('1.2_Vehicles i maquinària'!$E$22:$S$44,"e1",$F$790:$F843)+DSUM('1.2_Vehicles i maquinària'!$E$50:$S$70,"emissions",$F$790:$F843)-SUM(K$791:K842))</f>
        <v/>
      </c>
      <c r="L843" s="172" t="str">
        <f>IF(F843="","",DSUM('1.2_Vehicles i maquinària'!$E$22:$S$44,"e2",$F$790:$F843)-SUM(L$791:L842))</f>
        <v/>
      </c>
      <c r="M843" s="172" t="str">
        <f>IF(F843="","",DSUM('1.2_Vehicles i maquinària'!$E$22:$S$44,"e3",$F$790:$F843)-SUM(M$791:M842))</f>
        <v/>
      </c>
      <c r="N843" s="172" t="str">
        <f>IF(F843="","",DSUM('1.2_Vehicles i maquinària'!$E$22:$S$44,"emissions",$F$790:$F843)+DSUM('1.2_Vehicles i maquinària'!$E$50:$S$70,"emissions",$F$790:$F843)-SUM(N$791:N842))</f>
        <v/>
      </c>
      <c r="O843" s="172" t="str">
        <f>IF(F843="","",DSUM('1.2_Vehicles i maquinària'!$E$82:$S$92,"e1",$F$790:$F843)-SUM(O$791:O842))</f>
        <v/>
      </c>
      <c r="P843" s="172" t="str">
        <f>IF(F843="","",DSUM('1.2_Vehicles i maquinària'!$E$82:$S$92,"e2",$F$790:$F843)-SUM(P$791:P842))</f>
        <v/>
      </c>
      <c r="Q843" s="172" t="str">
        <f>IF(F843="","",DSUM('1.2_Vehicles i maquinària'!$E$82:$S$92,"e3",$F$790:$F843)-SUM(Q$791:Q842))</f>
        <v/>
      </c>
      <c r="R843" s="172" t="str">
        <f>IF(F843="","",DSUM('1.2_Vehicles i maquinària'!$E$82:$S$92,"emissions",$F$790:$F843)-SUM(R$791:R842))</f>
        <v/>
      </c>
      <c r="S843" s="172" t="str">
        <f>IF(F843="","",DSUM('1.2_Vehicles i maquinària'!$E$99:$S$109,"e1",$F$790:$F843)-SUM(S$791:S842))</f>
        <v/>
      </c>
      <c r="T843" s="172" t="str">
        <f>IF(F843="","",DSUM('1.2_Vehicles i maquinària'!$E$99:$S$109,"e2",$F$790:$F843)-SUM(T$791:T842))</f>
        <v/>
      </c>
      <c r="U843" s="172" t="str">
        <f>IF(F843="","",DSUM('1.2_Vehicles i maquinària'!$E$99:$S$109,"e3",$F$790:$F843)-SUM(U$791:U842))</f>
        <v/>
      </c>
      <c r="V843" s="172" t="str">
        <f>IF(F843="","",DSUM('1.2_Vehicles i maquinària'!$E$99:$S$109,"emissions",$F$790:$F843)-SUM(V$791:V842))</f>
        <v/>
      </c>
      <c r="W843" s="172" t="str">
        <f>IF(F843="","",DSUM('1.3_Emissions de procés'!$E$17:$M$32,"e1",$F$790:$F843)-SUM(W$791:W842))</f>
        <v/>
      </c>
      <c r="X843" s="172" t="str">
        <f>IF(F843="","",DSUM('1.3_Emissions de procés'!$E$17:$M$32,"e2",$F$790:$F843)-SUM(X$791:X842))</f>
        <v/>
      </c>
      <c r="Y843" s="172" t="str">
        <f>IF(F843="","",DSUM('1.3_Emissions de procés'!$E$17:$M$32,"e3",$F$790:$F843)-SUM(Y$791:Y842))</f>
        <v/>
      </c>
      <c r="Z843" s="172" t="str">
        <f>IF(F843="","",DSUM('1.3_Emissions de procés'!$E$17:$M$32,"emissions",$F$790:$F843)-SUM(Z$791:Z842))</f>
        <v/>
      </c>
      <c r="AA843" s="172" t="str">
        <f>IF(F843="","",DSUM('1.3_Emissions de procés'!$E$39:$M$54,"e1",$F$790:$F843)-SUM(AA$791:AA842))</f>
        <v/>
      </c>
      <c r="AB843" s="193" t="str">
        <f>IF(F843="","",DSUM('1.3_Emissions de procés'!$E$39:$M$54,"e2",$F$790:$F843)-SUM(AB$791:AB842))</f>
        <v/>
      </c>
      <c r="AC843" s="193" t="str">
        <f>IF(F843="","",DSUM('1.3_Emissions de procés'!$E$39:$M$54,"e3",$F$790:$F843)-SUM(AC$791:AC842))</f>
        <v/>
      </c>
      <c r="AD843" s="193" t="str">
        <f>IF(F843="","",DSUM('1.3_Emissions de procés'!$E$39:$M$54,"emissions",$F$790:$F843)-SUM(AD$791:AD842))</f>
        <v/>
      </c>
    </row>
    <row r="844" spans="2:30" x14ac:dyDescent="0.25">
      <c r="B844">
        <v>54</v>
      </c>
      <c r="C844" s="172" t="str">
        <f>IF('0.1_Dades generals organització'!E97="","",'0.1_Dades generals organització'!E97)</f>
        <v/>
      </c>
      <c r="D844" s="172" t="str">
        <f>IF(C844="","",IF('0.1_Dades generals organització'!G97="no","",Dades!C844))</f>
        <v/>
      </c>
      <c r="E844" s="172" t="str">
        <f>IFERROR(INDEX($D$791:$D$1040,MATCH(0,INDEX(COUNTIF($E$790:E843,$D$791:$D$1040),),)),"")</f>
        <v/>
      </c>
      <c r="F844" s="172" t="str">
        <f t="shared" si="23"/>
        <v/>
      </c>
      <c r="G844" s="172" t="str">
        <f>IF(F844="","",DSUM('1.1_Instal·lacions fixes'!$E$14:$R$36,"e1",$F$790:$F844)+DSUM('1.1_Instal·lacions fixes'!$E$43:$L$58,"e1",$F$790:$F844)-SUM(G$791:G843))</f>
        <v/>
      </c>
      <c r="H844" s="172" t="str">
        <f>IF(F844="","",DSUM('1.1_Instal·lacions fixes'!$E$14:$R$36,"e2",$F$790:$F844)+DSUM('1.1_Instal·lacions fixes'!$E$43:$L$58,"e2",$F$790:$F844)-SUM(H$791:H843))</f>
        <v/>
      </c>
      <c r="I844" s="172" t="str">
        <f>IF(F844="","",DSUM('1.1_Instal·lacions fixes'!$E$14:$R$36,"e3",$F$790:$F844)+DSUM('1.1_Instal·lacions fixes'!$E$43:$L$58,"e3",$F$790:$F844)-SUM(I$791:I843))</f>
        <v/>
      </c>
      <c r="J844" s="172" t="str">
        <f>IF(F844="","",DSUM('1.1_Instal·lacions fixes'!$E$14:$R$36,"emissions",$F$790:$F844)+DSUM('1.1_Instal·lacions fixes'!$E$43:$L$58,"emissions",$F$790:$F844)-SUM(J$791:J843))</f>
        <v/>
      </c>
      <c r="K844" s="172" t="str">
        <f>IF(F844="","",DSUM('1.2_Vehicles i maquinària'!$E$22:$S$44,"e1",$F$790:$F844)+DSUM('1.2_Vehicles i maquinària'!$E$50:$S$70,"emissions",$F$790:$F844)-SUM(K$791:K843))</f>
        <v/>
      </c>
      <c r="L844" s="172" t="str">
        <f>IF(F844="","",DSUM('1.2_Vehicles i maquinària'!$E$22:$S$44,"e2",$F$790:$F844)-SUM(L$791:L843))</f>
        <v/>
      </c>
      <c r="M844" s="172" t="str">
        <f>IF(F844="","",DSUM('1.2_Vehicles i maquinària'!$E$22:$S$44,"e3",$F$790:$F844)-SUM(M$791:M843))</f>
        <v/>
      </c>
      <c r="N844" s="172" t="str">
        <f>IF(F844="","",DSUM('1.2_Vehicles i maquinària'!$E$22:$S$44,"emissions",$F$790:$F844)+DSUM('1.2_Vehicles i maquinària'!$E$50:$S$70,"emissions",$F$790:$F844)-SUM(N$791:N843))</f>
        <v/>
      </c>
      <c r="O844" s="172" t="str">
        <f>IF(F844="","",DSUM('1.2_Vehicles i maquinària'!$E$82:$S$92,"e1",$F$790:$F844)-SUM(O$791:O843))</f>
        <v/>
      </c>
      <c r="P844" s="172" t="str">
        <f>IF(F844="","",DSUM('1.2_Vehicles i maquinària'!$E$82:$S$92,"e2",$F$790:$F844)-SUM(P$791:P843))</f>
        <v/>
      </c>
      <c r="Q844" s="172" t="str">
        <f>IF(F844="","",DSUM('1.2_Vehicles i maquinària'!$E$82:$S$92,"e3",$F$790:$F844)-SUM(Q$791:Q843))</f>
        <v/>
      </c>
      <c r="R844" s="172" t="str">
        <f>IF(F844="","",DSUM('1.2_Vehicles i maquinària'!$E$82:$S$92,"emissions",$F$790:$F844)-SUM(R$791:R843))</f>
        <v/>
      </c>
      <c r="S844" s="172" t="str">
        <f>IF(F844="","",DSUM('1.2_Vehicles i maquinària'!$E$99:$S$109,"e1",$F$790:$F844)-SUM(S$791:S843))</f>
        <v/>
      </c>
      <c r="T844" s="172" t="str">
        <f>IF(F844="","",DSUM('1.2_Vehicles i maquinària'!$E$99:$S$109,"e2",$F$790:$F844)-SUM(T$791:T843))</f>
        <v/>
      </c>
      <c r="U844" s="172" t="str">
        <f>IF(F844="","",DSUM('1.2_Vehicles i maquinària'!$E$99:$S$109,"e3",$F$790:$F844)-SUM(U$791:U843))</f>
        <v/>
      </c>
      <c r="V844" s="172" t="str">
        <f>IF(F844="","",DSUM('1.2_Vehicles i maquinària'!$E$99:$S$109,"emissions",$F$790:$F844)-SUM(V$791:V843))</f>
        <v/>
      </c>
      <c r="W844" s="172" t="str">
        <f>IF(F844="","",DSUM('1.3_Emissions de procés'!$E$17:$M$32,"e1",$F$790:$F844)-SUM(W$791:W843))</f>
        <v/>
      </c>
      <c r="X844" s="172" t="str">
        <f>IF(F844="","",DSUM('1.3_Emissions de procés'!$E$17:$M$32,"e2",$F$790:$F844)-SUM(X$791:X843))</f>
        <v/>
      </c>
      <c r="Y844" s="172" t="str">
        <f>IF(F844="","",DSUM('1.3_Emissions de procés'!$E$17:$M$32,"e3",$F$790:$F844)-SUM(Y$791:Y843))</f>
        <v/>
      </c>
      <c r="Z844" s="172" t="str">
        <f>IF(F844="","",DSUM('1.3_Emissions de procés'!$E$17:$M$32,"emissions",$F$790:$F844)-SUM(Z$791:Z843))</f>
        <v/>
      </c>
      <c r="AA844" s="172" t="str">
        <f>IF(F844="","",DSUM('1.3_Emissions de procés'!$E$39:$M$54,"e1",$F$790:$F844)-SUM(AA$791:AA843))</f>
        <v/>
      </c>
      <c r="AB844" s="193" t="str">
        <f>IF(F844="","",DSUM('1.3_Emissions de procés'!$E$39:$M$54,"e2",$F$790:$F844)-SUM(AB$791:AB843))</f>
        <v/>
      </c>
      <c r="AC844" s="193" t="str">
        <f>IF(F844="","",DSUM('1.3_Emissions de procés'!$E$39:$M$54,"e3",$F$790:$F844)-SUM(AC$791:AC843))</f>
        <v/>
      </c>
      <c r="AD844" s="193" t="str">
        <f>IF(F844="","",DSUM('1.3_Emissions de procés'!$E$39:$M$54,"emissions",$F$790:$F844)-SUM(AD$791:AD843))</f>
        <v/>
      </c>
    </row>
    <row r="845" spans="2:30" x14ac:dyDescent="0.25">
      <c r="B845">
        <v>55</v>
      </c>
      <c r="C845" s="172" t="str">
        <f>IF('0.1_Dades generals organització'!E98="","",'0.1_Dades generals organització'!E98)</f>
        <v/>
      </c>
      <c r="D845" s="172" t="str">
        <f>IF(C845="","",IF('0.1_Dades generals organització'!G98="no","",Dades!C845))</f>
        <v/>
      </c>
      <c r="E845" s="172" t="str">
        <f>IFERROR(INDEX($D$791:$D$1040,MATCH(0,INDEX(COUNTIF($E$790:E844,$D$791:$D$1040),),)),"")</f>
        <v/>
      </c>
      <c r="F845" s="172" t="str">
        <f t="shared" si="23"/>
        <v/>
      </c>
      <c r="G845" s="172" t="str">
        <f>IF(F845="","",DSUM('1.1_Instal·lacions fixes'!$E$14:$R$36,"e1",$F$790:$F845)+DSUM('1.1_Instal·lacions fixes'!$E$43:$L$58,"e1",$F$790:$F845)-SUM(G$791:G844))</f>
        <v/>
      </c>
      <c r="H845" s="172" t="str">
        <f>IF(F845="","",DSUM('1.1_Instal·lacions fixes'!$E$14:$R$36,"e2",$F$790:$F845)+DSUM('1.1_Instal·lacions fixes'!$E$43:$L$58,"e2",$F$790:$F845)-SUM(H$791:H844))</f>
        <v/>
      </c>
      <c r="I845" s="172" t="str">
        <f>IF(F845="","",DSUM('1.1_Instal·lacions fixes'!$E$14:$R$36,"e3",$F$790:$F845)+DSUM('1.1_Instal·lacions fixes'!$E$43:$L$58,"e3",$F$790:$F845)-SUM(I$791:I844))</f>
        <v/>
      </c>
      <c r="J845" s="172" t="str">
        <f>IF(F845="","",DSUM('1.1_Instal·lacions fixes'!$E$14:$R$36,"emissions",$F$790:$F845)+DSUM('1.1_Instal·lacions fixes'!$E$43:$L$58,"emissions",$F$790:$F845)-SUM(J$791:J844))</f>
        <v/>
      </c>
      <c r="K845" s="172" t="str">
        <f>IF(F845="","",DSUM('1.2_Vehicles i maquinària'!$E$22:$S$44,"e1",$F$790:$F845)+DSUM('1.2_Vehicles i maquinària'!$E$50:$S$70,"emissions",$F$790:$F845)-SUM(K$791:K844))</f>
        <v/>
      </c>
      <c r="L845" s="172" t="str">
        <f>IF(F845="","",DSUM('1.2_Vehicles i maquinària'!$E$22:$S$44,"e2",$F$790:$F845)-SUM(L$791:L844))</f>
        <v/>
      </c>
      <c r="M845" s="172" t="str">
        <f>IF(F845="","",DSUM('1.2_Vehicles i maquinària'!$E$22:$S$44,"e3",$F$790:$F845)-SUM(M$791:M844))</f>
        <v/>
      </c>
      <c r="N845" s="172" t="str">
        <f>IF(F845="","",DSUM('1.2_Vehicles i maquinària'!$E$22:$S$44,"emissions",$F$790:$F845)+DSUM('1.2_Vehicles i maquinària'!$E$50:$S$70,"emissions",$F$790:$F845)-SUM(N$791:N844))</f>
        <v/>
      </c>
      <c r="O845" s="172" t="str">
        <f>IF(F845="","",DSUM('1.2_Vehicles i maquinària'!$E$82:$S$92,"e1",$F$790:$F845)-SUM(O$791:O844))</f>
        <v/>
      </c>
      <c r="P845" s="172" t="str">
        <f>IF(F845="","",DSUM('1.2_Vehicles i maquinària'!$E$82:$S$92,"e2",$F$790:$F845)-SUM(P$791:P844))</f>
        <v/>
      </c>
      <c r="Q845" s="172" t="str">
        <f>IF(F845="","",DSUM('1.2_Vehicles i maquinària'!$E$82:$S$92,"e3",$F$790:$F845)-SUM(Q$791:Q844))</f>
        <v/>
      </c>
      <c r="R845" s="172" t="str">
        <f>IF(F845="","",DSUM('1.2_Vehicles i maquinària'!$E$82:$S$92,"emissions",$F$790:$F845)-SUM(R$791:R844))</f>
        <v/>
      </c>
      <c r="S845" s="172" t="str">
        <f>IF(F845="","",DSUM('1.2_Vehicles i maquinària'!$E$99:$S$109,"e1",$F$790:$F845)-SUM(S$791:S844))</f>
        <v/>
      </c>
      <c r="T845" s="172" t="str">
        <f>IF(F845="","",DSUM('1.2_Vehicles i maquinària'!$E$99:$S$109,"e2",$F$790:$F845)-SUM(T$791:T844))</f>
        <v/>
      </c>
      <c r="U845" s="172" t="str">
        <f>IF(F845="","",DSUM('1.2_Vehicles i maquinària'!$E$99:$S$109,"e3",$F$790:$F845)-SUM(U$791:U844))</f>
        <v/>
      </c>
      <c r="V845" s="172" t="str">
        <f>IF(F845="","",DSUM('1.2_Vehicles i maquinària'!$E$99:$S$109,"emissions",$F$790:$F845)-SUM(V$791:V844))</f>
        <v/>
      </c>
      <c r="W845" s="172" t="str">
        <f>IF(F845="","",DSUM('1.3_Emissions de procés'!$E$17:$M$32,"e1",$F$790:$F845)-SUM(W$791:W844))</f>
        <v/>
      </c>
      <c r="X845" s="172" t="str">
        <f>IF(F845="","",DSUM('1.3_Emissions de procés'!$E$17:$M$32,"e2",$F$790:$F845)-SUM(X$791:X844))</f>
        <v/>
      </c>
      <c r="Y845" s="172" t="str">
        <f>IF(F845="","",DSUM('1.3_Emissions de procés'!$E$17:$M$32,"e3",$F$790:$F845)-SUM(Y$791:Y844))</f>
        <v/>
      </c>
      <c r="Z845" s="172" t="str">
        <f>IF(F845="","",DSUM('1.3_Emissions de procés'!$E$17:$M$32,"emissions",$F$790:$F845)-SUM(Z$791:Z844))</f>
        <v/>
      </c>
      <c r="AA845" s="172" t="str">
        <f>IF(F845="","",DSUM('1.3_Emissions de procés'!$E$39:$M$54,"e1",$F$790:$F845)-SUM(AA$791:AA844))</f>
        <v/>
      </c>
      <c r="AB845" s="193" t="str">
        <f>IF(F845="","",DSUM('1.3_Emissions de procés'!$E$39:$M$54,"e2",$F$790:$F845)-SUM(AB$791:AB844))</f>
        <v/>
      </c>
      <c r="AC845" s="193" t="str">
        <f>IF(F845="","",DSUM('1.3_Emissions de procés'!$E$39:$M$54,"e3",$F$790:$F845)-SUM(AC$791:AC844))</f>
        <v/>
      </c>
      <c r="AD845" s="193" t="str">
        <f>IF(F845="","",DSUM('1.3_Emissions de procés'!$E$39:$M$54,"emissions",$F$790:$F845)-SUM(AD$791:AD844))</f>
        <v/>
      </c>
    </row>
    <row r="846" spans="2:30" x14ac:dyDescent="0.25">
      <c r="B846">
        <v>56</v>
      </c>
      <c r="C846" s="172" t="str">
        <f>IF('0.1_Dades generals organització'!E99="","",'0.1_Dades generals organització'!E99)</f>
        <v/>
      </c>
      <c r="D846" s="172" t="str">
        <f>IF(C846="","",IF('0.1_Dades generals organització'!G99="no","",Dades!C846))</f>
        <v/>
      </c>
      <c r="E846" s="172" t="str">
        <f>IFERROR(INDEX($D$791:$D$1040,MATCH(0,INDEX(COUNTIF($E$790:E845,$D$791:$D$1040),),)),"")</f>
        <v/>
      </c>
      <c r="F846" s="172" t="str">
        <f t="shared" si="23"/>
        <v/>
      </c>
      <c r="G846" s="172" t="str">
        <f>IF(F846="","",DSUM('1.1_Instal·lacions fixes'!$E$14:$R$36,"e1",$F$790:$F846)+DSUM('1.1_Instal·lacions fixes'!$E$43:$L$58,"e1",$F$790:$F846)-SUM(G$791:G845))</f>
        <v/>
      </c>
      <c r="H846" s="172" t="str">
        <f>IF(F846="","",DSUM('1.1_Instal·lacions fixes'!$E$14:$R$36,"e2",$F$790:$F846)+DSUM('1.1_Instal·lacions fixes'!$E$43:$L$58,"e2",$F$790:$F846)-SUM(H$791:H845))</f>
        <v/>
      </c>
      <c r="I846" s="172" t="str">
        <f>IF(F846="","",DSUM('1.1_Instal·lacions fixes'!$E$14:$R$36,"e3",$F$790:$F846)+DSUM('1.1_Instal·lacions fixes'!$E$43:$L$58,"e3",$F$790:$F846)-SUM(I$791:I845))</f>
        <v/>
      </c>
      <c r="J846" s="172" t="str">
        <f>IF(F846="","",DSUM('1.1_Instal·lacions fixes'!$E$14:$R$36,"emissions",$F$790:$F846)+DSUM('1.1_Instal·lacions fixes'!$E$43:$L$58,"emissions",$F$790:$F846)-SUM(J$791:J845))</f>
        <v/>
      </c>
      <c r="K846" s="172" t="str">
        <f>IF(F846="","",DSUM('1.2_Vehicles i maquinària'!$E$22:$S$44,"e1",$F$790:$F846)+DSUM('1.2_Vehicles i maquinària'!$E$50:$S$70,"emissions",$F$790:$F846)-SUM(K$791:K845))</f>
        <v/>
      </c>
      <c r="L846" s="172" t="str">
        <f>IF(F846="","",DSUM('1.2_Vehicles i maquinària'!$E$22:$S$44,"e2",$F$790:$F846)-SUM(L$791:L845))</f>
        <v/>
      </c>
      <c r="M846" s="172" t="str">
        <f>IF(F846="","",DSUM('1.2_Vehicles i maquinària'!$E$22:$S$44,"e3",$F$790:$F846)-SUM(M$791:M845))</f>
        <v/>
      </c>
      <c r="N846" s="172" t="str">
        <f>IF(F846="","",DSUM('1.2_Vehicles i maquinària'!$E$22:$S$44,"emissions",$F$790:$F846)+DSUM('1.2_Vehicles i maquinària'!$E$50:$S$70,"emissions",$F$790:$F846)-SUM(N$791:N845))</f>
        <v/>
      </c>
      <c r="O846" s="172" t="str">
        <f>IF(F846="","",DSUM('1.2_Vehicles i maquinària'!$E$82:$S$92,"e1",$F$790:$F846)-SUM(O$791:O845))</f>
        <v/>
      </c>
      <c r="P846" s="172" t="str">
        <f>IF(F846="","",DSUM('1.2_Vehicles i maquinària'!$E$82:$S$92,"e2",$F$790:$F846)-SUM(P$791:P845))</f>
        <v/>
      </c>
      <c r="Q846" s="172" t="str">
        <f>IF(F846="","",DSUM('1.2_Vehicles i maquinària'!$E$82:$S$92,"e3",$F$790:$F846)-SUM(Q$791:Q845))</f>
        <v/>
      </c>
      <c r="R846" s="172" t="str">
        <f>IF(F846="","",DSUM('1.2_Vehicles i maquinària'!$E$82:$S$92,"emissions",$F$790:$F846)-SUM(R$791:R845))</f>
        <v/>
      </c>
      <c r="S846" s="172" t="str">
        <f>IF(F846="","",DSUM('1.2_Vehicles i maquinària'!$E$99:$S$109,"e1",$F$790:$F846)-SUM(S$791:S845))</f>
        <v/>
      </c>
      <c r="T846" s="172" t="str">
        <f>IF(F846="","",DSUM('1.2_Vehicles i maquinària'!$E$99:$S$109,"e2",$F$790:$F846)-SUM(T$791:T845))</f>
        <v/>
      </c>
      <c r="U846" s="172" t="str">
        <f>IF(F846="","",DSUM('1.2_Vehicles i maquinària'!$E$99:$S$109,"e3",$F$790:$F846)-SUM(U$791:U845))</f>
        <v/>
      </c>
      <c r="V846" s="172" t="str">
        <f>IF(F846="","",DSUM('1.2_Vehicles i maquinària'!$E$99:$S$109,"emissions",$F$790:$F846)-SUM(V$791:V845))</f>
        <v/>
      </c>
      <c r="W846" s="172" t="str">
        <f>IF(F846="","",DSUM('1.3_Emissions de procés'!$E$17:$M$32,"e1",$F$790:$F846)-SUM(W$791:W845))</f>
        <v/>
      </c>
      <c r="X846" s="172" t="str">
        <f>IF(F846="","",DSUM('1.3_Emissions de procés'!$E$17:$M$32,"e2",$F$790:$F846)-SUM(X$791:X845))</f>
        <v/>
      </c>
      <c r="Y846" s="172" t="str">
        <f>IF(F846="","",DSUM('1.3_Emissions de procés'!$E$17:$M$32,"e3",$F$790:$F846)-SUM(Y$791:Y845))</f>
        <v/>
      </c>
      <c r="Z846" s="172" t="str">
        <f>IF(F846="","",DSUM('1.3_Emissions de procés'!$E$17:$M$32,"emissions",$F$790:$F846)-SUM(Z$791:Z845))</f>
        <v/>
      </c>
      <c r="AA846" s="172" t="str">
        <f>IF(F846="","",DSUM('1.3_Emissions de procés'!$E$39:$M$54,"e1",$F$790:$F846)-SUM(AA$791:AA845))</f>
        <v/>
      </c>
      <c r="AB846" s="193" t="str">
        <f>IF(F846="","",DSUM('1.3_Emissions de procés'!$E$39:$M$54,"e2",$F$790:$F846)-SUM(AB$791:AB845))</f>
        <v/>
      </c>
      <c r="AC846" s="193" t="str">
        <f>IF(F846="","",DSUM('1.3_Emissions de procés'!$E$39:$M$54,"e3",$F$790:$F846)-SUM(AC$791:AC845))</f>
        <v/>
      </c>
      <c r="AD846" s="193" t="str">
        <f>IF(F846="","",DSUM('1.3_Emissions de procés'!$E$39:$M$54,"emissions",$F$790:$F846)-SUM(AD$791:AD845))</f>
        <v/>
      </c>
    </row>
    <row r="847" spans="2:30" x14ac:dyDescent="0.25">
      <c r="B847">
        <v>57</v>
      </c>
      <c r="C847" s="172" t="str">
        <f>IF('0.1_Dades generals organització'!E100="","",'0.1_Dades generals organització'!E100)</f>
        <v/>
      </c>
      <c r="D847" s="172" t="str">
        <f>IF(C847="","",IF('0.1_Dades generals organització'!G100="no","",Dades!C847))</f>
        <v/>
      </c>
      <c r="E847" s="172" t="str">
        <f>IFERROR(INDEX($D$791:$D$1040,MATCH(0,INDEX(COUNTIF($E$790:E846,$D$791:$D$1040),),)),"")</f>
        <v/>
      </c>
      <c r="F847" s="172" t="str">
        <f t="shared" si="23"/>
        <v/>
      </c>
      <c r="G847" s="172" t="str">
        <f>IF(F847="","",DSUM('1.1_Instal·lacions fixes'!$E$14:$R$36,"e1",$F$790:$F847)+DSUM('1.1_Instal·lacions fixes'!$E$43:$L$58,"e1",$F$790:$F847)-SUM(G$791:G846))</f>
        <v/>
      </c>
      <c r="H847" s="172" t="str">
        <f>IF(F847="","",DSUM('1.1_Instal·lacions fixes'!$E$14:$R$36,"e2",$F$790:$F847)+DSUM('1.1_Instal·lacions fixes'!$E$43:$L$58,"e2",$F$790:$F847)-SUM(H$791:H846))</f>
        <v/>
      </c>
      <c r="I847" s="172" t="str">
        <f>IF(F847="","",DSUM('1.1_Instal·lacions fixes'!$E$14:$R$36,"e3",$F$790:$F847)+DSUM('1.1_Instal·lacions fixes'!$E$43:$L$58,"e3",$F$790:$F847)-SUM(I$791:I846))</f>
        <v/>
      </c>
      <c r="J847" s="172" t="str">
        <f>IF(F847="","",DSUM('1.1_Instal·lacions fixes'!$E$14:$R$36,"emissions",$F$790:$F847)+DSUM('1.1_Instal·lacions fixes'!$E$43:$L$58,"emissions",$F$790:$F847)-SUM(J$791:J846))</f>
        <v/>
      </c>
      <c r="K847" s="172" t="str">
        <f>IF(F847="","",DSUM('1.2_Vehicles i maquinària'!$E$22:$S$44,"e1",$F$790:$F847)+DSUM('1.2_Vehicles i maquinària'!$E$50:$S$70,"emissions",$F$790:$F847)-SUM(K$791:K846))</f>
        <v/>
      </c>
      <c r="L847" s="172" t="str">
        <f>IF(F847="","",DSUM('1.2_Vehicles i maquinària'!$E$22:$S$44,"e2",$F$790:$F847)-SUM(L$791:L846))</f>
        <v/>
      </c>
      <c r="M847" s="172" t="str">
        <f>IF(F847="","",DSUM('1.2_Vehicles i maquinària'!$E$22:$S$44,"e3",$F$790:$F847)-SUM(M$791:M846))</f>
        <v/>
      </c>
      <c r="N847" s="172" t="str">
        <f>IF(F847="","",DSUM('1.2_Vehicles i maquinària'!$E$22:$S$44,"emissions",$F$790:$F847)+DSUM('1.2_Vehicles i maquinària'!$E$50:$S$70,"emissions",$F$790:$F847)-SUM(N$791:N846))</f>
        <v/>
      </c>
      <c r="O847" s="172" t="str">
        <f>IF(F847="","",DSUM('1.2_Vehicles i maquinària'!$E$82:$S$92,"e1",$F$790:$F847)-SUM(O$791:O846))</f>
        <v/>
      </c>
      <c r="P847" s="172" t="str">
        <f>IF(F847="","",DSUM('1.2_Vehicles i maquinària'!$E$82:$S$92,"e2",$F$790:$F847)-SUM(P$791:P846))</f>
        <v/>
      </c>
      <c r="Q847" s="172" t="str">
        <f>IF(F847="","",DSUM('1.2_Vehicles i maquinària'!$E$82:$S$92,"e3",$F$790:$F847)-SUM(Q$791:Q846))</f>
        <v/>
      </c>
      <c r="R847" s="172" t="str">
        <f>IF(F847="","",DSUM('1.2_Vehicles i maquinària'!$E$82:$S$92,"emissions",$F$790:$F847)-SUM(R$791:R846))</f>
        <v/>
      </c>
      <c r="S847" s="172" t="str">
        <f>IF(F847="","",DSUM('1.2_Vehicles i maquinària'!$E$99:$S$109,"e1",$F$790:$F847)-SUM(S$791:S846))</f>
        <v/>
      </c>
      <c r="T847" s="172" t="str">
        <f>IF(F847="","",DSUM('1.2_Vehicles i maquinària'!$E$99:$S$109,"e2",$F$790:$F847)-SUM(T$791:T846))</f>
        <v/>
      </c>
      <c r="U847" s="172" t="str">
        <f>IF(F847="","",DSUM('1.2_Vehicles i maquinària'!$E$99:$S$109,"e3",$F$790:$F847)-SUM(U$791:U846))</f>
        <v/>
      </c>
      <c r="V847" s="172" t="str">
        <f>IF(F847="","",DSUM('1.2_Vehicles i maquinària'!$E$99:$S$109,"emissions",$F$790:$F847)-SUM(V$791:V846))</f>
        <v/>
      </c>
      <c r="W847" s="172" t="str">
        <f>IF(F847="","",DSUM('1.3_Emissions de procés'!$E$17:$M$32,"e1",$F$790:$F847)-SUM(W$791:W846))</f>
        <v/>
      </c>
      <c r="X847" s="172" t="str">
        <f>IF(F847="","",DSUM('1.3_Emissions de procés'!$E$17:$M$32,"e2",$F$790:$F847)-SUM(X$791:X846))</f>
        <v/>
      </c>
      <c r="Y847" s="172" t="str">
        <f>IF(F847="","",DSUM('1.3_Emissions de procés'!$E$17:$M$32,"e3",$F$790:$F847)-SUM(Y$791:Y846))</f>
        <v/>
      </c>
      <c r="Z847" s="172" t="str">
        <f>IF(F847="","",DSUM('1.3_Emissions de procés'!$E$17:$M$32,"emissions",$F$790:$F847)-SUM(Z$791:Z846))</f>
        <v/>
      </c>
      <c r="AA847" s="172" t="str">
        <f>IF(F847="","",DSUM('1.3_Emissions de procés'!$E$39:$M$54,"e1",$F$790:$F847)-SUM(AA$791:AA846))</f>
        <v/>
      </c>
      <c r="AB847" s="193" t="str">
        <f>IF(F847="","",DSUM('1.3_Emissions de procés'!$E$39:$M$54,"e2",$F$790:$F847)-SUM(AB$791:AB846))</f>
        <v/>
      </c>
      <c r="AC847" s="193" t="str">
        <f>IF(F847="","",DSUM('1.3_Emissions de procés'!$E$39:$M$54,"e3",$F$790:$F847)-SUM(AC$791:AC846))</f>
        <v/>
      </c>
      <c r="AD847" s="193" t="str">
        <f>IF(F847="","",DSUM('1.3_Emissions de procés'!$E$39:$M$54,"emissions",$F$790:$F847)-SUM(AD$791:AD846))</f>
        <v/>
      </c>
    </row>
    <row r="848" spans="2:30" x14ac:dyDescent="0.25">
      <c r="B848">
        <v>58</v>
      </c>
      <c r="C848" s="172" t="str">
        <f>IF('0.1_Dades generals organització'!E101="","",'0.1_Dades generals organització'!E101)</f>
        <v/>
      </c>
      <c r="D848" s="172" t="str">
        <f>IF(C848="","",IF('0.1_Dades generals organització'!G101="no","",Dades!C848))</f>
        <v/>
      </c>
      <c r="E848" s="172" t="str">
        <f>IFERROR(INDEX($D$791:$D$1040,MATCH(0,INDEX(COUNTIF($E$790:E847,$D$791:$D$1040),),)),"")</f>
        <v/>
      </c>
      <c r="F848" s="172" t="str">
        <f t="shared" si="23"/>
        <v/>
      </c>
      <c r="G848" s="172" t="str">
        <f>IF(F848="","",DSUM('1.1_Instal·lacions fixes'!$E$14:$R$36,"e1",$F$790:$F848)+DSUM('1.1_Instal·lacions fixes'!$E$43:$L$58,"e1",$F$790:$F848)-SUM(G$791:G847))</f>
        <v/>
      </c>
      <c r="H848" s="172" t="str">
        <f>IF(F848="","",DSUM('1.1_Instal·lacions fixes'!$E$14:$R$36,"e2",$F$790:$F848)+DSUM('1.1_Instal·lacions fixes'!$E$43:$L$58,"e2",$F$790:$F848)-SUM(H$791:H847))</f>
        <v/>
      </c>
      <c r="I848" s="172" t="str">
        <f>IF(F848="","",DSUM('1.1_Instal·lacions fixes'!$E$14:$R$36,"e3",$F$790:$F848)+DSUM('1.1_Instal·lacions fixes'!$E$43:$L$58,"e3",$F$790:$F848)-SUM(I$791:I847))</f>
        <v/>
      </c>
      <c r="J848" s="172" t="str">
        <f>IF(F848="","",DSUM('1.1_Instal·lacions fixes'!$E$14:$R$36,"emissions",$F$790:$F848)+DSUM('1.1_Instal·lacions fixes'!$E$43:$L$58,"emissions",$F$790:$F848)-SUM(J$791:J847))</f>
        <v/>
      </c>
      <c r="K848" s="172" t="str">
        <f>IF(F848="","",DSUM('1.2_Vehicles i maquinària'!$E$22:$S$44,"e1",$F$790:$F848)+DSUM('1.2_Vehicles i maquinària'!$E$50:$S$70,"emissions",$F$790:$F848)-SUM(K$791:K847))</f>
        <v/>
      </c>
      <c r="L848" s="172" t="str">
        <f>IF(F848="","",DSUM('1.2_Vehicles i maquinària'!$E$22:$S$44,"e2",$F$790:$F848)-SUM(L$791:L847))</f>
        <v/>
      </c>
      <c r="M848" s="172" t="str">
        <f>IF(F848="","",DSUM('1.2_Vehicles i maquinària'!$E$22:$S$44,"e3",$F$790:$F848)-SUM(M$791:M847))</f>
        <v/>
      </c>
      <c r="N848" s="172" t="str">
        <f>IF(F848="","",DSUM('1.2_Vehicles i maquinària'!$E$22:$S$44,"emissions",$F$790:$F848)+DSUM('1.2_Vehicles i maquinària'!$E$50:$S$70,"emissions",$F$790:$F848)-SUM(N$791:N847))</f>
        <v/>
      </c>
      <c r="O848" s="172" t="str">
        <f>IF(F848="","",DSUM('1.2_Vehicles i maquinària'!$E$82:$S$92,"e1",$F$790:$F848)-SUM(O$791:O847))</f>
        <v/>
      </c>
      <c r="P848" s="172" t="str">
        <f>IF(F848="","",DSUM('1.2_Vehicles i maquinària'!$E$82:$S$92,"e2",$F$790:$F848)-SUM(P$791:P847))</f>
        <v/>
      </c>
      <c r="Q848" s="172" t="str">
        <f>IF(F848="","",DSUM('1.2_Vehicles i maquinària'!$E$82:$S$92,"e3",$F$790:$F848)-SUM(Q$791:Q847))</f>
        <v/>
      </c>
      <c r="R848" s="172" t="str">
        <f>IF(F848="","",DSUM('1.2_Vehicles i maquinària'!$E$82:$S$92,"emissions",$F$790:$F848)-SUM(R$791:R847))</f>
        <v/>
      </c>
      <c r="S848" s="172" t="str">
        <f>IF(F848="","",DSUM('1.2_Vehicles i maquinària'!$E$99:$S$109,"e1",$F$790:$F848)-SUM(S$791:S847))</f>
        <v/>
      </c>
      <c r="T848" s="172" t="str">
        <f>IF(F848="","",DSUM('1.2_Vehicles i maquinària'!$E$99:$S$109,"e2",$F$790:$F848)-SUM(T$791:T847))</f>
        <v/>
      </c>
      <c r="U848" s="172" t="str">
        <f>IF(F848="","",DSUM('1.2_Vehicles i maquinària'!$E$99:$S$109,"e3",$F$790:$F848)-SUM(U$791:U847))</f>
        <v/>
      </c>
      <c r="V848" s="172" t="str">
        <f>IF(F848="","",DSUM('1.2_Vehicles i maquinària'!$E$99:$S$109,"emissions",$F$790:$F848)-SUM(V$791:V847))</f>
        <v/>
      </c>
      <c r="W848" s="172" t="str">
        <f>IF(F848="","",DSUM('1.3_Emissions de procés'!$E$17:$M$32,"e1",$F$790:$F848)-SUM(W$791:W847))</f>
        <v/>
      </c>
      <c r="X848" s="172" t="str">
        <f>IF(F848="","",DSUM('1.3_Emissions de procés'!$E$17:$M$32,"e2",$F$790:$F848)-SUM(X$791:X847))</f>
        <v/>
      </c>
      <c r="Y848" s="172" t="str">
        <f>IF(F848="","",DSUM('1.3_Emissions de procés'!$E$17:$M$32,"e3",$F$790:$F848)-SUM(Y$791:Y847))</f>
        <v/>
      </c>
      <c r="Z848" s="172" t="str">
        <f>IF(F848="","",DSUM('1.3_Emissions de procés'!$E$17:$M$32,"emissions",$F$790:$F848)-SUM(Z$791:Z847))</f>
        <v/>
      </c>
      <c r="AA848" s="172" t="str">
        <f>IF(F848="","",DSUM('1.3_Emissions de procés'!$E$39:$M$54,"e1",$F$790:$F848)-SUM(AA$791:AA847))</f>
        <v/>
      </c>
      <c r="AB848" s="193" t="str">
        <f>IF(F848="","",DSUM('1.3_Emissions de procés'!$E$39:$M$54,"e2",$F$790:$F848)-SUM(AB$791:AB847))</f>
        <v/>
      </c>
      <c r="AC848" s="193" t="str">
        <f>IF(F848="","",DSUM('1.3_Emissions de procés'!$E$39:$M$54,"e3",$F$790:$F848)-SUM(AC$791:AC847))</f>
        <v/>
      </c>
      <c r="AD848" s="193" t="str">
        <f>IF(F848="","",DSUM('1.3_Emissions de procés'!$E$39:$M$54,"emissions",$F$790:$F848)-SUM(AD$791:AD847))</f>
        <v/>
      </c>
    </row>
    <row r="849" spans="2:30" x14ac:dyDescent="0.25">
      <c r="B849">
        <v>59</v>
      </c>
      <c r="C849" s="172" t="str">
        <f>IF('0.1_Dades generals organització'!E102="","",'0.1_Dades generals organització'!E102)</f>
        <v/>
      </c>
      <c r="D849" s="172" t="str">
        <f>IF(C849="","",IF('0.1_Dades generals organització'!G102="no","",Dades!C849))</f>
        <v/>
      </c>
      <c r="E849" s="172" t="str">
        <f>IFERROR(INDEX($D$791:$D$1040,MATCH(0,INDEX(COUNTIF($E$790:E848,$D$791:$D$1040),),)),"")</f>
        <v/>
      </c>
      <c r="F849" s="172" t="str">
        <f t="shared" si="23"/>
        <v/>
      </c>
      <c r="G849" s="172" t="str">
        <f>IF(F849="","",DSUM('1.1_Instal·lacions fixes'!$E$14:$R$36,"e1",$F$790:$F849)+DSUM('1.1_Instal·lacions fixes'!$E$43:$L$58,"e1",$F$790:$F849)-SUM(G$791:G848))</f>
        <v/>
      </c>
      <c r="H849" s="172" t="str">
        <f>IF(F849="","",DSUM('1.1_Instal·lacions fixes'!$E$14:$R$36,"e2",$F$790:$F849)+DSUM('1.1_Instal·lacions fixes'!$E$43:$L$58,"e2",$F$790:$F849)-SUM(H$791:H848))</f>
        <v/>
      </c>
      <c r="I849" s="172" t="str">
        <f>IF(F849="","",DSUM('1.1_Instal·lacions fixes'!$E$14:$R$36,"e3",$F$790:$F849)+DSUM('1.1_Instal·lacions fixes'!$E$43:$L$58,"e3",$F$790:$F849)-SUM(I$791:I848))</f>
        <v/>
      </c>
      <c r="J849" s="172" t="str">
        <f>IF(F849="","",DSUM('1.1_Instal·lacions fixes'!$E$14:$R$36,"emissions",$F$790:$F849)+DSUM('1.1_Instal·lacions fixes'!$E$43:$L$58,"emissions",$F$790:$F849)-SUM(J$791:J848))</f>
        <v/>
      </c>
      <c r="K849" s="172" t="str">
        <f>IF(F849="","",DSUM('1.2_Vehicles i maquinària'!$E$22:$S$44,"e1",$F$790:$F849)+DSUM('1.2_Vehicles i maquinària'!$E$50:$S$70,"emissions",$F$790:$F849)-SUM(K$791:K848))</f>
        <v/>
      </c>
      <c r="L849" s="172" t="str">
        <f>IF(F849="","",DSUM('1.2_Vehicles i maquinària'!$E$22:$S$44,"e2",$F$790:$F849)-SUM(L$791:L848))</f>
        <v/>
      </c>
      <c r="M849" s="172" t="str">
        <f>IF(F849="","",DSUM('1.2_Vehicles i maquinària'!$E$22:$S$44,"e3",$F$790:$F849)-SUM(M$791:M848))</f>
        <v/>
      </c>
      <c r="N849" s="172" t="str">
        <f>IF(F849="","",DSUM('1.2_Vehicles i maquinària'!$E$22:$S$44,"emissions",$F$790:$F849)+DSUM('1.2_Vehicles i maquinària'!$E$50:$S$70,"emissions",$F$790:$F849)-SUM(N$791:N848))</f>
        <v/>
      </c>
      <c r="O849" s="172" t="str">
        <f>IF(F849="","",DSUM('1.2_Vehicles i maquinària'!$E$82:$S$92,"e1",$F$790:$F849)-SUM(O$791:O848))</f>
        <v/>
      </c>
      <c r="P849" s="172" t="str">
        <f>IF(F849="","",DSUM('1.2_Vehicles i maquinària'!$E$82:$S$92,"e2",$F$790:$F849)-SUM(P$791:P848))</f>
        <v/>
      </c>
      <c r="Q849" s="172" t="str">
        <f>IF(F849="","",DSUM('1.2_Vehicles i maquinària'!$E$82:$S$92,"e3",$F$790:$F849)-SUM(Q$791:Q848))</f>
        <v/>
      </c>
      <c r="R849" s="172" t="str">
        <f>IF(F849="","",DSUM('1.2_Vehicles i maquinària'!$E$82:$S$92,"emissions",$F$790:$F849)-SUM(R$791:R848))</f>
        <v/>
      </c>
      <c r="S849" s="172" t="str">
        <f>IF(F849="","",DSUM('1.2_Vehicles i maquinària'!$E$99:$S$109,"e1",$F$790:$F849)-SUM(S$791:S848))</f>
        <v/>
      </c>
      <c r="T849" s="172" t="str">
        <f>IF(F849="","",DSUM('1.2_Vehicles i maquinària'!$E$99:$S$109,"e2",$F$790:$F849)-SUM(T$791:T848))</f>
        <v/>
      </c>
      <c r="U849" s="172" t="str">
        <f>IF(F849="","",DSUM('1.2_Vehicles i maquinària'!$E$99:$S$109,"e3",$F$790:$F849)-SUM(U$791:U848))</f>
        <v/>
      </c>
      <c r="V849" s="172" t="str">
        <f>IF(F849="","",DSUM('1.2_Vehicles i maquinària'!$E$99:$S$109,"emissions",$F$790:$F849)-SUM(V$791:V848))</f>
        <v/>
      </c>
      <c r="W849" s="172" t="str">
        <f>IF(F849="","",DSUM('1.3_Emissions de procés'!$E$17:$M$32,"e1",$F$790:$F849)-SUM(W$791:W848))</f>
        <v/>
      </c>
      <c r="X849" s="172" t="str">
        <f>IF(F849="","",DSUM('1.3_Emissions de procés'!$E$17:$M$32,"e2",$F$790:$F849)-SUM(X$791:X848))</f>
        <v/>
      </c>
      <c r="Y849" s="172" t="str">
        <f>IF(F849="","",DSUM('1.3_Emissions de procés'!$E$17:$M$32,"e3",$F$790:$F849)-SUM(Y$791:Y848))</f>
        <v/>
      </c>
      <c r="Z849" s="172" t="str">
        <f>IF(F849="","",DSUM('1.3_Emissions de procés'!$E$17:$M$32,"emissions",$F$790:$F849)-SUM(Z$791:Z848))</f>
        <v/>
      </c>
      <c r="AA849" s="172" t="str">
        <f>IF(F849="","",DSUM('1.3_Emissions de procés'!$E$39:$M$54,"e1",$F$790:$F849)-SUM(AA$791:AA848))</f>
        <v/>
      </c>
      <c r="AB849" s="193" t="str">
        <f>IF(F849="","",DSUM('1.3_Emissions de procés'!$E$39:$M$54,"e2",$F$790:$F849)-SUM(AB$791:AB848))</f>
        <v/>
      </c>
      <c r="AC849" s="193" t="str">
        <f>IF(F849="","",DSUM('1.3_Emissions de procés'!$E$39:$M$54,"e3",$F$790:$F849)-SUM(AC$791:AC848))</f>
        <v/>
      </c>
      <c r="AD849" s="193" t="str">
        <f>IF(F849="","",DSUM('1.3_Emissions de procés'!$E$39:$M$54,"emissions",$F$790:$F849)-SUM(AD$791:AD848))</f>
        <v/>
      </c>
    </row>
    <row r="850" spans="2:30" x14ac:dyDescent="0.25">
      <c r="B850">
        <v>60</v>
      </c>
      <c r="C850" s="172" t="str">
        <f>IF('0.1_Dades generals organització'!E103="","",'0.1_Dades generals organització'!E103)</f>
        <v/>
      </c>
      <c r="D850" s="172" t="str">
        <f>IF(C850="","",IF('0.1_Dades generals organització'!G103="no","",Dades!C850))</f>
        <v/>
      </c>
      <c r="E850" s="172" t="str">
        <f>IFERROR(INDEX($D$791:$D$1040,MATCH(0,INDEX(COUNTIF($E$790:E849,$D$791:$D$1040),),)),"")</f>
        <v/>
      </c>
      <c r="F850" s="172" t="str">
        <f t="shared" si="23"/>
        <v/>
      </c>
      <c r="G850" s="172" t="str">
        <f>IF(F850="","",DSUM('1.1_Instal·lacions fixes'!$E$14:$R$36,"e1",$F$790:$F850)+DSUM('1.1_Instal·lacions fixes'!$E$43:$L$58,"e1",$F$790:$F850)-SUM(G$791:G849))</f>
        <v/>
      </c>
      <c r="H850" s="172" t="str">
        <f>IF(F850="","",DSUM('1.1_Instal·lacions fixes'!$E$14:$R$36,"e2",$F$790:$F850)+DSUM('1.1_Instal·lacions fixes'!$E$43:$L$58,"e2",$F$790:$F850)-SUM(H$791:H849))</f>
        <v/>
      </c>
      <c r="I850" s="172" t="str">
        <f>IF(F850="","",DSUM('1.1_Instal·lacions fixes'!$E$14:$R$36,"e3",$F$790:$F850)+DSUM('1.1_Instal·lacions fixes'!$E$43:$L$58,"e3",$F$790:$F850)-SUM(I$791:I849))</f>
        <v/>
      </c>
      <c r="J850" s="172" t="str">
        <f>IF(F850="","",DSUM('1.1_Instal·lacions fixes'!$E$14:$R$36,"emissions",$F$790:$F850)+DSUM('1.1_Instal·lacions fixes'!$E$43:$L$58,"emissions",$F$790:$F850)-SUM(J$791:J849))</f>
        <v/>
      </c>
      <c r="K850" s="172" t="str">
        <f>IF(F850="","",DSUM('1.2_Vehicles i maquinària'!$E$22:$S$44,"e1",$F$790:$F850)+DSUM('1.2_Vehicles i maquinària'!$E$50:$S$70,"emissions",$F$790:$F850)-SUM(K$791:K849))</f>
        <v/>
      </c>
      <c r="L850" s="172" t="str">
        <f>IF(F850="","",DSUM('1.2_Vehicles i maquinària'!$E$22:$S$44,"e2",$F$790:$F850)-SUM(L$791:L849))</f>
        <v/>
      </c>
      <c r="M850" s="172" t="str">
        <f>IF(F850="","",DSUM('1.2_Vehicles i maquinària'!$E$22:$S$44,"e3",$F$790:$F850)-SUM(M$791:M849))</f>
        <v/>
      </c>
      <c r="N850" s="172" t="str">
        <f>IF(F850="","",DSUM('1.2_Vehicles i maquinària'!$E$22:$S$44,"emissions",$F$790:$F850)+DSUM('1.2_Vehicles i maquinària'!$E$50:$S$70,"emissions",$F$790:$F850)-SUM(N$791:N849))</f>
        <v/>
      </c>
      <c r="O850" s="172" t="str">
        <f>IF(F850="","",DSUM('1.2_Vehicles i maquinària'!$E$82:$S$92,"e1",$F$790:$F850)-SUM(O$791:O849))</f>
        <v/>
      </c>
      <c r="P850" s="172" t="str">
        <f>IF(F850="","",DSUM('1.2_Vehicles i maquinària'!$E$82:$S$92,"e2",$F$790:$F850)-SUM(P$791:P849))</f>
        <v/>
      </c>
      <c r="Q850" s="172" t="str">
        <f>IF(F850="","",DSUM('1.2_Vehicles i maquinària'!$E$82:$S$92,"e3",$F$790:$F850)-SUM(Q$791:Q849))</f>
        <v/>
      </c>
      <c r="R850" s="172" t="str">
        <f>IF(F850="","",DSUM('1.2_Vehicles i maquinària'!$E$82:$S$92,"emissions",$F$790:$F850)-SUM(R$791:R849))</f>
        <v/>
      </c>
      <c r="S850" s="172" t="str">
        <f>IF(F850="","",DSUM('1.2_Vehicles i maquinària'!$E$99:$S$109,"e1",$F$790:$F850)-SUM(S$791:S849))</f>
        <v/>
      </c>
      <c r="T850" s="172" t="str">
        <f>IF(F850="","",DSUM('1.2_Vehicles i maquinària'!$E$99:$S$109,"e2",$F$790:$F850)-SUM(T$791:T849))</f>
        <v/>
      </c>
      <c r="U850" s="172" t="str">
        <f>IF(F850="","",DSUM('1.2_Vehicles i maquinària'!$E$99:$S$109,"e3",$F$790:$F850)-SUM(U$791:U849))</f>
        <v/>
      </c>
      <c r="V850" s="172" t="str">
        <f>IF(F850="","",DSUM('1.2_Vehicles i maquinària'!$E$99:$S$109,"emissions",$F$790:$F850)-SUM(V$791:V849))</f>
        <v/>
      </c>
      <c r="W850" s="172" t="str">
        <f>IF(F850="","",DSUM('1.3_Emissions de procés'!$E$17:$M$32,"e1",$F$790:$F850)-SUM(W$791:W849))</f>
        <v/>
      </c>
      <c r="X850" s="172" t="str">
        <f>IF(F850="","",DSUM('1.3_Emissions de procés'!$E$17:$M$32,"e2",$F$790:$F850)-SUM(X$791:X849))</f>
        <v/>
      </c>
      <c r="Y850" s="172" t="str">
        <f>IF(F850="","",DSUM('1.3_Emissions de procés'!$E$17:$M$32,"e3",$F$790:$F850)-SUM(Y$791:Y849))</f>
        <v/>
      </c>
      <c r="Z850" s="172" t="str">
        <f>IF(F850="","",DSUM('1.3_Emissions de procés'!$E$17:$M$32,"emissions",$F$790:$F850)-SUM(Z$791:Z849))</f>
        <v/>
      </c>
      <c r="AA850" s="172" t="str">
        <f>IF(F850="","",DSUM('1.3_Emissions de procés'!$E$39:$M$54,"e1",$F$790:$F850)-SUM(AA$791:AA849))</f>
        <v/>
      </c>
      <c r="AB850" s="193" t="str">
        <f>IF(F850="","",DSUM('1.3_Emissions de procés'!$E$39:$M$54,"e2",$F$790:$F850)-SUM(AB$791:AB849))</f>
        <v/>
      </c>
      <c r="AC850" s="193" t="str">
        <f>IF(F850="","",DSUM('1.3_Emissions de procés'!$E$39:$M$54,"e3",$F$790:$F850)-SUM(AC$791:AC849))</f>
        <v/>
      </c>
      <c r="AD850" s="193" t="str">
        <f>IF(F850="","",DSUM('1.3_Emissions de procés'!$E$39:$M$54,"emissions",$F$790:$F850)-SUM(AD$791:AD849))</f>
        <v/>
      </c>
    </row>
    <row r="851" spans="2:30" x14ac:dyDescent="0.25">
      <c r="B851">
        <v>61</v>
      </c>
      <c r="C851" s="172" t="str">
        <f>IF('0.1_Dades generals organització'!E104="","",'0.1_Dades generals organització'!E104)</f>
        <v/>
      </c>
      <c r="D851" s="172" t="str">
        <f>IF(C851="","",IF('0.1_Dades generals organització'!G104="no","",Dades!C851))</f>
        <v/>
      </c>
      <c r="E851" s="172" t="str">
        <f>IFERROR(INDEX($D$791:$D$1040,MATCH(0,INDEX(COUNTIF($E$790:E850,$D$791:$D$1040),),)),"")</f>
        <v/>
      </c>
      <c r="F851" s="172" t="str">
        <f t="shared" si="23"/>
        <v/>
      </c>
      <c r="G851" s="172" t="str">
        <f>IF(F851="","",DSUM('1.1_Instal·lacions fixes'!$E$14:$R$36,"e1",$F$790:$F851)+DSUM('1.1_Instal·lacions fixes'!$E$43:$L$58,"e1",$F$790:$F851)-SUM(G$791:G850))</f>
        <v/>
      </c>
      <c r="H851" s="172" t="str">
        <f>IF(F851="","",DSUM('1.1_Instal·lacions fixes'!$E$14:$R$36,"e2",$F$790:$F851)+DSUM('1.1_Instal·lacions fixes'!$E$43:$L$58,"e2",$F$790:$F851)-SUM(H$791:H850))</f>
        <v/>
      </c>
      <c r="I851" s="172" t="str">
        <f>IF(F851="","",DSUM('1.1_Instal·lacions fixes'!$E$14:$R$36,"e3",$F$790:$F851)+DSUM('1.1_Instal·lacions fixes'!$E$43:$L$58,"e3",$F$790:$F851)-SUM(I$791:I850))</f>
        <v/>
      </c>
      <c r="J851" s="172" t="str">
        <f>IF(F851="","",DSUM('1.1_Instal·lacions fixes'!$E$14:$R$36,"emissions",$F$790:$F851)+DSUM('1.1_Instal·lacions fixes'!$E$43:$L$58,"emissions",$F$790:$F851)-SUM(J$791:J850))</f>
        <v/>
      </c>
      <c r="K851" s="172" t="str">
        <f>IF(F851="","",DSUM('1.2_Vehicles i maquinària'!$E$22:$S$44,"e1",$F$790:$F851)+DSUM('1.2_Vehicles i maquinària'!$E$50:$S$70,"emissions",$F$790:$F851)-SUM(K$791:K850))</f>
        <v/>
      </c>
      <c r="L851" s="172" t="str">
        <f>IF(F851="","",DSUM('1.2_Vehicles i maquinària'!$E$22:$S$44,"e2",$F$790:$F851)-SUM(L$791:L850))</f>
        <v/>
      </c>
      <c r="M851" s="172" t="str">
        <f>IF(F851="","",DSUM('1.2_Vehicles i maquinària'!$E$22:$S$44,"e3",$F$790:$F851)-SUM(M$791:M850))</f>
        <v/>
      </c>
      <c r="N851" s="172" t="str">
        <f>IF(F851="","",DSUM('1.2_Vehicles i maquinària'!$E$22:$S$44,"emissions",$F$790:$F851)+DSUM('1.2_Vehicles i maquinària'!$E$50:$S$70,"emissions",$F$790:$F851)-SUM(N$791:N850))</f>
        <v/>
      </c>
      <c r="O851" s="172" t="str">
        <f>IF(F851="","",DSUM('1.2_Vehicles i maquinària'!$E$82:$S$92,"e1",$F$790:$F851)-SUM(O$791:O850))</f>
        <v/>
      </c>
      <c r="P851" s="172" t="str">
        <f>IF(F851="","",DSUM('1.2_Vehicles i maquinària'!$E$82:$S$92,"e2",$F$790:$F851)-SUM(P$791:P850))</f>
        <v/>
      </c>
      <c r="Q851" s="172" t="str">
        <f>IF(F851="","",DSUM('1.2_Vehicles i maquinària'!$E$82:$S$92,"e3",$F$790:$F851)-SUM(Q$791:Q850))</f>
        <v/>
      </c>
      <c r="R851" s="172" t="str">
        <f>IF(F851="","",DSUM('1.2_Vehicles i maquinària'!$E$82:$S$92,"emissions",$F$790:$F851)-SUM(R$791:R850))</f>
        <v/>
      </c>
      <c r="S851" s="172" t="str">
        <f>IF(F851="","",DSUM('1.2_Vehicles i maquinària'!$E$99:$S$109,"e1",$F$790:$F851)-SUM(S$791:S850))</f>
        <v/>
      </c>
      <c r="T851" s="172" t="str">
        <f>IF(F851="","",DSUM('1.2_Vehicles i maquinària'!$E$99:$S$109,"e2",$F$790:$F851)-SUM(T$791:T850))</f>
        <v/>
      </c>
      <c r="U851" s="172" t="str">
        <f>IF(F851="","",DSUM('1.2_Vehicles i maquinària'!$E$99:$S$109,"e3",$F$790:$F851)-SUM(U$791:U850))</f>
        <v/>
      </c>
      <c r="V851" s="172" t="str">
        <f>IF(F851="","",DSUM('1.2_Vehicles i maquinària'!$E$99:$S$109,"emissions",$F$790:$F851)-SUM(V$791:V850))</f>
        <v/>
      </c>
      <c r="W851" s="172" t="str">
        <f>IF(F851="","",DSUM('1.3_Emissions de procés'!$E$17:$M$32,"e1",$F$790:$F851)-SUM(W$791:W850))</f>
        <v/>
      </c>
      <c r="X851" s="172" t="str">
        <f>IF(F851="","",DSUM('1.3_Emissions de procés'!$E$17:$M$32,"e2",$F$790:$F851)-SUM(X$791:X850))</f>
        <v/>
      </c>
      <c r="Y851" s="172" t="str">
        <f>IF(F851="","",DSUM('1.3_Emissions de procés'!$E$17:$M$32,"e3",$F$790:$F851)-SUM(Y$791:Y850))</f>
        <v/>
      </c>
      <c r="Z851" s="172" t="str">
        <f>IF(F851="","",DSUM('1.3_Emissions de procés'!$E$17:$M$32,"emissions",$F$790:$F851)-SUM(Z$791:Z850))</f>
        <v/>
      </c>
      <c r="AA851" s="172" t="str">
        <f>IF(F851="","",DSUM('1.3_Emissions de procés'!$E$39:$M$54,"e1",$F$790:$F851)-SUM(AA$791:AA850))</f>
        <v/>
      </c>
      <c r="AB851" s="193" t="str">
        <f>IF(F851="","",DSUM('1.3_Emissions de procés'!$E$39:$M$54,"e2",$F$790:$F851)-SUM(AB$791:AB850))</f>
        <v/>
      </c>
      <c r="AC851" s="193" t="str">
        <f>IF(F851="","",DSUM('1.3_Emissions de procés'!$E$39:$M$54,"e3",$F$790:$F851)-SUM(AC$791:AC850))</f>
        <v/>
      </c>
      <c r="AD851" s="193" t="str">
        <f>IF(F851="","",DSUM('1.3_Emissions de procés'!$E$39:$M$54,"emissions",$F$790:$F851)-SUM(AD$791:AD850))</f>
        <v/>
      </c>
    </row>
    <row r="852" spans="2:30" x14ac:dyDescent="0.25">
      <c r="B852">
        <v>62</v>
      </c>
      <c r="C852" s="172" t="str">
        <f>IF('0.1_Dades generals organització'!E105="","",'0.1_Dades generals organització'!E105)</f>
        <v/>
      </c>
      <c r="D852" s="172" t="str">
        <f>IF(C852="","",IF('0.1_Dades generals organització'!G105="no","",Dades!C852))</f>
        <v/>
      </c>
      <c r="E852" s="172" t="str">
        <f>IFERROR(INDEX($D$791:$D$1040,MATCH(0,INDEX(COUNTIF($E$790:E851,$D$791:$D$1040),),)),"")</f>
        <v/>
      </c>
      <c r="F852" s="172" t="str">
        <f t="shared" si="23"/>
        <v/>
      </c>
      <c r="G852" s="172" t="str">
        <f>IF(F852="","",DSUM('1.1_Instal·lacions fixes'!$E$14:$R$36,"e1",$F$790:$F852)+DSUM('1.1_Instal·lacions fixes'!$E$43:$L$58,"e1",$F$790:$F852)-SUM(G$791:G851))</f>
        <v/>
      </c>
      <c r="H852" s="172" t="str">
        <f>IF(F852="","",DSUM('1.1_Instal·lacions fixes'!$E$14:$R$36,"e2",$F$790:$F852)+DSUM('1.1_Instal·lacions fixes'!$E$43:$L$58,"e2",$F$790:$F852)-SUM(H$791:H851))</f>
        <v/>
      </c>
      <c r="I852" s="172" t="str">
        <f>IF(F852="","",DSUM('1.1_Instal·lacions fixes'!$E$14:$R$36,"e3",$F$790:$F852)+DSUM('1.1_Instal·lacions fixes'!$E$43:$L$58,"e3",$F$790:$F852)-SUM(I$791:I851))</f>
        <v/>
      </c>
      <c r="J852" s="172" t="str">
        <f>IF(F852="","",DSUM('1.1_Instal·lacions fixes'!$E$14:$R$36,"emissions",$F$790:$F852)+DSUM('1.1_Instal·lacions fixes'!$E$43:$L$58,"emissions",$F$790:$F852)-SUM(J$791:J851))</f>
        <v/>
      </c>
      <c r="K852" s="172" t="str">
        <f>IF(F852="","",DSUM('1.2_Vehicles i maquinària'!$E$22:$S$44,"e1",$F$790:$F852)+DSUM('1.2_Vehicles i maquinària'!$E$50:$S$70,"emissions",$F$790:$F852)-SUM(K$791:K851))</f>
        <v/>
      </c>
      <c r="L852" s="172" t="str">
        <f>IF(F852="","",DSUM('1.2_Vehicles i maquinària'!$E$22:$S$44,"e2",$F$790:$F852)-SUM(L$791:L851))</f>
        <v/>
      </c>
      <c r="M852" s="172" t="str">
        <f>IF(F852="","",DSUM('1.2_Vehicles i maquinària'!$E$22:$S$44,"e3",$F$790:$F852)-SUM(M$791:M851))</f>
        <v/>
      </c>
      <c r="N852" s="172" t="str">
        <f>IF(F852="","",DSUM('1.2_Vehicles i maquinària'!$E$22:$S$44,"emissions",$F$790:$F852)+DSUM('1.2_Vehicles i maquinària'!$E$50:$S$70,"emissions",$F$790:$F852)-SUM(N$791:N851))</f>
        <v/>
      </c>
      <c r="O852" s="172" t="str">
        <f>IF(F852="","",DSUM('1.2_Vehicles i maquinària'!$E$82:$S$92,"e1",$F$790:$F852)-SUM(O$791:O851))</f>
        <v/>
      </c>
      <c r="P852" s="172" t="str">
        <f>IF(F852="","",DSUM('1.2_Vehicles i maquinària'!$E$82:$S$92,"e2",$F$790:$F852)-SUM(P$791:P851))</f>
        <v/>
      </c>
      <c r="Q852" s="172" t="str">
        <f>IF(F852="","",DSUM('1.2_Vehicles i maquinària'!$E$82:$S$92,"e3",$F$790:$F852)-SUM(Q$791:Q851))</f>
        <v/>
      </c>
      <c r="R852" s="172" t="str">
        <f>IF(F852="","",DSUM('1.2_Vehicles i maquinària'!$E$82:$S$92,"emissions",$F$790:$F852)-SUM(R$791:R851))</f>
        <v/>
      </c>
      <c r="S852" s="172" t="str">
        <f>IF(F852="","",DSUM('1.2_Vehicles i maquinària'!$E$99:$S$109,"e1",$F$790:$F852)-SUM(S$791:S851))</f>
        <v/>
      </c>
      <c r="T852" s="172" t="str">
        <f>IF(F852="","",DSUM('1.2_Vehicles i maquinària'!$E$99:$S$109,"e2",$F$790:$F852)-SUM(T$791:T851))</f>
        <v/>
      </c>
      <c r="U852" s="172" t="str">
        <f>IF(F852="","",DSUM('1.2_Vehicles i maquinària'!$E$99:$S$109,"e3",$F$790:$F852)-SUM(U$791:U851))</f>
        <v/>
      </c>
      <c r="V852" s="172" t="str">
        <f>IF(F852="","",DSUM('1.2_Vehicles i maquinària'!$E$99:$S$109,"emissions",$F$790:$F852)-SUM(V$791:V851))</f>
        <v/>
      </c>
      <c r="W852" s="172" t="str">
        <f>IF(F852="","",DSUM('1.3_Emissions de procés'!$E$17:$M$32,"e1",$F$790:$F852)-SUM(W$791:W851))</f>
        <v/>
      </c>
      <c r="X852" s="172" t="str">
        <f>IF(F852="","",DSUM('1.3_Emissions de procés'!$E$17:$M$32,"e2",$F$790:$F852)-SUM(X$791:X851))</f>
        <v/>
      </c>
      <c r="Y852" s="172" t="str">
        <f>IF(F852="","",DSUM('1.3_Emissions de procés'!$E$17:$M$32,"e3",$F$790:$F852)-SUM(Y$791:Y851))</f>
        <v/>
      </c>
      <c r="Z852" s="172" t="str">
        <f>IF(F852="","",DSUM('1.3_Emissions de procés'!$E$17:$M$32,"emissions",$F$790:$F852)-SUM(Z$791:Z851))</f>
        <v/>
      </c>
      <c r="AA852" s="172" t="str">
        <f>IF(F852="","",DSUM('1.3_Emissions de procés'!$E$39:$M$54,"e1",$F$790:$F852)-SUM(AA$791:AA851))</f>
        <v/>
      </c>
      <c r="AB852" s="193" t="str">
        <f>IF(F852="","",DSUM('1.3_Emissions de procés'!$E$39:$M$54,"e2",$F$790:$F852)-SUM(AB$791:AB851))</f>
        <v/>
      </c>
      <c r="AC852" s="193" t="str">
        <f>IF(F852="","",DSUM('1.3_Emissions de procés'!$E$39:$M$54,"e3",$F$790:$F852)-SUM(AC$791:AC851))</f>
        <v/>
      </c>
      <c r="AD852" s="193" t="str">
        <f>IF(F852="","",DSUM('1.3_Emissions de procés'!$E$39:$M$54,"emissions",$F$790:$F852)-SUM(AD$791:AD851))</f>
        <v/>
      </c>
    </row>
    <row r="853" spans="2:30" x14ac:dyDescent="0.25">
      <c r="B853">
        <v>63</v>
      </c>
      <c r="C853" s="172" t="str">
        <f>IF('0.1_Dades generals organització'!E106="","",'0.1_Dades generals organització'!E106)</f>
        <v/>
      </c>
      <c r="D853" s="172" t="str">
        <f>IF(C853="","",IF('0.1_Dades generals organització'!G106="no","",Dades!C853))</f>
        <v/>
      </c>
      <c r="E853" s="172" t="str">
        <f>IFERROR(INDEX($D$791:$D$1040,MATCH(0,INDEX(COUNTIF($E$790:E852,$D$791:$D$1040),),)),"")</f>
        <v/>
      </c>
      <c r="F853" s="172" t="str">
        <f t="shared" si="23"/>
        <v/>
      </c>
      <c r="G853" s="172" t="str">
        <f>IF(F853="","",DSUM('1.1_Instal·lacions fixes'!$E$14:$R$36,"e1",$F$790:$F853)+DSUM('1.1_Instal·lacions fixes'!$E$43:$L$58,"e1",$F$790:$F853)-SUM(G$791:G852))</f>
        <v/>
      </c>
      <c r="H853" s="172" t="str">
        <f>IF(F853="","",DSUM('1.1_Instal·lacions fixes'!$E$14:$R$36,"e2",$F$790:$F853)+DSUM('1.1_Instal·lacions fixes'!$E$43:$L$58,"e2",$F$790:$F853)-SUM(H$791:H852))</f>
        <v/>
      </c>
      <c r="I853" s="172" t="str">
        <f>IF(F853="","",DSUM('1.1_Instal·lacions fixes'!$E$14:$R$36,"e3",$F$790:$F853)+DSUM('1.1_Instal·lacions fixes'!$E$43:$L$58,"e3",$F$790:$F853)-SUM(I$791:I852))</f>
        <v/>
      </c>
      <c r="J853" s="172" t="str">
        <f>IF(F853="","",DSUM('1.1_Instal·lacions fixes'!$E$14:$R$36,"emissions",$F$790:$F853)+DSUM('1.1_Instal·lacions fixes'!$E$43:$L$58,"emissions",$F$790:$F853)-SUM(J$791:J852))</f>
        <v/>
      </c>
      <c r="K853" s="172" t="str">
        <f>IF(F853="","",DSUM('1.2_Vehicles i maquinària'!$E$22:$S$44,"e1",$F$790:$F853)+DSUM('1.2_Vehicles i maquinària'!$E$50:$S$70,"emissions",$F$790:$F853)-SUM(K$791:K852))</f>
        <v/>
      </c>
      <c r="L853" s="172" t="str">
        <f>IF(F853="","",DSUM('1.2_Vehicles i maquinària'!$E$22:$S$44,"e2",$F$790:$F853)-SUM(L$791:L852))</f>
        <v/>
      </c>
      <c r="M853" s="172" t="str">
        <f>IF(F853="","",DSUM('1.2_Vehicles i maquinària'!$E$22:$S$44,"e3",$F$790:$F853)-SUM(M$791:M852))</f>
        <v/>
      </c>
      <c r="N853" s="172" t="str">
        <f>IF(F853="","",DSUM('1.2_Vehicles i maquinària'!$E$22:$S$44,"emissions",$F$790:$F853)+DSUM('1.2_Vehicles i maquinària'!$E$50:$S$70,"emissions",$F$790:$F853)-SUM(N$791:N852))</f>
        <v/>
      </c>
      <c r="O853" s="172" t="str">
        <f>IF(F853="","",DSUM('1.2_Vehicles i maquinària'!$E$82:$S$92,"e1",$F$790:$F853)-SUM(O$791:O852))</f>
        <v/>
      </c>
      <c r="P853" s="172" t="str">
        <f>IF(F853="","",DSUM('1.2_Vehicles i maquinària'!$E$82:$S$92,"e2",$F$790:$F853)-SUM(P$791:P852))</f>
        <v/>
      </c>
      <c r="Q853" s="172" t="str">
        <f>IF(F853="","",DSUM('1.2_Vehicles i maquinària'!$E$82:$S$92,"e3",$F$790:$F853)-SUM(Q$791:Q852))</f>
        <v/>
      </c>
      <c r="R853" s="172" t="str">
        <f>IF(F853="","",DSUM('1.2_Vehicles i maquinària'!$E$82:$S$92,"emissions",$F$790:$F853)-SUM(R$791:R852))</f>
        <v/>
      </c>
      <c r="S853" s="172" t="str">
        <f>IF(F853="","",DSUM('1.2_Vehicles i maquinària'!$E$99:$S$109,"e1",$F$790:$F853)-SUM(S$791:S852))</f>
        <v/>
      </c>
      <c r="T853" s="172" t="str">
        <f>IF(F853="","",DSUM('1.2_Vehicles i maquinària'!$E$99:$S$109,"e2",$F$790:$F853)-SUM(T$791:T852))</f>
        <v/>
      </c>
      <c r="U853" s="172" t="str">
        <f>IF(F853="","",DSUM('1.2_Vehicles i maquinària'!$E$99:$S$109,"e3",$F$790:$F853)-SUM(U$791:U852))</f>
        <v/>
      </c>
      <c r="V853" s="172" t="str">
        <f>IF(F853="","",DSUM('1.2_Vehicles i maquinària'!$E$99:$S$109,"emissions",$F$790:$F853)-SUM(V$791:V852))</f>
        <v/>
      </c>
      <c r="W853" s="172" t="str">
        <f>IF(F853="","",DSUM('1.3_Emissions de procés'!$E$17:$M$32,"e1",$F$790:$F853)-SUM(W$791:W852))</f>
        <v/>
      </c>
      <c r="X853" s="172" t="str">
        <f>IF(F853="","",DSUM('1.3_Emissions de procés'!$E$17:$M$32,"e2",$F$790:$F853)-SUM(X$791:X852))</f>
        <v/>
      </c>
      <c r="Y853" s="172" t="str">
        <f>IF(F853="","",DSUM('1.3_Emissions de procés'!$E$17:$M$32,"e3",$F$790:$F853)-SUM(Y$791:Y852))</f>
        <v/>
      </c>
      <c r="Z853" s="172" t="str">
        <f>IF(F853="","",DSUM('1.3_Emissions de procés'!$E$17:$M$32,"emissions",$F$790:$F853)-SUM(Z$791:Z852))</f>
        <v/>
      </c>
      <c r="AA853" s="172" t="str">
        <f>IF(F853="","",DSUM('1.3_Emissions de procés'!$E$39:$M$54,"e1",$F$790:$F853)-SUM(AA$791:AA852))</f>
        <v/>
      </c>
      <c r="AB853" s="193" t="str">
        <f>IF(F853="","",DSUM('1.3_Emissions de procés'!$E$39:$M$54,"e2",$F$790:$F853)-SUM(AB$791:AB852))</f>
        <v/>
      </c>
      <c r="AC853" s="193" t="str">
        <f>IF(F853="","",DSUM('1.3_Emissions de procés'!$E$39:$M$54,"e3",$F$790:$F853)-SUM(AC$791:AC852))</f>
        <v/>
      </c>
      <c r="AD853" s="193" t="str">
        <f>IF(F853="","",DSUM('1.3_Emissions de procés'!$E$39:$M$54,"emissions",$F$790:$F853)-SUM(AD$791:AD852))</f>
        <v/>
      </c>
    </row>
    <row r="854" spans="2:30" x14ac:dyDescent="0.25">
      <c r="B854">
        <v>64</v>
      </c>
      <c r="C854" s="172" t="str">
        <f>IF('0.1_Dades generals organització'!E107="","",'0.1_Dades generals organització'!E107)</f>
        <v/>
      </c>
      <c r="D854" s="172" t="str">
        <f>IF(C854="","",IF('0.1_Dades generals organització'!G107="no","",Dades!C854))</f>
        <v/>
      </c>
      <c r="E854" s="172" t="str">
        <f>IFERROR(INDEX($D$791:$D$1040,MATCH(0,INDEX(COUNTIF($E$790:E853,$D$791:$D$1040),),)),"")</f>
        <v/>
      </c>
      <c r="F854" s="172" t="str">
        <f t="shared" si="23"/>
        <v/>
      </c>
      <c r="G854" s="172" t="str">
        <f>IF(F854="","",DSUM('1.1_Instal·lacions fixes'!$E$14:$R$36,"e1",$F$790:$F854)+DSUM('1.1_Instal·lacions fixes'!$E$43:$L$58,"e1",$F$790:$F854)-SUM(G$791:G853))</f>
        <v/>
      </c>
      <c r="H854" s="172" t="str">
        <f>IF(F854="","",DSUM('1.1_Instal·lacions fixes'!$E$14:$R$36,"e2",$F$790:$F854)+DSUM('1.1_Instal·lacions fixes'!$E$43:$L$58,"e2",$F$790:$F854)-SUM(H$791:H853))</f>
        <v/>
      </c>
      <c r="I854" s="172" t="str">
        <f>IF(F854="","",DSUM('1.1_Instal·lacions fixes'!$E$14:$R$36,"e3",$F$790:$F854)+DSUM('1.1_Instal·lacions fixes'!$E$43:$L$58,"e3",$F$790:$F854)-SUM(I$791:I853))</f>
        <v/>
      </c>
      <c r="J854" s="172" t="str">
        <f>IF(F854="","",DSUM('1.1_Instal·lacions fixes'!$E$14:$R$36,"emissions",$F$790:$F854)+DSUM('1.1_Instal·lacions fixes'!$E$43:$L$58,"emissions",$F$790:$F854)-SUM(J$791:J853))</f>
        <v/>
      </c>
      <c r="K854" s="172" t="str">
        <f>IF(F854="","",DSUM('1.2_Vehicles i maquinària'!$E$22:$S$44,"e1",$F$790:$F854)+DSUM('1.2_Vehicles i maquinària'!$E$50:$S$70,"emissions",$F$790:$F854)-SUM(K$791:K853))</f>
        <v/>
      </c>
      <c r="L854" s="172" t="str">
        <f>IF(F854="","",DSUM('1.2_Vehicles i maquinària'!$E$22:$S$44,"e2",$F$790:$F854)-SUM(L$791:L853))</f>
        <v/>
      </c>
      <c r="M854" s="172" t="str">
        <f>IF(F854="","",DSUM('1.2_Vehicles i maquinària'!$E$22:$S$44,"e3",$F$790:$F854)-SUM(M$791:M853))</f>
        <v/>
      </c>
      <c r="N854" s="172" t="str">
        <f>IF(F854="","",DSUM('1.2_Vehicles i maquinària'!$E$22:$S$44,"emissions",$F$790:$F854)+DSUM('1.2_Vehicles i maquinària'!$E$50:$S$70,"emissions",$F$790:$F854)-SUM(N$791:N853))</f>
        <v/>
      </c>
      <c r="O854" s="172" t="str">
        <f>IF(F854="","",DSUM('1.2_Vehicles i maquinària'!$E$82:$S$92,"e1",$F$790:$F854)-SUM(O$791:O853))</f>
        <v/>
      </c>
      <c r="P854" s="172" t="str">
        <f>IF(F854="","",DSUM('1.2_Vehicles i maquinària'!$E$82:$S$92,"e2",$F$790:$F854)-SUM(P$791:P853))</f>
        <v/>
      </c>
      <c r="Q854" s="172" t="str">
        <f>IF(F854="","",DSUM('1.2_Vehicles i maquinària'!$E$82:$S$92,"e3",$F$790:$F854)-SUM(Q$791:Q853))</f>
        <v/>
      </c>
      <c r="R854" s="172" t="str">
        <f>IF(F854="","",DSUM('1.2_Vehicles i maquinària'!$E$82:$S$92,"emissions",$F$790:$F854)-SUM(R$791:R853))</f>
        <v/>
      </c>
      <c r="S854" s="172" t="str">
        <f>IF(F854="","",DSUM('1.2_Vehicles i maquinària'!$E$99:$S$109,"e1",$F$790:$F854)-SUM(S$791:S853))</f>
        <v/>
      </c>
      <c r="T854" s="172" t="str">
        <f>IF(F854="","",DSUM('1.2_Vehicles i maquinària'!$E$99:$S$109,"e2",$F$790:$F854)-SUM(T$791:T853))</f>
        <v/>
      </c>
      <c r="U854" s="172" t="str">
        <f>IF(F854="","",DSUM('1.2_Vehicles i maquinària'!$E$99:$S$109,"e3",$F$790:$F854)-SUM(U$791:U853))</f>
        <v/>
      </c>
      <c r="V854" s="172" t="str">
        <f>IF(F854="","",DSUM('1.2_Vehicles i maquinària'!$E$99:$S$109,"emissions",$F$790:$F854)-SUM(V$791:V853))</f>
        <v/>
      </c>
      <c r="W854" s="172" t="str">
        <f>IF(F854="","",DSUM('1.3_Emissions de procés'!$E$17:$M$32,"e1",$F$790:$F854)-SUM(W$791:W853))</f>
        <v/>
      </c>
      <c r="X854" s="172" t="str">
        <f>IF(F854="","",DSUM('1.3_Emissions de procés'!$E$17:$M$32,"e2",$F$790:$F854)-SUM(X$791:X853))</f>
        <v/>
      </c>
      <c r="Y854" s="172" t="str">
        <f>IF(F854="","",DSUM('1.3_Emissions de procés'!$E$17:$M$32,"e3",$F$790:$F854)-SUM(Y$791:Y853))</f>
        <v/>
      </c>
      <c r="Z854" s="172" t="str">
        <f>IF(F854="","",DSUM('1.3_Emissions de procés'!$E$17:$M$32,"emissions",$F$790:$F854)-SUM(Z$791:Z853))</f>
        <v/>
      </c>
      <c r="AA854" s="172" t="str">
        <f>IF(F854="","",DSUM('1.3_Emissions de procés'!$E$39:$M$54,"e1",$F$790:$F854)-SUM(AA$791:AA853))</f>
        <v/>
      </c>
      <c r="AB854" s="193" t="str">
        <f>IF(F854="","",DSUM('1.3_Emissions de procés'!$E$39:$M$54,"e2",$F$790:$F854)-SUM(AB$791:AB853))</f>
        <v/>
      </c>
      <c r="AC854" s="193" t="str">
        <f>IF(F854="","",DSUM('1.3_Emissions de procés'!$E$39:$M$54,"e3",$F$790:$F854)-SUM(AC$791:AC853))</f>
        <v/>
      </c>
      <c r="AD854" s="193" t="str">
        <f>IF(F854="","",DSUM('1.3_Emissions de procés'!$E$39:$M$54,"emissions",$F$790:$F854)-SUM(AD$791:AD853))</f>
        <v/>
      </c>
    </row>
    <row r="855" spans="2:30" x14ac:dyDescent="0.25">
      <c r="B855">
        <v>65</v>
      </c>
      <c r="C855" s="172" t="str">
        <f>IF('0.1_Dades generals organització'!E108="","",'0.1_Dades generals organització'!E108)</f>
        <v/>
      </c>
      <c r="D855" s="172" t="str">
        <f>IF(C855="","",IF('0.1_Dades generals organització'!G108="no","",Dades!C855))</f>
        <v/>
      </c>
      <c r="E855" s="172" t="str">
        <f>IFERROR(INDEX($D$791:$D$1040,MATCH(0,INDEX(COUNTIF($E$790:E854,$D$791:$D$1040),),)),"")</f>
        <v/>
      </c>
      <c r="F855" s="172" t="str">
        <f t="shared" si="23"/>
        <v/>
      </c>
      <c r="G855" s="172" t="str">
        <f>IF(F855="","",DSUM('1.1_Instal·lacions fixes'!$E$14:$R$36,"e1",$F$790:$F855)+DSUM('1.1_Instal·lacions fixes'!$E$43:$L$58,"e1",$F$790:$F855)-SUM(G$791:G854))</f>
        <v/>
      </c>
      <c r="H855" s="172" t="str">
        <f>IF(F855="","",DSUM('1.1_Instal·lacions fixes'!$E$14:$R$36,"e2",$F$790:$F855)+DSUM('1.1_Instal·lacions fixes'!$E$43:$L$58,"e2",$F$790:$F855)-SUM(H$791:H854))</f>
        <v/>
      </c>
      <c r="I855" s="172" t="str">
        <f>IF(F855="","",DSUM('1.1_Instal·lacions fixes'!$E$14:$R$36,"e3",$F$790:$F855)+DSUM('1.1_Instal·lacions fixes'!$E$43:$L$58,"e3",$F$790:$F855)-SUM(I$791:I854))</f>
        <v/>
      </c>
      <c r="J855" s="172" t="str">
        <f>IF(F855="","",DSUM('1.1_Instal·lacions fixes'!$E$14:$R$36,"emissions",$F$790:$F855)+DSUM('1.1_Instal·lacions fixes'!$E$43:$L$58,"emissions",$F$790:$F855)-SUM(J$791:J854))</f>
        <v/>
      </c>
      <c r="K855" s="172" t="str">
        <f>IF(F855="","",DSUM('1.2_Vehicles i maquinària'!$E$22:$S$44,"e1",$F$790:$F855)+DSUM('1.2_Vehicles i maquinària'!$E$50:$S$70,"emissions",$F$790:$F855)-SUM(K$791:K854))</f>
        <v/>
      </c>
      <c r="L855" s="172" t="str">
        <f>IF(F855="","",DSUM('1.2_Vehicles i maquinària'!$E$22:$S$44,"e2",$F$790:$F855)-SUM(L$791:L854))</f>
        <v/>
      </c>
      <c r="M855" s="172" t="str">
        <f>IF(F855="","",DSUM('1.2_Vehicles i maquinària'!$E$22:$S$44,"e3",$F$790:$F855)-SUM(M$791:M854))</f>
        <v/>
      </c>
      <c r="N855" s="172" t="str">
        <f>IF(F855="","",DSUM('1.2_Vehicles i maquinària'!$E$22:$S$44,"emissions",$F$790:$F855)+DSUM('1.2_Vehicles i maquinària'!$E$50:$S$70,"emissions",$F$790:$F855)-SUM(N$791:N854))</f>
        <v/>
      </c>
      <c r="O855" s="172" t="str">
        <f>IF(F855="","",DSUM('1.2_Vehicles i maquinària'!$E$82:$S$92,"e1",$F$790:$F855)-SUM(O$791:O854))</f>
        <v/>
      </c>
      <c r="P855" s="172" t="str">
        <f>IF(F855="","",DSUM('1.2_Vehicles i maquinària'!$E$82:$S$92,"e2",$F$790:$F855)-SUM(P$791:P854))</f>
        <v/>
      </c>
      <c r="Q855" s="172" t="str">
        <f>IF(F855="","",DSUM('1.2_Vehicles i maquinària'!$E$82:$S$92,"e3",$F$790:$F855)-SUM(Q$791:Q854))</f>
        <v/>
      </c>
      <c r="R855" s="172" t="str">
        <f>IF(F855="","",DSUM('1.2_Vehicles i maquinària'!$E$82:$S$92,"emissions",$F$790:$F855)-SUM(R$791:R854))</f>
        <v/>
      </c>
      <c r="S855" s="172" t="str">
        <f>IF(F855="","",DSUM('1.2_Vehicles i maquinària'!$E$99:$S$109,"e1",$F$790:$F855)-SUM(S$791:S854))</f>
        <v/>
      </c>
      <c r="T855" s="172" t="str">
        <f>IF(F855="","",DSUM('1.2_Vehicles i maquinària'!$E$99:$S$109,"e2",$F$790:$F855)-SUM(T$791:T854))</f>
        <v/>
      </c>
      <c r="U855" s="172" t="str">
        <f>IF(F855="","",DSUM('1.2_Vehicles i maquinària'!$E$99:$S$109,"e3",$F$790:$F855)-SUM(U$791:U854))</f>
        <v/>
      </c>
      <c r="V855" s="172" t="str">
        <f>IF(F855="","",DSUM('1.2_Vehicles i maquinària'!$E$99:$S$109,"emissions",$F$790:$F855)-SUM(V$791:V854))</f>
        <v/>
      </c>
      <c r="W855" s="172" t="str">
        <f>IF(F855="","",DSUM('1.3_Emissions de procés'!$E$17:$M$32,"e1",$F$790:$F855)-SUM(W$791:W854))</f>
        <v/>
      </c>
      <c r="X855" s="172" t="str">
        <f>IF(F855="","",DSUM('1.3_Emissions de procés'!$E$17:$M$32,"e2",$F$790:$F855)-SUM(X$791:X854))</f>
        <v/>
      </c>
      <c r="Y855" s="172" t="str">
        <f>IF(F855="","",DSUM('1.3_Emissions de procés'!$E$17:$M$32,"e3",$F$790:$F855)-SUM(Y$791:Y854))</f>
        <v/>
      </c>
      <c r="Z855" s="172" t="str">
        <f>IF(F855="","",DSUM('1.3_Emissions de procés'!$E$17:$M$32,"emissions",$F$790:$F855)-SUM(Z$791:Z854))</f>
        <v/>
      </c>
      <c r="AA855" s="172" t="str">
        <f>IF(F855="","",DSUM('1.3_Emissions de procés'!$E$39:$M$54,"e1",$F$790:$F855)-SUM(AA$791:AA854))</f>
        <v/>
      </c>
      <c r="AB855" s="193" t="str">
        <f>IF(F855="","",DSUM('1.3_Emissions de procés'!$E$39:$M$54,"e2",$F$790:$F855)-SUM(AB$791:AB854))</f>
        <v/>
      </c>
      <c r="AC855" s="193" t="str">
        <f>IF(F855="","",DSUM('1.3_Emissions de procés'!$E$39:$M$54,"e3",$F$790:$F855)-SUM(AC$791:AC854))</f>
        <v/>
      </c>
      <c r="AD855" s="193" t="str">
        <f>IF(F855="","",DSUM('1.3_Emissions de procés'!$E$39:$M$54,"emissions",$F$790:$F855)-SUM(AD$791:AD854))</f>
        <v/>
      </c>
    </row>
    <row r="856" spans="2:30" x14ac:dyDescent="0.25">
      <c r="B856">
        <v>66</v>
      </c>
      <c r="C856" s="172" t="str">
        <f>IF('0.1_Dades generals organització'!E109="","",'0.1_Dades generals organització'!E109)</f>
        <v/>
      </c>
      <c r="D856" s="172" t="str">
        <f>IF(C856="","",IF('0.1_Dades generals organització'!G109="no","",Dades!C856))</f>
        <v/>
      </c>
      <c r="E856" s="172" t="str">
        <f>IFERROR(INDEX($D$791:$D$1040,MATCH(0,INDEX(COUNTIF($E$790:E855,$D$791:$D$1040),),)),"")</f>
        <v/>
      </c>
      <c r="F856" s="172" t="str">
        <f t="shared" ref="F856:F919" si="24">E856</f>
        <v/>
      </c>
      <c r="G856" s="172" t="str">
        <f>IF(F856="","",DSUM('1.1_Instal·lacions fixes'!$E$14:$R$36,"e1",$F$790:$F856)+DSUM('1.1_Instal·lacions fixes'!$E$43:$L$58,"e1",$F$790:$F856)-SUM(G$791:G855))</f>
        <v/>
      </c>
      <c r="H856" s="172" t="str">
        <f>IF(F856="","",DSUM('1.1_Instal·lacions fixes'!$E$14:$R$36,"e2",$F$790:$F856)+DSUM('1.1_Instal·lacions fixes'!$E$43:$L$58,"e2",$F$790:$F856)-SUM(H$791:H855))</f>
        <v/>
      </c>
      <c r="I856" s="172" t="str">
        <f>IF(F856="","",DSUM('1.1_Instal·lacions fixes'!$E$14:$R$36,"e3",$F$790:$F856)+DSUM('1.1_Instal·lacions fixes'!$E$43:$L$58,"e3",$F$790:$F856)-SUM(I$791:I855))</f>
        <v/>
      </c>
      <c r="J856" s="172" t="str">
        <f>IF(F856="","",DSUM('1.1_Instal·lacions fixes'!$E$14:$R$36,"emissions",$F$790:$F856)+DSUM('1.1_Instal·lacions fixes'!$E$43:$L$58,"emissions",$F$790:$F856)-SUM(J$791:J855))</f>
        <v/>
      </c>
      <c r="K856" s="172" t="str">
        <f>IF(F856="","",DSUM('1.2_Vehicles i maquinària'!$E$22:$S$44,"e1",$F$790:$F856)+DSUM('1.2_Vehicles i maquinària'!$E$50:$S$70,"emissions",$F$790:$F856)-SUM(K$791:K855))</f>
        <v/>
      </c>
      <c r="L856" s="172" t="str">
        <f>IF(F856="","",DSUM('1.2_Vehicles i maquinària'!$E$22:$S$44,"e2",$F$790:$F856)-SUM(L$791:L855))</f>
        <v/>
      </c>
      <c r="M856" s="172" t="str">
        <f>IF(F856="","",DSUM('1.2_Vehicles i maquinària'!$E$22:$S$44,"e3",$F$790:$F856)-SUM(M$791:M855))</f>
        <v/>
      </c>
      <c r="N856" s="172" t="str">
        <f>IF(F856="","",DSUM('1.2_Vehicles i maquinària'!$E$22:$S$44,"emissions",$F$790:$F856)+DSUM('1.2_Vehicles i maquinària'!$E$50:$S$70,"emissions",$F$790:$F856)-SUM(N$791:N855))</f>
        <v/>
      </c>
      <c r="O856" s="172" t="str">
        <f>IF(F856="","",DSUM('1.2_Vehicles i maquinària'!$E$82:$S$92,"e1",$F$790:$F856)-SUM(O$791:O855))</f>
        <v/>
      </c>
      <c r="P856" s="172" t="str">
        <f>IF(F856="","",DSUM('1.2_Vehicles i maquinària'!$E$82:$S$92,"e2",$F$790:$F856)-SUM(P$791:P855))</f>
        <v/>
      </c>
      <c r="Q856" s="172" t="str">
        <f>IF(F856="","",DSUM('1.2_Vehicles i maquinària'!$E$82:$S$92,"e3",$F$790:$F856)-SUM(Q$791:Q855))</f>
        <v/>
      </c>
      <c r="R856" s="172" t="str">
        <f>IF(F856="","",DSUM('1.2_Vehicles i maquinària'!$E$82:$S$92,"emissions",$F$790:$F856)-SUM(R$791:R855))</f>
        <v/>
      </c>
      <c r="S856" s="172" t="str">
        <f>IF(F856="","",DSUM('1.2_Vehicles i maquinària'!$E$99:$S$109,"e1",$F$790:$F856)-SUM(S$791:S855))</f>
        <v/>
      </c>
      <c r="T856" s="172" t="str">
        <f>IF(F856="","",DSUM('1.2_Vehicles i maquinària'!$E$99:$S$109,"e2",$F$790:$F856)-SUM(T$791:T855))</f>
        <v/>
      </c>
      <c r="U856" s="172" t="str">
        <f>IF(F856="","",DSUM('1.2_Vehicles i maquinària'!$E$99:$S$109,"e3",$F$790:$F856)-SUM(U$791:U855))</f>
        <v/>
      </c>
      <c r="V856" s="172" t="str">
        <f>IF(F856="","",DSUM('1.2_Vehicles i maquinària'!$E$99:$S$109,"emissions",$F$790:$F856)-SUM(V$791:V855))</f>
        <v/>
      </c>
      <c r="W856" s="172" t="str">
        <f>IF(F856="","",DSUM('1.3_Emissions de procés'!$E$17:$M$32,"e1",$F$790:$F856)-SUM(W$791:W855))</f>
        <v/>
      </c>
      <c r="X856" s="172" t="str">
        <f>IF(F856="","",DSUM('1.3_Emissions de procés'!$E$17:$M$32,"e2",$F$790:$F856)-SUM(X$791:X855))</f>
        <v/>
      </c>
      <c r="Y856" s="172" t="str">
        <f>IF(F856="","",DSUM('1.3_Emissions de procés'!$E$17:$M$32,"e3",$F$790:$F856)-SUM(Y$791:Y855))</f>
        <v/>
      </c>
      <c r="Z856" s="172" t="str">
        <f>IF(F856="","",DSUM('1.3_Emissions de procés'!$E$17:$M$32,"emissions",$F$790:$F856)-SUM(Z$791:Z855))</f>
        <v/>
      </c>
      <c r="AA856" s="172" t="str">
        <f>IF(F856="","",DSUM('1.3_Emissions de procés'!$E$39:$M$54,"e1",$F$790:$F856)-SUM(AA$791:AA855))</f>
        <v/>
      </c>
      <c r="AB856" s="193" t="str">
        <f>IF(F856="","",DSUM('1.3_Emissions de procés'!$E$39:$M$54,"e2",$F$790:$F856)-SUM(AB$791:AB855))</f>
        <v/>
      </c>
      <c r="AC856" s="193" t="str">
        <f>IF(F856="","",DSUM('1.3_Emissions de procés'!$E$39:$M$54,"e3",$F$790:$F856)-SUM(AC$791:AC855))</f>
        <v/>
      </c>
      <c r="AD856" s="193" t="str">
        <f>IF(F856="","",DSUM('1.3_Emissions de procés'!$E$39:$M$54,"emissions",$F$790:$F856)-SUM(AD$791:AD855))</f>
        <v/>
      </c>
    </row>
    <row r="857" spans="2:30" x14ac:dyDescent="0.25">
      <c r="B857">
        <v>67</v>
      </c>
      <c r="C857" s="172" t="str">
        <f>IF('0.1_Dades generals organització'!E110="","",'0.1_Dades generals organització'!E110)</f>
        <v/>
      </c>
      <c r="D857" s="172" t="str">
        <f>IF(C857="","",IF('0.1_Dades generals organització'!G110="no","",Dades!C857))</f>
        <v/>
      </c>
      <c r="E857" s="172" t="str">
        <f>IFERROR(INDEX($D$791:$D$1040,MATCH(0,INDEX(COUNTIF($E$790:E856,$D$791:$D$1040),),)),"")</f>
        <v/>
      </c>
      <c r="F857" s="172" t="str">
        <f t="shared" si="24"/>
        <v/>
      </c>
      <c r="G857" s="172" t="str">
        <f>IF(F857="","",DSUM('1.1_Instal·lacions fixes'!$E$14:$R$36,"e1",$F$790:$F857)+DSUM('1.1_Instal·lacions fixes'!$E$43:$L$58,"e1",$F$790:$F857)-SUM(G$791:G856))</f>
        <v/>
      </c>
      <c r="H857" s="172" t="str">
        <f>IF(F857="","",DSUM('1.1_Instal·lacions fixes'!$E$14:$R$36,"e2",$F$790:$F857)+DSUM('1.1_Instal·lacions fixes'!$E$43:$L$58,"e2",$F$790:$F857)-SUM(H$791:H856))</f>
        <v/>
      </c>
      <c r="I857" s="172" t="str">
        <f>IF(F857="","",DSUM('1.1_Instal·lacions fixes'!$E$14:$R$36,"e3",$F$790:$F857)+DSUM('1.1_Instal·lacions fixes'!$E$43:$L$58,"e3",$F$790:$F857)-SUM(I$791:I856))</f>
        <v/>
      </c>
      <c r="J857" s="172" t="str">
        <f>IF(F857="","",DSUM('1.1_Instal·lacions fixes'!$E$14:$R$36,"emissions",$F$790:$F857)+DSUM('1.1_Instal·lacions fixes'!$E$43:$L$58,"emissions",$F$790:$F857)-SUM(J$791:J856))</f>
        <v/>
      </c>
      <c r="K857" s="172" t="str">
        <f>IF(F857="","",DSUM('1.2_Vehicles i maquinària'!$E$22:$S$44,"e1",$F$790:$F857)+DSUM('1.2_Vehicles i maquinària'!$E$50:$S$70,"emissions",$F$790:$F857)-SUM(K$791:K856))</f>
        <v/>
      </c>
      <c r="L857" s="172" t="str">
        <f>IF(F857="","",DSUM('1.2_Vehicles i maquinària'!$E$22:$S$44,"e2",$F$790:$F857)-SUM(L$791:L856))</f>
        <v/>
      </c>
      <c r="M857" s="172" t="str">
        <f>IF(F857="","",DSUM('1.2_Vehicles i maquinària'!$E$22:$S$44,"e3",$F$790:$F857)-SUM(M$791:M856))</f>
        <v/>
      </c>
      <c r="N857" s="172" t="str">
        <f>IF(F857="","",DSUM('1.2_Vehicles i maquinària'!$E$22:$S$44,"emissions",$F$790:$F857)+DSUM('1.2_Vehicles i maquinària'!$E$50:$S$70,"emissions",$F$790:$F857)-SUM(N$791:N856))</f>
        <v/>
      </c>
      <c r="O857" s="172" t="str">
        <f>IF(F857="","",DSUM('1.2_Vehicles i maquinària'!$E$82:$S$92,"e1",$F$790:$F857)-SUM(O$791:O856))</f>
        <v/>
      </c>
      <c r="P857" s="172" t="str">
        <f>IF(F857="","",DSUM('1.2_Vehicles i maquinària'!$E$82:$S$92,"e2",$F$790:$F857)-SUM(P$791:P856))</f>
        <v/>
      </c>
      <c r="Q857" s="172" t="str">
        <f>IF(F857="","",DSUM('1.2_Vehicles i maquinària'!$E$82:$S$92,"e3",$F$790:$F857)-SUM(Q$791:Q856))</f>
        <v/>
      </c>
      <c r="R857" s="172" t="str">
        <f>IF(F857="","",DSUM('1.2_Vehicles i maquinària'!$E$82:$S$92,"emissions",$F$790:$F857)-SUM(R$791:R856))</f>
        <v/>
      </c>
      <c r="S857" s="172" t="str">
        <f>IF(F857="","",DSUM('1.2_Vehicles i maquinària'!$E$99:$S$109,"e1",$F$790:$F857)-SUM(S$791:S856))</f>
        <v/>
      </c>
      <c r="T857" s="172" t="str">
        <f>IF(F857="","",DSUM('1.2_Vehicles i maquinària'!$E$99:$S$109,"e2",$F$790:$F857)-SUM(T$791:T856))</f>
        <v/>
      </c>
      <c r="U857" s="172" t="str">
        <f>IF(F857="","",DSUM('1.2_Vehicles i maquinària'!$E$99:$S$109,"e3",$F$790:$F857)-SUM(U$791:U856))</f>
        <v/>
      </c>
      <c r="V857" s="172" t="str">
        <f>IF(F857="","",DSUM('1.2_Vehicles i maquinària'!$E$99:$S$109,"emissions",$F$790:$F857)-SUM(V$791:V856))</f>
        <v/>
      </c>
      <c r="W857" s="172" t="str">
        <f>IF(F857="","",DSUM('1.3_Emissions de procés'!$E$17:$M$32,"e1",$F$790:$F857)-SUM(W$791:W856))</f>
        <v/>
      </c>
      <c r="X857" s="172" t="str">
        <f>IF(F857="","",DSUM('1.3_Emissions de procés'!$E$17:$M$32,"e2",$F$790:$F857)-SUM(X$791:X856))</f>
        <v/>
      </c>
      <c r="Y857" s="172" t="str">
        <f>IF(F857="","",DSUM('1.3_Emissions de procés'!$E$17:$M$32,"e3",$F$790:$F857)-SUM(Y$791:Y856))</f>
        <v/>
      </c>
      <c r="Z857" s="172" t="str">
        <f>IF(F857="","",DSUM('1.3_Emissions de procés'!$E$17:$M$32,"emissions",$F$790:$F857)-SUM(Z$791:Z856))</f>
        <v/>
      </c>
      <c r="AA857" s="172" t="str">
        <f>IF(F857="","",DSUM('1.3_Emissions de procés'!$E$39:$M$54,"e1",$F$790:$F857)-SUM(AA$791:AA856))</f>
        <v/>
      </c>
      <c r="AB857" s="193" t="str">
        <f>IF(F857="","",DSUM('1.3_Emissions de procés'!$E$39:$M$54,"e2",$F$790:$F857)-SUM(AB$791:AB856))</f>
        <v/>
      </c>
      <c r="AC857" s="193" t="str">
        <f>IF(F857="","",DSUM('1.3_Emissions de procés'!$E$39:$M$54,"e3",$F$790:$F857)-SUM(AC$791:AC856))</f>
        <v/>
      </c>
      <c r="AD857" s="193" t="str">
        <f>IF(F857="","",DSUM('1.3_Emissions de procés'!$E$39:$M$54,"emissions",$F$790:$F857)-SUM(AD$791:AD856))</f>
        <v/>
      </c>
    </row>
    <row r="858" spans="2:30" x14ac:dyDescent="0.25">
      <c r="B858">
        <v>68</v>
      </c>
      <c r="C858" s="172" t="str">
        <f>IF('0.1_Dades generals organització'!E111="","",'0.1_Dades generals organització'!E111)</f>
        <v/>
      </c>
      <c r="D858" s="172" t="str">
        <f>IF(C858="","",IF('0.1_Dades generals organització'!G111="no","",Dades!C858))</f>
        <v/>
      </c>
      <c r="E858" s="172" t="str">
        <f>IFERROR(INDEX($D$791:$D$1040,MATCH(0,INDEX(COUNTIF($E$790:E857,$D$791:$D$1040),),)),"")</f>
        <v/>
      </c>
      <c r="F858" s="172" t="str">
        <f t="shared" si="24"/>
        <v/>
      </c>
      <c r="G858" s="172" t="str">
        <f>IF(F858="","",DSUM('1.1_Instal·lacions fixes'!$E$14:$R$36,"e1",$F$790:$F858)+DSUM('1.1_Instal·lacions fixes'!$E$43:$L$58,"e1",$F$790:$F858)-SUM(G$791:G857))</f>
        <v/>
      </c>
      <c r="H858" s="172" t="str">
        <f>IF(F858="","",DSUM('1.1_Instal·lacions fixes'!$E$14:$R$36,"e2",$F$790:$F858)+DSUM('1.1_Instal·lacions fixes'!$E$43:$L$58,"e2",$F$790:$F858)-SUM(H$791:H857))</f>
        <v/>
      </c>
      <c r="I858" s="172" t="str">
        <f>IF(F858="","",DSUM('1.1_Instal·lacions fixes'!$E$14:$R$36,"e3",$F$790:$F858)+DSUM('1.1_Instal·lacions fixes'!$E$43:$L$58,"e3",$F$790:$F858)-SUM(I$791:I857))</f>
        <v/>
      </c>
      <c r="J858" s="172" t="str">
        <f>IF(F858="","",DSUM('1.1_Instal·lacions fixes'!$E$14:$R$36,"emissions",$F$790:$F858)+DSUM('1.1_Instal·lacions fixes'!$E$43:$L$58,"emissions",$F$790:$F858)-SUM(J$791:J857))</f>
        <v/>
      </c>
      <c r="K858" s="172" t="str">
        <f>IF(F858="","",DSUM('1.2_Vehicles i maquinària'!$E$22:$S$44,"e1",$F$790:$F858)+DSUM('1.2_Vehicles i maquinària'!$E$50:$S$70,"emissions",$F$790:$F858)-SUM(K$791:K857))</f>
        <v/>
      </c>
      <c r="L858" s="172" t="str">
        <f>IF(F858="","",DSUM('1.2_Vehicles i maquinària'!$E$22:$S$44,"e2",$F$790:$F858)-SUM(L$791:L857))</f>
        <v/>
      </c>
      <c r="M858" s="172" t="str">
        <f>IF(F858="","",DSUM('1.2_Vehicles i maquinària'!$E$22:$S$44,"e3",$F$790:$F858)-SUM(M$791:M857))</f>
        <v/>
      </c>
      <c r="N858" s="172" t="str">
        <f>IF(F858="","",DSUM('1.2_Vehicles i maquinària'!$E$22:$S$44,"emissions",$F$790:$F858)+DSUM('1.2_Vehicles i maquinària'!$E$50:$S$70,"emissions",$F$790:$F858)-SUM(N$791:N857))</f>
        <v/>
      </c>
      <c r="O858" s="172" t="str">
        <f>IF(F858="","",DSUM('1.2_Vehicles i maquinària'!$E$82:$S$92,"e1",$F$790:$F858)-SUM(O$791:O857))</f>
        <v/>
      </c>
      <c r="P858" s="172" t="str">
        <f>IF(F858="","",DSUM('1.2_Vehicles i maquinària'!$E$82:$S$92,"e2",$F$790:$F858)-SUM(P$791:P857))</f>
        <v/>
      </c>
      <c r="Q858" s="172" t="str">
        <f>IF(F858="","",DSUM('1.2_Vehicles i maquinària'!$E$82:$S$92,"e3",$F$790:$F858)-SUM(Q$791:Q857))</f>
        <v/>
      </c>
      <c r="R858" s="172" t="str">
        <f>IF(F858="","",DSUM('1.2_Vehicles i maquinària'!$E$82:$S$92,"emissions",$F$790:$F858)-SUM(R$791:R857))</f>
        <v/>
      </c>
      <c r="S858" s="172" t="str">
        <f>IF(F858="","",DSUM('1.2_Vehicles i maquinària'!$E$99:$S$109,"e1",$F$790:$F858)-SUM(S$791:S857))</f>
        <v/>
      </c>
      <c r="T858" s="172" t="str">
        <f>IF(F858="","",DSUM('1.2_Vehicles i maquinària'!$E$99:$S$109,"e2",$F$790:$F858)-SUM(T$791:T857))</f>
        <v/>
      </c>
      <c r="U858" s="172" t="str">
        <f>IF(F858="","",DSUM('1.2_Vehicles i maquinària'!$E$99:$S$109,"e3",$F$790:$F858)-SUM(U$791:U857))</f>
        <v/>
      </c>
      <c r="V858" s="172" t="str">
        <f>IF(F858="","",DSUM('1.2_Vehicles i maquinària'!$E$99:$S$109,"emissions",$F$790:$F858)-SUM(V$791:V857))</f>
        <v/>
      </c>
      <c r="W858" s="172" t="str">
        <f>IF(F858="","",DSUM('1.3_Emissions de procés'!$E$17:$M$32,"e1",$F$790:$F858)-SUM(W$791:W857))</f>
        <v/>
      </c>
      <c r="X858" s="172" t="str">
        <f>IF(F858="","",DSUM('1.3_Emissions de procés'!$E$17:$M$32,"e2",$F$790:$F858)-SUM(X$791:X857))</f>
        <v/>
      </c>
      <c r="Y858" s="172" t="str">
        <f>IF(F858="","",DSUM('1.3_Emissions de procés'!$E$17:$M$32,"e3",$F$790:$F858)-SUM(Y$791:Y857))</f>
        <v/>
      </c>
      <c r="Z858" s="172" t="str">
        <f>IF(F858="","",DSUM('1.3_Emissions de procés'!$E$17:$M$32,"emissions",$F$790:$F858)-SUM(Z$791:Z857))</f>
        <v/>
      </c>
      <c r="AA858" s="172" t="str">
        <f>IF(F858="","",DSUM('1.3_Emissions de procés'!$E$39:$M$54,"e1",$F$790:$F858)-SUM(AA$791:AA857))</f>
        <v/>
      </c>
      <c r="AB858" s="193" t="str">
        <f>IF(F858="","",DSUM('1.3_Emissions de procés'!$E$39:$M$54,"e2",$F$790:$F858)-SUM(AB$791:AB857))</f>
        <v/>
      </c>
      <c r="AC858" s="193" t="str">
        <f>IF(F858="","",DSUM('1.3_Emissions de procés'!$E$39:$M$54,"e3",$F$790:$F858)-SUM(AC$791:AC857))</f>
        <v/>
      </c>
      <c r="AD858" s="193" t="str">
        <f>IF(F858="","",DSUM('1.3_Emissions de procés'!$E$39:$M$54,"emissions",$F$790:$F858)-SUM(AD$791:AD857))</f>
        <v/>
      </c>
    </row>
    <row r="859" spans="2:30" x14ac:dyDescent="0.25">
      <c r="B859">
        <v>69</v>
      </c>
      <c r="C859" s="172" t="str">
        <f>IF('0.1_Dades generals organització'!E112="","",'0.1_Dades generals organització'!E112)</f>
        <v/>
      </c>
      <c r="D859" s="172" t="str">
        <f>IF(C859="","",IF('0.1_Dades generals organització'!G112="no","",Dades!C859))</f>
        <v/>
      </c>
      <c r="E859" s="172" t="str">
        <f>IFERROR(INDEX($D$791:$D$1040,MATCH(0,INDEX(COUNTIF($E$790:E858,$D$791:$D$1040),),)),"")</f>
        <v/>
      </c>
      <c r="F859" s="172" t="str">
        <f t="shared" si="24"/>
        <v/>
      </c>
      <c r="G859" s="172" t="str">
        <f>IF(F859="","",DSUM('1.1_Instal·lacions fixes'!$E$14:$R$36,"e1",$F$790:$F859)+DSUM('1.1_Instal·lacions fixes'!$E$43:$L$58,"e1",$F$790:$F859)-SUM(G$791:G858))</f>
        <v/>
      </c>
      <c r="H859" s="172" t="str">
        <f>IF(F859="","",DSUM('1.1_Instal·lacions fixes'!$E$14:$R$36,"e2",$F$790:$F859)+DSUM('1.1_Instal·lacions fixes'!$E$43:$L$58,"e2",$F$790:$F859)-SUM(H$791:H858))</f>
        <v/>
      </c>
      <c r="I859" s="172" t="str">
        <f>IF(F859="","",DSUM('1.1_Instal·lacions fixes'!$E$14:$R$36,"e3",$F$790:$F859)+DSUM('1.1_Instal·lacions fixes'!$E$43:$L$58,"e3",$F$790:$F859)-SUM(I$791:I858))</f>
        <v/>
      </c>
      <c r="J859" s="172" t="str">
        <f>IF(F859="","",DSUM('1.1_Instal·lacions fixes'!$E$14:$R$36,"emissions",$F$790:$F859)+DSUM('1.1_Instal·lacions fixes'!$E$43:$L$58,"emissions",$F$790:$F859)-SUM(J$791:J858))</f>
        <v/>
      </c>
      <c r="K859" s="172" t="str">
        <f>IF(F859="","",DSUM('1.2_Vehicles i maquinària'!$E$22:$S$44,"e1",$F$790:$F859)+DSUM('1.2_Vehicles i maquinària'!$E$50:$S$70,"emissions",$F$790:$F859)-SUM(K$791:K858))</f>
        <v/>
      </c>
      <c r="L859" s="172" t="str">
        <f>IF(F859="","",DSUM('1.2_Vehicles i maquinària'!$E$22:$S$44,"e2",$F$790:$F859)-SUM(L$791:L858))</f>
        <v/>
      </c>
      <c r="M859" s="172" t="str">
        <f>IF(F859="","",DSUM('1.2_Vehicles i maquinària'!$E$22:$S$44,"e3",$F$790:$F859)-SUM(M$791:M858))</f>
        <v/>
      </c>
      <c r="N859" s="172" t="str">
        <f>IF(F859="","",DSUM('1.2_Vehicles i maquinària'!$E$22:$S$44,"emissions",$F$790:$F859)+DSUM('1.2_Vehicles i maquinària'!$E$50:$S$70,"emissions",$F$790:$F859)-SUM(N$791:N858))</f>
        <v/>
      </c>
      <c r="O859" s="172" t="str">
        <f>IF(F859="","",DSUM('1.2_Vehicles i maquinària'!$E$82:$S$92,"e1",$F$790:$F859)-SUM(O$791:O858))</f>
        <v/>
      </c>
      <c r="P859" s="172" t="str">
        <f>IF(F859="","",DSUM('1.2_Vehicles i maquinària'!$E$82:$S$92,"e2",$F$790:$F859)-SUM(P$791:P858))</f>
        <v/>
      </c>
      <c r="Q859" s="172" t="str">
        <f>IF(F859="","",DSUM('1.2_Vehicles i maquinària'!$E$82:$S$92,"e3",$F$790:$F859)-SUM(Q$791:Q858))</f>
        <v/>
      </c>
      <c r="R859" s="172" t="str">
        <f>IF(F859="","",DSUM('1.2_Vehicles i maquinària'!$E$82:$S$92,"emissions",$F$790:$F859)-SUM(R$791:R858))</f>
        <v/>
      </c>
      <c r="S859" s="172" t="str">
        <f>IF(F859="","",DSUM('1.2_Vehicles i maquinària'!$E$99:$S$109,"e1",$F$790:$F859)-SUM(S$791:S858))</f>
        <v/>
      </c>
      <c r="T859" s="172" t="str">
        <f>IF(F859="","",DSUM('1.2_Vehicles i maquinària'!$E$99:$S$109,"e2",$F$790:$F859)-SUM(T$791:T858))</f>
        <v/>
      </c>
      <c r="U859" s="172" t="str">
        <f>IF(F859="","",DSUM('1.2_Vehicles i maquinària'!$E$99:$S$109,"e3",$F$790:$F859)-SUM(U$791:U858))</f>
        <v/>
      </c>
      <c r="V859" s="172" t="str">
        <f>IF(F859="","",DSUM('1.2_Vehicles i maquinària'!$E$99:$S$109,"emissions",$F$790:$F859)-SUM(V$791:V858))</f>
        <v/>
      </c>
      <c r="W859" s="172" t="str">
        <f>IF(F859="","",DSUM('1.3_Emissions de procés'!$E$17:$M$32,"e1",$F$790:$F859)-SUM(W$791:W858))</f>
        <v/>
      </c>
      <c r="X859" s="172" t="str">
        <f>IF(F859="","",DSUM('1.3_Emissions de procés'!$E$17:$M$32,"e2",$F$790:$F859)-SUM(X$791:X858))</f>
        <v/>
      </c>
      <c r="Y859" s="172" t="str">
        <f>IF(F859="","",DSUM('1.3_Emissions de procés'!$E$17:$M$32,"e3",$F$790:$F859)-SUM(Y$791:Y858))</f>
        <v/>
      </c>
      <c r="Z859" s="172" t="str">
        <f>IF(F859="","",DSUM('1.3_Emissions de procés'!$E$17:$M$32,"emissions",$F$790:$F859)-SUM(Z$791:Z858))</f>
        <v/>
      </c>
      <c r="AA859" s="172" t="str">
        <f>IF(F859="","",DSUM('1.3_Emissions de procés'!$E$39:$M$54,"e1",$F$790:$F859)-SUM(AA$791:AA858))</f>
        <v/>
      </c>
      <c r="AB859" s="193" t="str">
        <f>IF(F859="","",DSUM('1.3_Emissions de procés'!$E$39:$M$54,"e2",$F$790:$F859)-SUM(AB$791:AB858))</f>
        <v/>
      </c>
      <c r="AC859" s="193" t="str">
        <f>IF(F859="","",DSUM('1.3_Emissions de procés'!$E$39:$M$54,"e3",$F$790:$F859)-SUM(AC$791:AC858))</f>
        <v/>
      </c>
      <c r="AD859" s="193" t="str">
        <f>IF(F859="","",DSUM('1.3_Emissions de procés'!$E$39:$M$54,"emissions",$F$790:$F859)-SUM(AD$791:AD858))</f>
        <v/>
      </c>
    </row>
    <row r="860" spans="2:30" x14ac:dyDescent="0.25">
      <c r="B860">
        <v>70</v>
      </c>
      <c r="C860" s="172" t="str">
        <f>IF('0.1_Dades generals organització'!E113="","",'0.1_Dades generals organització'!E113)</f>
        <v/>
      </c>
      <c r="D860" s="172" t="str">
        <f>IF(C860="","",IF('0.1_Dades generals organització'!G113="no","",Dades!C860))</f>
        <v/>
      </c>
      <c r="E860" s="172" t="str">
        <f>IFERROR(INDEX($D$791:$D$1040,MATCH(0,INDEX(COUNTIF($E$790:E859,$D$791:$D$1040),),)),"")</f>
        <v/>
      </c>
      <c r="F860" s="172" t="str">
        <f t="shared" si="24"/>
        <v/>
      </c>
      <c r="G860" s="172" t="str">
        <f>IF(F860="","",DSUM('1.1_Instal·lacions fixes'!$E$14:$R$36,"e1",$F$790:$F860)+DSUM('1.1_Instal·lacions fixes'!$E$43:$L$58,"e1",$F$790:$F860)-SUM(G$791:G859))</f>
        <v/>
      </c>
      <c r="H860" s="172" t="str">
        <f>IF(F860="","",DSUM('1.1_Instal·lacions fixes'!$E$14:$R$36,"e2",$F$790:$F860)+DSUM('1.1_Instal·lacions fixes'!$E$43:$L$58,"e2",$F$790:$F860)-SUM(H$791:H859))</f>
        <v/>
      </c>
      <c r="I860" s="172" t="str">
        <f>IF(F860="","",DSUM('1.1_Instal·lacions fixes'!$E$14:$R$36,"e3",$F$790:$F860)+DSUM('1.1_Instal·lacions fixes'!$E$43:$L$58,"e3",$F$790:$F860)-SUM(I$791:I859))</f>
        <v/>
      </c>
      <c r="J860" s="172" t="str">
        <f>IF(F860="","",DSUM('1.1_Instal·lacions fixes'!$E$14:$R$36,"emissions",$F$790:$F860)+DSUM('1.1_Instal·lacions fixes'!$E$43:$L$58,"emissions",$F$790:$F860)-SUM(J$791:J859))</f>
        <v/>
      </c>
      <c r="K860" s="172" t="str">
        <f>IF(F860="","",DSUM('1.2_Vehicles i maquinària'!$E$22:$S$44,"e1",$F$790:$F860)+DSUM('1.2_Vehicles i maquinària'!$E$50:$S$70,"emissions",$F$790:$F860)-SUM(K$791:K859))</f>
        <v/>
      </c>
      <c r="L860" s="172" t="str">
        <f>IF(F860="","",DSUM('1.2_Vehicles i maquinària'!$E$22:$S$44,"e2",$F$790:$F860)-SUM(L$791:L859))</f>
        <v/>
      </c>
      <c r="M860" s="172" t="str">
        <f>IF(F860="","",DSUM('1.2_Vehicles i maquinària'!$E$22:$S$44,"e3",$F$790:$F860)-SUM(M$791:M859))</f>
        <v/>
      </c>
      <c r="N860" s="172" t="str">
        <f>IF(F860="","",DSUM('1.2_Vehicles i maquinària'!$E$22:$S$44,"emissions",$F$790:$F860)+DSUM('1.2_Vehicles i maquinària'!$E$50:$S$70,"emissions",$F$790:$F860)-SUM(N$791:N859))</f>
        <v/>
      </c>
      <c r="O860" s="172" t="str">
        <f>IF(F860="","",DSUM('1.2_Vehicles i maquinària'!$E$82:$S$92,"e1",$F$790:$F860)-SUM(O$791:O859))</f>
        <v/>
      </c>
      <c r="P860" s="172" t="str">
        <f>IF(F860="","",DSUM('1.2_Vehicles i maquinària'!$E$82:$S$92,"e2",$F$790:$F860)-SUM(P$791:P859))</f>
        <v/>
      </c>
      <c r="Q860" s="172" t="str">
        <f>IF(F860="","",DSUM('1.2_Vehicles i maquinària'!$E$82:$S$92,"e3",$F$790:$F860)-SUM(Q$791:Q859))</f>
        <v/>
      </c>
      <c r="R860" s="172" t="str">
        <f>IF(F860="","",DSUM('1.2_Vehicles i maquinària'!$E$82:$S$92,"emissions",$F$790:$F860)-SUM(R$791:R859))</f>
        <v/>
      </c>
      <c r="S860" s="172" t="str">
        <f>IF(F860="","",DSUM('1.2_Vehicles i maquinària'!$E$99:$S$109,"e1",$F$790:$F860)-SUM(S$791:S859))</f>
        <v/>
      </c>
      <c r="T860" s="172" t="str">
        <f>IF(F860="","",DSUM('1.2_Vehicles i maquinària'!$E$99:$S$109,"e2",$F$790:$F860)-SUM(T$791:T859))</f>
        <v/>
      </c>
      <c r="U860" s="172" t="str">
        <f>IF(F860="","",DSUM('1.2_Vehicles i maquinària'!$E$99:$S$109,"e3",$F$790:$F860)-SUM(U$791:U859))</f>
        <v/>
      </c>
      <c r="V860" s="172" t="str">
        <f>IF(F860="","",DSUM('1.2_Vehicles i maquinària'!$E$99:$S$109,"emissions",$F$790:$F860)-SUM(V$791:V859))</f>
        <v/>
      </c>
      <c r="W860" s="172" t="str">
        <f>IF(F860="","",DSUM('1.3_Emissions de procés'!$E$17:$M$32,"e1",$F$790:$F860)-SUM(W$791:W859))</f>
        <v/>
      </c>
      <c r="X860" s="172" t="str">
        <f>IF(F860="","",DSUM('1.3_Emissions de procés'!$E$17:$M$32,"e2",$F$790:$F860)-SUM(X$791:X859))</f>
        <v/>
      </c>
      <c r="Y860" s="172" t="str">
        <f>IF(F860="","",DSUM('1.3_Emissions de procés'!$E$17:$M$32,"e3",$F$790:$F860)-SUM(Y$791:Y859))</f>
        <v/>
      </c>
      <c r="Z860" s="172" t="str">
        <f>IF(F860="","",DSUM('1.3_Emissions de procés'!$E$17:$M$32,"emissions",$F$790:$F860)-SUM(Z$791:Z859))</f>
        <v/>
      </c>
      <c r="AA860" s="172" t="str">
        <f>IF(F860="","",DSUM('1.3_Emissions de procés'!$E$39:$M$54,"e1",$F$790:$F860)-SUM(AA$791:AA859))</f>
        <v/>
      </c>
      <c r="AB860" s="193" t="str">
        <f>IF(F860="","",DSUM('1.3_Emissions de procés'!$E$39:$M$54,"e2",$F$790:$F860)-SUM(AB$791:AB859))</f>
        <v/>
      </c>
      <c r="AC860" s="193" t="str">
        <f>IF(F860="","",DSUM('1.3_Emissions de procés'!$E$39:$M$54,"e3",$F$790:$F860)-SUM(AC$791:AC859))</f>
        <v/>
      </c>
      <c r="AD860" s="193" t="str">
        <f>IF(F860="","",DSUM('1.3_Emissions de procés'!$E$39:$M$54,"emissions",$F$790:$F860)-SUM(AD$791:AD859))</f>
        <v/>
      </c>
    </row>
    <row r="861" spans="2:30" x14ac:dyDescent="0.25">
      <c r="B861">
        <v>71</v>
      </c>
      <c r="C861" s="172" t="str">
        <f>IF('0.1_Dades generals organització'!E114="","",'0.1_Dades generals organització'!E114)</f>
        <v/>
      </c>
      <c r="D861" s="172" t="str">
        <f>IF(C861="","",IF('0.1_Dades generals organització'!G114="no","",Dades!C861))</f>
        <v/>
      </c>
      <c r="E861" s="172" t="str">
        <f>IFERROR(INDEX($D$791:$D$1040,MATCH(0,INDEX(COUNTIF($E$790:E860,$D$791:$D$1040),),)),"")</f>
        <v/>
      </c>
      <c r="F861" s="172" t="str">
        <f t="shared" si="24"/>
        <v/>
      </c>
      <c r="G861" s="172" t="str">
        <f>IF(F861="","",DSUM('1.1_Instal·lacions fixes'!$E$14:$R$36,"e1",$F$790:$F861)+DSUM('1.1_Instal·lacions fixes'!$E$43:$L$58,"e1",$F$790:$F861)-SUM(G$791:G860))</f>
        <v/>
      </c>
      <c r="H861" s="172" t="str">
        <f>IF(F861="","",DSUM('1.1_Instal·lacions fixes'!$E$14:$R$36,"e2",$F$790:$F861)+DSUM('1.1_Instal·lacions fixes'!$E$43:$L$58,"e2",$F$790:$F861)-SUM(H$791:H860))</f>
        <v/>
      </c>
      <c r="I861" s="172" t="str">
        <f>IF(F861="","",DSUM('1.1_Instal·lacions fixes'!$E$14:$R$36,"e3",$F$790:$F861)+DSUM('1.1_Instal·lacions fixes'!$E$43:$L$58,"e3",$F$790:$F861)-SUM(I$791:I860))</f>
        <v/>
      </c>
      <c r="J861" s="172" t="str">
        <f>IF(F861="","",DSUM('1.1_Instal·lacions fixes'!$E$14:$R$36,"emissions",$F$790:$F861)+DSUM('1.1_Instal·lacions fixes'!$E$43:$L$58,"emissions",$F$790:$F861)-SUM(J$791:J860))</f>
        <v/>
      </c>
      <c r="K861" s="172" t="str">
        <f>IF(F861="","",DSUM('1.2_Vehicles i maquinària'!$E$22:$S$44,"e1",$F$790:$F861)+DSUM('1.2_Vehicles i maquinària'!$E$50:$S$70,"emissions",$F$790:$F861)-SUM(K$791:K860))</f>
        <v/>
      </c>
      <c r="L861" s="172" t="str">
        <f>IF(F861="","",DSUM('1.2_Vehicles i maquinària'!$E$22:$S$44,"e2",$F$790:$F861)-SUM(L$791:L860))</f>
        <v/>
      </c>
      <c r="M861" s="172" t="str">
        <f>IF(F861="","",DSUM('1.2_Vehicles i maquinària'!$E$22:$S$44,"e3",$F$790:$F861)-SUM(M$791:M860))</f>
        <v/>
      </c>
      <c r="N861" s="172" t="str">
        <f>IF(F861="","",DSUM('1.2_Vehicles i maquinària'!$E$22:$S$44,"emissions",$F$790:$F861)+DSUM('1.2_Vehicles i maquinària'!$E$50:$S$70,"emissions",$F$790:$F861)-SUM(N$791:N860))</f>
        <v/>
      </c>
      <c r="O861" s="172" t="str">
        <f>IF(F861="","",DSUM('1.2_Vehicles i maquinària'!$E$82:$S$92,"e1",$F$790:$F861)-SUM(O$791:O860))</f>
        <v/>
      </c>
      <c r="P861" s="172" t="str">
        <f>IF(F861="","",DSUM('1.2_Vehicles i maquinària'!$E$82:$S$92,"e2",$F$790:$F861)-SUM(P$791:P860))</f>
        <v/>
      </c>
      <c r="Q861" s="172" t="str">
        <f>IF(F861="","",DSUM('1.2_Vehicles i maquinària'!$E$82:$S$92,"e3",$F$790:$F861)-SUM(Q$791:Q860))</f>
        <v/>
      </c>
      <c r="R861" s="172" t="str">
        <f>IF(F861="","",DSUM('1.2_Vehicles i maquinària'!$E$82:$S$92,"emissions",$F$790:$F861)-SUM(R$791:R860))</f>
        <v/>
      </c>
      <c r="S861" s="172" t="str">
        <f>IF(F861="","",DSUM('1.2_Vehicles i maquinària'!$E$99:$S$109,"e1",$F$790:$F861)-SUM(S$791:S860))</f>
        <v/>
      </c>
      <c r="T861" s="172" t="str">
        <f>IF(F861="","",DSUM('1.2_Vehicles i maquinària'!$E$99:$S$109,"e2",$F$790:$F861)-SUM(T$791:T860))</f>
        <v/>
      </c>
      <c r="U861" s="172" t="str">
        <f>IF(F861="","",DSUM('1.2_Vehicles i maquinària'!$E$99:$S$109,"e3",$F$790:$F861)-SUM(U$791:U860))</f>
        <v/>
      </c>
      <c r="V861" s="172" t="str">
        <f>IF(F861="","",DSUM('1.2_Vehicles i maquinària'!$E$99:$S$109,"emissions",$F$790:$F861)-SUM(V$791:V860))</f>
        <v/>
      </c>
      <c r="W861" s="172" t="str">
        <f>IF(F861="","",DSUM('1.3_Emissions de procés'!$E$17:$M$32,"e1",$F$790:$F861)-SUM(W$791:W860))</f>
        <v/>
      </c>
      <c r="X861" s="172" t="str">
        <f>IF(F861="","",DSUM('1.3_Emissions de procés'!$E$17:$M$32,"e2",$F$790:$F861)-SUM(X$791:X860))</f>
        <v/>
      </c>
      <c r="Y861" s="172" t="str">
        <f>IF(F861="","",DSUM('1.3_Emissions de procés'!$E$17:$M$32,"e3",$F$790:$F861)-SUM(Y$791:Y860))</f>
        <v/>
      </c>
      <c r="Z861" s="172" t="str">
        <f>IF(F861="","",DSUM('1.3_Emissions de procés'!$E$17:$M$32,"emissions",$F$790:$F861)-SUM(Z$791:Z860))</f>
        <v/>
      </c>
      <c r="AA861" s="172" t="str">
        <f>IF(F861="","",DSUM('1.3_Emissions de procés'!$E$39:$M$54,"e1",$F$790:$F861)-SUM(AA$791:AA860))</f>
        <v/>
      </c>
      <c r="AB861" s="193" t="str">
        <f>IF(F861="","",DSUM('1.3_Emissions de procés'!$E$39:$M$54,"e2",$F$790:$F861)-SUM(AB$791:AB860))</f>
        <v/>
      </c>
      <c r="AC861" s="193" t="str">
        <f>IF(F861="","",DSUM('1.3_Emissions de procés'!$E$39:$M$54,"e3",$F$790:$F861)-SUM(AC$791:AC860))</f>
        <v/>
      </c>
      <c r="AD861" s="193" t="str">
        <f>IF(F861="","",DSUM('1.3_Emissions de procés'!$E$39:$M$54,"emissions",$F$790:$F861)-SUM(AD$791:AD860))</f>
        <v/>
      </c>
    </row>
    <row r="862" spans="2:30" x14ac:dyDescent="0.25">
      <c r="B862">
        <v>72</v>
      </c>
      <c r="C862" s="172" t="str">
        <f>IF('0.1_Dades generals organització'!E115="","",'0.1_Dades generals organització'!E115)</f>
        <v/>
      </c>
      <c r="D862" s="172" t="str">
        <f>IF(C862="","",IF('0.1_Dades generals organització'!G115="no","",Dades!C862))</f>
        <v/>
      </c>
      <c r="E862" s="172" t="str">
        <f>IFERROR(INDEX($D$791:$D$1040,MATCH(0,INDEX(COUNTIF($E$790:E861,$D$791:$D$1040),),)),"")</f>
        <v/>
      </c>
      <c r="F862" s="172" t="str">
        <f t="shared" si="24"/>
        <v/>
      </c>
      <c r="G862" s="172" t="str">
        <f>IF(F862="","",DSUM('1.1_Instal·lacions fixes'!$E$14:$R$36,"e1",$F$790:$F862)+DSUM('1.1_Instal·lacions fixes'!$E$43:$L$58,"e1",$F$790:$F862)-SUM(G$791:G861))</f>
        <v/>
      </c>
      <c r="H862" s="172" t="str">
        <f>IF(F862="","",DSUM('1.1_Instal·lacions fixes'!$E$14:$R$36,"e2",$F$790:$F862)+DSUM('1.1_Instal·lacions fixes'!$E$43:$L$58,"e2",$F$790:$F862)-SUM(H$791:H861))</f>
        <v/>
      </c>
      <c r="I862" s="172" t="str">
        <f>IF(F862="","",DSUM('1.1_Instal·lacions fixes'!$E$14:$R$36,"e3",$F$790:$F862)+DSUM('1.1_Instal·lacions fixes'!$E$43:$L$58,"e3",$F$790:$F862)-SUM(I$791:I861))</f>
        <v/>
      </c>
      <c r="J862" s="172" t="str">
        <f>IF(F862="","",DSUM('1.1_Instal·lacions fixes'!$E$14:$R$36,"emissions",$F$790:$F862)+DSUM('1.1_Instal·lacions fixes'!$E$43:$L$58,"emissions",$F$790:$F862)-SUM(J$791:J861))</f>
        <v/>
      </c>
      <c r="K862" s="172" t="str">
        <f>IF(F862="","",DSUM('1.2_Vehicles i maquinària'!$E$22:$S$44,"e1",$F$790:$F862)+DSUM('1.2_Vehicles i maquinària'!$E$50:$S$70,"emissions",$F$790:$F862)-SUM(K$791:K861))</f>
        <v/>
      </c>
      <c r="L862" s="172" t="str">
        <f>IF(F862="","",DSUM('1.2_Vehicles i maquinària'!$E$22:$S$44,"e2",$F$790:$F862)-SUM(L$791:L861))</f>
        <v/>
      </c>
      <c r="M862" s="172" t="str">
        <f>IF(F862="","",DSUM('1.2_Vehicles i maquinària'!$E$22:$S$44,"e3",$F$790:$F862)-SUM(M$791:M861))</f>
        <v/>
      </c>
      <c r="N862" s="172" t="str">
        <f>IF(F862="","",DSUM('1.2_Vehicles i maquinària'!$E$22:$S$44,"emissions",$F$790:$F862)+DSUM('1.2_Vehicles i maquinària'!$E$50:$S$70,"emissions",$F$790:$F862)-SUM(N$791:N861))</f>
        <v/>
      </c>
      <c r="O862" s="172" t="str">
        <f>IF(F862="","",DSUM('1.2_Vehicles i maquinària'!$E$82:$S$92,"e1",$F$790:$F862)-SUM(O$791:O861))</f>
        <v/>
      </c>
      <c r="P862" s="172" t="str">
        <f>IF(F862="","",DSUM('1.2_Vehicles i maquinària'!$E$82:$S$92,"e2",$F$790:$F862)-SUM(P$791:P861))</f>
        <v/>
      </c>
      <c r="Q862" s="172" t="str">
        <f>IF(F862="","",DSUM('1.2_Vehicles i maquinària'!$E$82:$S$92,"e3",$F$790:$F862)-SUM(Q$791:Q861))</f>
        <v/>
      </c>
      <c r="R862" s="172" t="str">
        <f>IF(F862="","",DSUM('1.2_Vehicles i maquinària'!$E$82:$S$92,"emissions",$F$790:$F862)-SUM(R$791:R861))</f>
        <v/>
      </c>
      <c r="S862" s="172" t="str">
        <f>IF(F862="","",DSUM('1.2_Vehicles i maquinària'!$E$99:$S$109,"e1",$F$790:$F862)-SUM(S$791:S861))</f>
        <v/>
      </c>
      <c r="T862" s="172" t="str">
        <f>IF(F862="","",DSUM('1.2_Vehicles i maquinària'!$E$99:$S$109,"e2",$F$790:$F862)-SUM(T$791:T861))</f>
        <v/>
      </c>
      <c r="U862" s="172" t="str">
        <f>IF(F862="","",DSUM('1.2_Vehicles i maquinària'!$E$99:$S$109,"e3",$F$790:$F862)-SUM(U$791:U861))</f>
        <v/>
      </c>
      <c r="V862" s="172" t="str">
        <f>IF(F862="","",DSUM('1.2_Vehicles i maquinària'!$E$99:$S$109,"emissions",$F$790:$F862)-SUM(V$791:V861))</f>
        <v/>
      </c>
      <c r="W862" s="172" t="str">
        <f>IF(F862="","",DSUM('1.3_Emissions de procés'!$E$17:$M$32,"e1",$F$790:$F862)-SUM(W$791:W861))</f>
        <v/>
      </c>
      <c r="X862" s="172" t="str">
        <f>IF(F862="","",DSUM('1.3_Emissions de procés'!$E$17:$M$32,"e2",$F$790:$F862)-SUM(X$791:X861))</f>
        <v/>
      </c>
      <c r="Y862" s="172" t="str">
        <f>IF(F862="","",DSUM('1.3_Emissions de procés'!$E$17:$M$32,"e3",$F$790:$F862)-SUM(Y$791:Y861))</f>
        <v/>
      </c>
      <c r="Z862" s="172" t="str">
        <f>IF(F862="","",DSUM('1.3_Emissions de procés'!$E$17:$M$32,"emissions",$F$790:$F862)-SUM(Z$791:Z861))</f>
        <v/>
      </c>
      <c r="AA862" s="172" t="str">
        <f>IF(F862="","",DSUM('1.3_Emissions de procés'!$E$39:$M$54,"e1",$F$790:$F862)-SUM(AA$791:AA861))</f>
        <v/>
      </c>
      <c r="AB862" s="193" t="str">
        <f>IF(F862="","",DSUM('1.3_Emissions de procés'!$E$39:$M$54,"e2",$F$790:$F862)-SUM(AB$791:AB861))</f>
        <v/>
      </c>
      <c r="AC862" s="193" t="str">
        <f>IF(F862="","",DSUM('1.3_Emissions de procés'!$E$39:$M$54,"e3",$F$790:$F862)-SUM(AC$791:AC861))</f>
        <v/>
      </c>
      <c r="AD862" s="193" t="str">
        <f>IF(F862="","",DSUM('1.3_Emissions de procés'!$E$39:$M$54,"emissions",$F$790:$F862)-SUM(AD$791:AD861))</f>
        <v/>
      </c>
    </row>
    <row r="863" spans="2:30" x14ac:dyDescent="0.25">
      <c r="B863">
        <v>73</v>
      </c>
      <c r="C863" s="172" t="str">
        <f>IF('0.1_Dades generals organització'!E116="","",'0.1_Dades generals organització'!E116)</f>
        <v/>
      </c>
      <c r="D863" s="172" t="str">
        <f>IF(C863="","",IF('0.1_Dades generals organització'!G116="no","",Dades!C863))</f>
        <v/>
      </c>
      <c r="E863" s="172" t="str">
        <f>IFERROR(INDEX($D$791:$D$1040,MATCH(0,INDEX(COUNTIF($E$790:E862,$D$791:$D$1040),),)),"")</f>
        <v/>
      </c>
      <c r="F863" s="172" t="str">
        <f t="shared" si="24"/>
        <v/>
      </c>
      <c r="G863" s="172" t="str">
        <f>IF(F863="","",DSUM('1.1_Instal·lacions fixes'!$E$14:$R$36,"e1",$F$790:$F863)+DSUM('1.1_Instal·lacions fixes'!$E$43:$L$58,"e1",$F$790:$F863)-SUM(G$791:G862))</f>
        <v/>
      </c>
      <c r="H863" s="172" t="str">
        <f>IF(F863="","",DSUM('1.1_Instal·lacions fixes'!$E$14:$R$36,"e2",$F$790:$F863)+DSUM('1.1_Instal·lacions fixes'!$E$43:$L$58,"e2",$F$790:$F863)-SUM(H$791:H862))</f>
        <v/>
      </c>
      <c r="I863" s="172" t="str">
        <f>IF(F863="","",DSUM('1.1_Instal·lacions fixes'!$E$14:$R$36,"e3",$F$790:$F863)+DSUM('1.1_Instal·lacions fixes'!$E$43:$L$58,"e3",$F$790:$F863)-SUM(I$791:I862))</f>
        <v/>
      </c>
      <c r="J863" s="172" t="str">
        <f>IF(F863="","",DSUM('1.1_Instal·lacions fixes'!$E$14:$R$36,"emissions",$F$790:$F863)+DSUM('1.1_Instal·lacions fixes'!$E$43:$L$58,"emissions",$F$790:$F863)-SUM(J$791:J862))</f>
        <v/>
      </c>
      <c r="K863" s="172" t="str">
        <f>IF(F863="","",DSUM('1.2_Vehicles i maquinària'!$E$22:$S$44,"e1",$F$790:$F863)+DSUM('1.2_Vehicles i maquinària'!$E$50:$S$70,"emissions",$F$790:$F863)-SUM(K$791:K862))</f>
        <v/>
      </c>
      <c r="L863" s="172" t="str">
        <f>IF(F863="","",DSUM('1.2_Vehicles i maquinària'!$E$22:$S$44,"e2",$F$790:$F863)-SUM(L$791:L862))</f>
        <v/>
      </c>
      <c r="M863" s="172" t="str">
        <f>IF(F863="","",DSUM('1.2_Vehicles i maquinària'!$E$22:$S$44,"e3",$F$790:$F863)-SUM(M$791:M862))</f>
        <v/>
      </c>
      <c r="N863" s="172" t="str">
        <f>IF(F863="","",DSUM('1.2_Vehicles i maquinària'!$E$22:$S$44,"emissions",$F$790:$F863)+DSUM('1.2_Vehicles i maquinària'!$E$50:$S$70,"emissions",$F$790:$F863)-SUM(N$791:N862))</f>
        <v/>
      </c>
      <c r="O863" s="172" t="str">
        <f>IF(F863="","",DSUM('1.2_Vehicles i maquinària'!$E$82:$S$92,"e1",$F$790:$F863)-SUM(O$791:O862))</f>
        <v/>
      </c>
      <c r="P863" s="172" t="str">
        <f>IF(F863="","",DSUM('1.2_Vehicles i maquinària'!$E$82:$S$92,"e2",$F$790:$F863)-SUM(P$791:P862))</f>
        <v/>
      </c>
      <c r="Q863" s="172" t="str">
        <f>IF(F863="","",DSUM('1.2_Vehicles i maquinària'!$E$82:$S$92,"e3",$F$790:$F863)-SUM(Q$791:Q862))</f>
        <v/>
      </c>
      <c r="R863" s="172" t="str">
        <f>IF(F863="","",DSUM('1.2_Vehicles i maquinària'!$E$82:$S$92,"emissions",$F$790:$F863)-SUM(R$791:R862))</f>
        <v/>
      </c>
      <c r="S863" s="172" t="str">
        <f>IF(F863="","",DSUM('1.2_Vehicles i maquinària'!$E$99:$S$109,"e1",$F$790:$F863)-SUM(S$791:S862))</f>
        <v/>
      </c>
      <c r="T863" s="172" t="str">
        <f>IF(F863="","",DSUM('1.2_Vehicles i maquinària'!$E$99:$S$109,"e2",$F$790:$F863)-SUM(T$791:T862))</f>
        <v/>
      </c>
      <c r="U863" s="172" t="str">
        <f>IF(F863="","",DSUM('1.2_Vehicles i maquinària'!$E$99:$S$109,"e3",$F$790:$F863)-SUM(U$791:U862))</f>
        <v/>
      </c>
      <c r="V863" s="172" t="str">
        <f>IF(F863="","",DSUM('1.2_Vehicles i maquinària'!$E$99:$S$109,"emissions",$F$790:$F863)-SUM(V$791:V862))</f>
        <v/>
      </c>
      <c r="W863" s="172" t="str">
        <f>IF(F863="","",DSUM('1.3_Emissions de procés'!$E$17:$M$32,"e1",$F$790:$F863)-SUM(W$791:W862))</f>
        <v/>
      </c>
      <c r="X863" s="172" t="str">
        <f>IF(F863="","",DSUM('1.3_Emissions de procés'!$E$17:$M$32,"e2",$F$790:$F863)-SUM(X$791:X862))</f>
        <v/>
      </c>
      <c r="Y863" s="172" t="str">
        <f>IF(F863="","",DSUM('1.3_Emissions de procés'!$E$17:$M$32,"e3",$F$790:$F863)-SUM(Y$791:Y862))</f>
        <v/>
      </c>
      <c r="Z863" s="172" t="str">
        <f>IF(F863="","",DSUM('1.3_Emissions de procés'!$E$17:$M$32,"emissions",$F$790:$F863)-SUM(Z$791:Z862))</f>
        <v/>
      </c>
      <c r="AA863" s="172" t="str">
        <f>IF(F863="","",DSUM('1.3_Emissions de procés'!$E$39:$M$54,"e1",$F$790:$F863)-SUM(AA$791:AA862))</f>
        <v/>
      </c>
      <c r="AB863" s="193" t="str">
        <f>IF(F863="","",DSUM('1.3_Emissions de procés'!$E$39:$M$54,"e2",$F$790:$F863)-SUM(AB$791:AB862))</f>
        <v/>
      </c>
      <c r="AC863" s="193" t="str">
        <f>IF(F863="","",DSUM('1.3_Emissions de procés'!$E$39:$M$54,"e3",$F$790:$F863)-SUM(AC$791:AC862))</f>
        <v/>
      </c>
      <c r="AD863" s="193" t="str">
        <f>IF(F863="","",DSUM('1.3_Emissions de procés'!$E$39:$M$54,"emissions",$F$790:$F863)-SUM(AD$791:AD862))</f>
        <v/>
      </c>
    </row>
    <row r="864" spans="2:30" x14ac:dyDescent="0.25">
      <c r="B864">
        <v>74</v>
      </c>
      <c r="C864" s="172" t="str">
        <f>IF('0.1_Dades generals organització'!E117="","",'0.1_Dades generals organització'!E117)</f>
        <v/>
      </c>
      <c r="D864" s="172" t="str">
        <f>IF(C864="","",IF('0.1_Dades generals organització'!G117="no","",Dades!C864))</f>
        <v/>
      </c>
      <c r="E864" s="172" t="str">
        <f>IFERROR(INDEX($D$791:$D$1040,MATCH(0,INDEX(COUNTIF($E$790:E863,$D$791:$D$1040),),)),"")</f>
        <v/>
      </c>
      <c r="F864" s="172" t="str">
        <f t="shared" si="24"/>
        <v/>
      </c>
      <c r="G864" s="172" t="str">
        <f>IF(F864="","",DSUM('1.1_Instal·lacions fixes'!$E$14:$R$36,"e1",$F$790:$F864)+DSUM('1.1_Instal·lacions fixes'!$E$43:$L$58,"e1",$F$790:$F864)-SUM(G$791:G863))</f>
        <v/>
      </c>
      <c r="H864" s="172" t="str">
        <f>IF(F864="","",DSUM('1.1_Instal·lacions fixes'!$E$14:$R$36,"e2",$F$790:$F864)+DSUM('1.1_Instal·lacions fixes'!$E$43:$L$58,"e2",$F$790:$F864)-SUM(H$791:H863))</f>
        <v/>
      </c>
      <c r="I864" s="172" t="str">
        <f>IF(F864="","",DSUM('1.1_Instal·lacions fixes'!$E$14:$R$36,"e3",$F$790:$F864)+DSUM('1.1_Instal·lacions fixes'!$E$43:$L$58,"e3",$F$790:$F864)-SUM(I$791:I863))</f>
        <v/>
      </c>
      <c r="J864" s="172" t="str">
        <f>IF(F864="","",DSUM('1.1_Instal·lacions fixes'!$E$14:$R$36,"emissions",$F$790:$F864)+DSUM('1.1_Instal·lacions fixes'!$E$43:$L$58,"emissions",$F$790:$F864)-SUM(J$791:J863))</f>
        <v/>
      </c>
      <c r="K864" s="172" t="str">
        <f>IF(F864="","",DSUM('1.2_Vehicles i maquinària'!$E$22:$S$44,"e1",$F$790:$F864)+DSUM('1.2_Vehicles i maquinària'!$E$50:$S$70,"emissions",$F$790:$F864)-SUM(K$791:K863))</f>
        <v/>
      </c>
      <c r="L864" s="172" t="str">
        <f>IF(F864="","",DSUM('1.2_Vehicles i maquinària'!$E$22:$S$44,"e2",$F$790:$F864)-SUM(L$791:L863))</f>
        <v/>
      </c>
      <c r="M864" s="172" t="str">
        <f>IF(F864="","",DSUM('1.2_Vehicles i maquinària'!$E$22:$S$44,"e3",$F$790:$F864)-SUM(M$791:M863))</f>
        <v/>
      </c>
      <c r="N864" s="172" t="str">
        <f>IF(F864="","",DSUM('1.2_Vehicles i maquinària'!$E$22:$S$44,"emissions",$F$790:$F864)+DSUM('1.2_Vehicles i maquinària'!$E$50:$S$70,"emissions",$F$790:$F864)-SUM(N$791:N863))</f>
        <v/>
      </c>
      <c r="O864" s="172" t="str">
        <f>IF(F864="","",DSUM('1.2_Vehicles i maquinària'!$E$82:$S$92,"e1",$F$790:$F864)-SUM(O$791:O863))</f>
        <v/>
      </c>
      <c r="P864" s="172" t="str">
        <f>IF(F864="","",DSUM('1.2_Vehicles i maquinària'!$E$82:$S$92,"e2",$F$790:$F864)-SUM(P$791:P863))</f>
        <v/>
      </c>
      <c r="Q864" s="172" t="str">
        <f>IF(F864="","",DSUM('1.2_Vehicles i maquinària'!$E$82:$S$92,"e3",$F$790:$F864)-SUM(Q$791:Q863))</f>
        <v/>
      </c>
      <c r="R864" s="172" t="str">
        <f>IF(F864="","",DSUM('1.2_Vehicles i maquinària'!$E$82:$S$92,"emissions",$F$790:$F864)-SUM(R$791:R863))</f>
        <v/>
      </c>
      <c r="S864" s="172" t="str">
        <f>IF(F864="","",DSUM('1.2_Vehicles i maquinària'!$E$99:$S$109,"e1",$F$790:$F864)-SUM(S$791:S863))</f>
        <v/>
      </c>
      <c r="T864" s="172" t="str">
        <f>IF(F864="","",DSUM('1.2_Vehicles i maquinària'!$E$99:$S$109,"e2",$F$790:$F864)-SUM(T$791:T863))</f>
        <v/>
      </c>
      <c r="U864" s="172" t="str">
        <f>IF(F864="","",DSUM('1.2_Vehicles i maquinària'!$E$99:$S$109,"e3",$F$790:$F864)-SUM(U$791:U863))</f>
        <v/>
      </c>
      <c r="V864" s="172" t="str">
        <f>IF(F864="","",DSUM('1.2_Vehicles i maquinària'!$E$99:$S$109,"emissions",$F$790:$F864)-SUM(V$791:V863))</f>
        <v/>
      </c>
      <c r="W864" s="172" t="str">
        <f>IF(F864="","",DSUM('1.3_Emissions de procés'!$E$17:$M$32,"e1",$F$790:$F864)-SUM(W$791:W863))</f>
        <v/>
      </c>
      <c r="X864" s="172" t="str">
        <f>IF(F864="","",DSUM('1.3_Emissions de procés'!$E$17:$M$32,"e2",$F$790:$F864)-SUM(X$791:X863))</f>
        <v/>
      </c>
      <c r="Y864" s="172" t="str">
        <f>IF(F864="","",DSUM('1.3_Emissions de procés'!$E$17:$M$32,"e3",$F$790:$F864)-SUM(Y$791:Y863))</f>
        <v/>
      </c>
      <c r="Z864" s="172" t="str">
        <f>IF(F864="","",DSUM('1.3_Emissions de procés'!$E$17:$M$32,"emissions",$F$790:$F864)-SUM(Z$791:Z863))</f>
        <v/>
      </c>
      <c r="AA864" s="172" t="str">
        <f>IF(F864="","",DSUM('1.3_Emissions de procés'!$E$39:$M$54,"e1",$F$790:$F864)-SUM(AA$791:AA863))</f>
        <v/>
      </c>
      <c r="AB864" s="193" t="str">
        <f>IF(F864="","",DSUM('1.3_Emissions de procés'!$E$39:$M$54,"e2",$F$790:$F864)-SUM(AB$791:AB863))</f>
        <v/>
      </c>
      <c r="AC864" s="193" t="str">
        <f>IF(F864="","",DSUM('1.3_Emissions de procés'!$E$39:$M$54,"e3",$F$790:$F864)-SUM(AC$791:AC863))</f>
        <v/>
      </c>
      <c r="AD864" s="193" t="str">
        <f>IF(F864="","",DSUM('1.3_Emissions de procés'!$E$39:$M$54,"emissions",$F$790:$F864)-SUM(AD$791:AD863))</f>
        <v/>
      </c>
    </row>
    <row r="865" spans="2:30" x14ac:dyDescent="0.25">
      <c r="B865">
        <v>75</v>
      </c>
      <c r="C865" s="172" t="str">
        <f>IF('0.1_Dades generals organització'!E118="","",'0.1_Dades generals organització'!E118)</f>
        <v/>
      </c>
      <c r="D865" s="172" t="str">
        <f>IF(C865="","",IF('0.1_Dades generals organització'!G118="no","",Dades!C865))</f>
        <v/>
      </c>
      <c r="E865" s="172" t="str">
        <f>IFERROR(INDEX($D$791:$D$1040,MATCH(0,INDEX(COUNTIF($E$790:E864,$D$791:$D$1040),),)),"")</f>
        <v/>
      </c>
      <c r="F865" s="172" t="str">
        <f t="shared" si="24"/>
        <v/>
      </c>
      <c r="G865" s="172" t="str">
        <f>IF(F865="","",DSUM('1.1_Instal·lacions fixes'!$E$14:$R$36,"e1",$F$790:$F865)+DSUM('1.1_Instal·lacions fixes'!$E$43:$L$58,"e1",$F$790:$F865)-SUM(G$791:G864))</f>
        <v/>
      </c>
      <c r="H865" s="172" t="str">
        <f>IF(F865="","",DSUM('1.1_Instal·lacions fixes'!$E$14:$R$36,"e2",$F$790:$F865)+DSUM('1.1_Instal·lacions fixes'!$E$43:$L$58,"e2",$F$790:$F865)-SUM(H$791:H864))</f>
        <v/>
      </c>
      <c r="I865" s="172" t="str">
        <f>IF(F865="","",DSUM('1.1_Instal·lacions fixes'!$E$14:$R$36,"e3",$F$790:$F865)+DSUM('1.1_Instal·lacions fixes'!$E$43:$L$58,"e3",$F$790:$F865)-SUM(I$791:I864))</f>
        <v/>
      </c>
      <c r="J865" s="172" t="str">
        <f>IF(F865="","",DSUM('1.1_Instal·lacions fixes'!$E$14:$R$36,"emissions",$F$790:$F865)+DSUM('1.1_Instal·lacions fixes'!$E$43:$L$58,"emissions",$F$790:$F865)-SUM(J$791:J864))</f>
        <v/>
      </c>
      <c r="K865" s="172" t="str">
        <f>IF(F865="","",DSUM('1.2_Vehicles i maquinària'!$E$22:$S$44,"e1",$F$790:$F865)+DSUM('1.2_Vehicles i maquinària'!$E$50:$S$70,"emissions",$F$790:$F865)-SUM(K$791:K864))</f>
        <v/>
      </c>
      <c r="L865" s="172" t="str">
        <f>IF(F865="","",DSUM('1.2_Vehicles i maquinària'!$E$22:$S$44,"e2",$F$790:$F865)-SUM(L$791:L864))</f>
        <v/>
      </c>
      <c r="M865" s="172" t="str">
        <f>IF(F865="","",DSUM('1.2_Vehicles i maquinària'!$E$22:$S$44,"e3",$F$790:$F865)-SUM(M$791:M864))</f>
        <v/>
      </c>
      <c r="N865" s="172" t="str">
        <f>IF(F865="","",DSUM('1.2_Vehicles i maquinària'!$E$22:$S$44,"emissions",$F$790:$F865)+DSUM('1.2_Vehicles i maquinària'!$E$50:$S$70,"emissions",$F$790:$F865)-SUM(N$791:N864))</f>
        <v/>
      </c>
      <c r="O865" s="172" t="str">
        <f>IF(F865="","",DSUM('1.2_Vehicles i maquinària'!$E$82:$S$92,"e1",$F$790:$F865)-SUM(O$791:O864))</f>
        <v/>
      </c>
      <c r="P865" s="172" t="str">
        <f>IF(F865="","",DSUM('1.2_Vehicles i maquinària'!$E$82:$S$92,"e2",$F$790:$F865)-SUM(P$791:P864))</f>
        <v/>
      </c>
      <c r="Q865" s="172" t="str">
        <f>IF(F865="","",DSUM('1.2_Vehicles i maquinària'!$E$82:$S$92,"e3",$F$790:$F865)-SUM(Q$791:Q864))</f>
        <v/>
      </c>
      <c r="R865" s="172" t="str">
        <f>IF(F865="","",DSUM('1.2_Vehicles i maquinària'!$E$82:$S$92,"emissions",$F$790:$F865)-SUM(R$791:R864))</f>
        <v/>
      </c>
      <c r="S865" s="172" t="str">
        <f>IF(F865="","",DSUM('1.2_Vehicles i maquinària'!$E$99:$S$109,"e1",$F$790:$F865)-SUM(S$791:S864))</f>
        <v/>
      </c>
      <c r="T865" s="172" t="str">
        <f>IF(F865="","",DSUM('1.2_Vehicles i maquinària'!$E$99:$S$109,"e2",$F$790:$F865)-SUM(T$791:T864))</f>
        <v/>
      </c>
      <c r="U865" s="172" t="str">
        <f>IF(F865="","",DSUM('1.2_Vehicles i maquinària'!$E$99:$S$109,"e3",$F$790:$F865)-SUM(U$791:U864))</f>
        <v/>
      </c>
      <c r="V865" s="172" t="str">
        <f>IF(F865="","",DSUM('1.2_Vehicles i maquinària'!$E$99:$S$109,"emissions",$F$790:$F865)-SUM(V$791:V864))</f>
        <v/>
      </c>
      <c r="W865" s="172" t="str">
        <f>IF(F865="","",DSUM('1.3_Emissions de procés'!$E$17:$M$32,"e1",$F$790:$F865)-SUM(W$791:W864))</f>
        <v/>
      </c>
      <c r="X865" s="172" t="str">
        <f>IF(F865="","",DSUM('1.3_Emissions de procés'!$E$17:$M$32,"e2",$F$790:$F865)-SUM(X$791:X864))</f>
        <v/>
      </c>
      <c r="Y865" s="172" t="str">
        <f>IF(F865="","",DSUM('1.3_Emissions de procés'!$E$17:$M$32,"e3",$F$790:$F865)-SUM(Y$791:Y864))</f>
        <v/>
      </c>
      <c r="Z865" s="172" t="str">
        <f>IF(F865="","",DSUM('1.3_Emissions de procés'!$E$17:$M$32,"emissions",$F$790:$F865)-SUM(Z$791:Z864))</f>
        <v/>
      </c>
      <c r="AA865" s="172" t="str">
        <f>IF(F865="","",DSUM('1.3_Emissions de procés'!$E$39:$M$54,"e1",$F$790:$F865)-SUM(AA$791:AA864))</f>
        <v/>
      </c>
      <c r="AB865" s="193" t="str">
        <f>IF(F865="","",DSUM('1.3_Emissions de procés'!$E$39:$M$54,"e2",$F$790:$F865)-SUM(AB$791:AB864))</f>
        <v/>
      </c>
      <c r="AC865" s="193" t="str">
        <f>IF(F865="","",DSUM('1.3_Emissions de procés'!$E$39:$M$54,"e3",$F$790:$F865)-SUM(AC$791:AC864))</f>
        <v/>
      </c>
      <c r="AD865" s="193" t="str">
        <f>IF(F865="","",DSUM('1.3_Emissions de procés'!$E$39:$M$54,"emissions",$F$790:$F865)-SUM(AD$791:AD864))</f>
        <v/>
      </c>
    </row>
    <row r="866" spans="2:30" x14ac:dyDescent="0.25">
      <c r="B866">
        <v>76</v>
      </c>
      <c r="C866" s="172" t="str">
        <f>IF('0.1_Dades generals organització'!E119="","",'0.1_Dades generals organització'!E119)</f>
        <v/>
      </c>
      <c r="D866" s="172" t="str">
        <f>IF(C866="","",IF('0.1_Dades generals organització'!G119="no","",Dades!C866))</f>
        <v/>
      </c>
      <c r="E866" s="172" t="str">
        <f>IFERROR(INDEX($D$791:$D$1040,MATCH(0,INDEX(COUNTIF($E$790:E865,$D$791:$D$1040),),)),"")</f>
        <v/>
      </c>
      <c r="F866" s="172" t="str">
        <f t="shared" si="24"/>
        <v/>
      </c>
      <c r="G866" s="172" t="str">
        <f>IF(F866="","",DSUM('1.1_Instal·lacions fixes'!$E$14:$R$36,"e1",$F$790:$F866)+DSUM('1.1_Instal·lacions fixes'!$E$43:$L$58,"e1",$F$790:$F866)-SUM(G$791:G865))</f>
        <v/>
      </c>
      <c r="H866" s="172" t="str">
        <f>IF(F866="","",DSUM('1.1_Instal·lacions fixes'!$E$14:$R$36,"e2",$F$790:$F866)+DSUM('1.1_Instal·lacions fixes'!$E$43:$L$58,"e2",$F$790:$F866)-SUM(H$791:H865))</f>
        <v/>
      </c>
      <c r="I866" s="172" t="str">
        <f>IF(F866="","",DSUM('1.1_Instal·lacions fixes'!$E$14:$R$36,"e3",$F$790:$F866)+DSUM('1.1_Instal·lacions fixes'!$E$43:$L$58,"e3",$F$790:$F866)-SUM(I$791:I865))</f>
        <v/>
      </c>
      <c r="J866" s="172" t="str">
        <f>IF(F866="","",DSUM('1.1_Instal·lacions fixes'!$E$14:$R$36,"emissions",$F$790:$F866)+DSUM('1.1_Instal·lacions fixes'!$E$43:$L$58,"emissions",$F$790:$F866)-SUM(J$791:J865))</f>
        <v/>
      </c>
      <c r="K866" s="172" t="str">
        <f>IF(F866="","",DSUM('1.2_Vehicles i maquinària'!$E$22:$S$44,"e1",$F$790:$F866)+DSUM('1.2_Vehicles i maquinària'!$E$50:$S$70,"emissions",$F$790:$F866)-SUM(K$791:K865))</f>
        <v/>
      </c>
      <c r="L866" s="172" t="str">
        <f>IF(F866="","",DSUM('1.2_Vehicles i maquinària'!$E$22:$S$44,"e2",$F$790:$F866)-SUM(L$791:L865))</f>
        <v/>
      </c>
      <c r="M866" s="172" t="str">
        <f>IF(F866="","",DSUM('1.2_Vehicles i maquinària'!$E$22:$S$44,"e3",$F$790:$F866)-SUM(M$791:M865))</f>
        <v/>
      </c>
      <c r="N866" s="172" t="str">
        <f>IF(F866="","",DSUM('1.2_Vehicles i maquinària'!$E$22:$S$44,"emissions",$F$790:$F866)+DSUM('1.2_Vehicles i maquinària'!$E$50:$S$70,"emissions",$F$790:$F866)-SUM(N$791:N865))</f>
        <v/>
      </c>
      <c r="O866" s="172" t="str">
        <f>IF(F866="","",DSUM('1.2_Vehicles i maquinària'!$E$82:$S$92,"e1",$F$790:$F866)-SUM(O$791:O865))</f>
        <v/>
      </c>
      <c r="P866" s="172" t="str">
        <f>IF(F866="","",DSUM('1.2_Vehicles i maquinària'!$E$82:$S$92,"e2",$F$790:$F866)-SUM(P$791:P865))</f>
        <v/>
      </c>
      <c r="Q866" s="172" t="str">
        <f>IF(F866="","",DSUM('1.2_Vehicles i maquinària'!$E$82:$S$92,"e3",$F$790:$F866)-SUM(Q$791:Q865))</f>
        <v/>
      </c>
      <c r="R866" s="172" t="str">
        <f>IF(F866="","",DSUM('1.2_Vehicles i maquinària'!$E$82:$S$92,"emissions",$F$790:$F866)-SUM(R$791:R865))</f>
        <v/>
      </c>
      <c r="S866" s="172" t="str">
        <f>IF(F866="","",DSUM('1.2_Vehicles i maquinària'!$E$99:$S$109,"e1",$F$790:$F866)-SUM(S$791:S865))</f>
        <v/>
      </c>
      <c r="T866" s="172" t="str">
        <f>IF(F866="","",DSUM('1.2_Vehicles i maquinària'!$E$99:$S$109,"e2",$F$790:$F866)-SUM(T$791:T865))</f>
        <v/>
      </c>
      <c r="U866" s="172" t="str">
        <f>IF(F866="","",DSUM('1.2_Vehicles i maquinària'!$E$99:$S$109,"e3",$F$790:$F866)-SUM(U$791:U865))</f>
        <v/>
      </c>
      <c r="V866" s="172" t="str">
        <f>IF(F866="","",DSUM('1.2_Vehicles i maquinària'!$E$99:$S$109,"emissions",$F$790:$F866)-SUM(V$791:V865))</f>
        <v/>
      </c>
      <c r="W866" s="172" t="str">
        <f>IF(F866="","",DSUM('1.3_Emissions de procés'!$E$17:$M$32,"e1",$F$790:$F866)-SUM(W$791:W865))</f>
        <v/>
      </c>
      <c r="X866" s="172" t="str">
        <f>IF(F866="","",DSUM('1.3_Emissions de procés'!$E$17:$M$32,"e2",$F$790:$F866)-SUM(X$791:X865))</f>
        <v/>
      </c>
      <c r="Y866" s="172" t="str">
        <f>IF(F866="","",DSUM('1.3_Emissions de procés'!$E$17:$M$32,"e3",$F$790:$F866)-SUM(Y$791:Y865))</f>
        <v/>
      </c>
      <c r="Z866" s="172" t="str">
        <f>IF(F866="","",DSUM('1.3_Emissions de procés'!$E$17:$M$32,"emissions",$F$790:$F866)-SUM(Z$791:Z865))</f>
        <v/>
      </c>
      <c r="AA866" s="172" t="str">
        <f>IF(F866="","",DSUM('1.3_Emissions de procés'!$E$39:$M$54,"e1",$F$790:$F866)-SUM(AA$791:AA865))</f>
        <v/>
      </c>
      <c r="AB866" s="193" t="str">
        <f>IF(F866="","",DSUM('1.3_Emissions de procés'!$E$39:$M$54,"e2",$F$790:$F866)-SUM(AB$791:AB865))</f>
        <v/>
      </c>
      <c r="AC866" s="193" t="str">
        <f>IF(F866="","",DSUM('1.3_Emissions de procés'!$E$39:$M$54,"e3",$F$790:$F866)-SUM(AC$791:AC865))</f>
        <v/>
      </c>
      <c r="AD866" s="193" t="str">
        <f>IF(F866="","",DSUM('1.3_Emissions de procés'!$E$39:$M$54,"emissions",$F$790:$F866)-SUM(AD$791:AD865))</f>
        <v/>
      </c>
    </row>
    <row r="867" spans="2:30" x14ac:dyDescent="0.25">
      <c r="B867">
        <v>77</v>
      </c>
      <c r="C867" s="172" t="str">
        <f>IF('0.1_Dades generals organització'!E120="","",'0.1_Dades generals organització'!E120)</f>
        <v/>
      </c>
      <c r="D867" s="172" t="str">
        <f>IF(C867="","",IF('0.1_Dades generals organització'!G120="no","",Dades!C867))</f>
        <v/>
      </c>
      <c r="E867" s="172" t="str">
        <f>IFERROR(INDEX($D$791:$D$1040,MATCH(0,INDEX(COUNTIF($E$790:E866,$D$791:$D$1040),),)),"")</f>
        <v/>
      </c>
      <c r="F867" s="172" t="str">
        <f t="shared" si="24"/>
        <v/>
      </c>
      <c r="G867" s="172" t="str">
        <f>IF(F867="","",DSUM('1.1_Instal·lacions fixes'!$E$14:$R$36,"e1",$F$790:$F867)+DSUM('1.1_Instal·lacions fixes'!$E$43:$L$58,"e1",$F$790:$F867)-SUM(G$791:G866))</f>
        <v/>
      </c>
      <c r="H867" s="172" t="str">
        <f>IF(F867="","",DSUM('1.1_Instal·lacions fixes'!$E$14:$R$36,"e2",$F$790:$F867)+DSUM('1.1_Instal·lacions fixes'!$E$43:$L$58,"e2",$F$790:$F867)-SUM(H$791:H866))</f>
        <v/>
      </c>
      <c r="I867" s="172" t="str">
        <f>IF(F867="","",DSUM('1.1_Instal·lacions fixes'!$E$14:$R$36,"e3",$F$790:$F867)+DSUM('1.1_Instal·lacions fixes'!$E$43:$L$58,"e3",$F$790:$F867)-SUM(I$791:I866))</f>
        <v/>
      </c>
      <c r="J867" s="172" t="str">
        <f>IF(F867="","",DSUM('1.1_Instal·lacions fixes'!$E$14:$R$36,"emissions",$F$790:$F867)+DSUM('1.1_Instal·lacions fixes'!$E$43:$L$58,"emissions",$F$790:$F867)-SUM(J$791:J866))</f>
        <v/>
      </c>
      <c r="K867" s="172" t="str">
        <f>IF(F867="","",DSUM('1.2_Vehicles i maquinària'!$E$22:$S$44,"e1",$F$790:$F867)+DSUM('1.2_Vehicles i maquinària'!$E$50:$S$70,"emissions",$F$790:$F867)-SUM(K$791:K866))</f>
        <v/>
      </c>
      <c r="L867" s="172" t="str">
        <f>IF(F867="","",DSUM('1.2_Vehicles i maquinària'!$E$22:$S$44,"e2",$F$790:$F867)-SUM(L$791:L866))</f>
        <v/>
      </c>
      <c r="M867" s="172" t="str">
        <f>IF(F867="","",DSUM('1.2_Vehicles i maquinària'!$E$22:$S$44,"e3",$F$790:$F867)-SUM(M$791:M866))</f>
        <v/>
      </c>
      <c r="N867" s="172" t="str">
        <f>IF(F867="","",DSUM('1.2_Vehicles i maquinària'!$E$22:$S$44,"emissions",$F$790:$F867)+DSUM('1.2_Vehicles i maquinària'!$E$50:$S$70,"emissions",$F$790:$F867)-SUM(N$791:N866))</f>
        <v/>
      </c>
      <c r="O867" s="172" t="str">
        <f>IF(F867="","",DSUM('1.2_Vehicles i maquinària'!$E$82:$S$92,"e1",$F$790:$F867)-SUM(O$791:O866))</f>
        <v/>
      </c>
      <c r="P867" s="172" t="str">
        <f>IF(F867="","",DSUM('1.2_Vehicles i maquinària'!$E$82:$S$92,"e2",$F$790:$F867)-SUM(P$791:P866))</f>
        <v/>
      </c>
      <c r="Q867" s="172" t="str">
        <f>IF(F867="","",DSUM('1.2_Vehicles i maquinària'!$E$82:$S$92,"e3",$F$790:$F867)-SUM(Q$791:Q866))</f>
        <v/>
      </c>
      <c r="R867" s="172" t="str">
        <f>IF(F867="","",DSUM('1.2_Vehicles i maquinària'!$E$82:$S$92,"emissions",$F$790:$F867)-SUM(R$791:R866))</f>
        <v/>
      </c>
      <c r="S867" s="172" t="str">
        <f>IF(F867="","",DSUM('1.2_Vehicles i maquinària'!$E$99:$S$109,"e1",$F$790:$F867)-SUM(S$791:S866))</f>
        <v/>
      </c>
      <c r="T867" s="172" t="str">
        <f>IF(F867="","",DSUM('1.2_Vehicles i maquinària'!$E$99:$S$109,"e2",$F$790:$F867)-SUM(T$791:T866))</f>
        <v/>
      </c>
      <c r="U867" s="172" t="str">
        <f>IF(F867="","",DSUM('1.2_Vehicles i maquinària'!$E$99:$S$109,"e3",$F$790:$F867)-SUM(U$791:U866))</f>
        <v/>
      </c>
      <c r="V867" s="172" t="str">
        <f>IF(F867="","",DSUM('1.2_Vehicles i maquinària'!$E$99:$S$109,"emissions",$F$790:$F867)-SUM(V$791:V866))</f>
        <v/>
      </c>
      <c r="W867" s="172" t="str">
        <f>IF(F867="","",DSUM('1.3_Emissions de procés'!$E$17:$M$32,"e1",$F$790:$F867)-SUM(W$791:W866))</f>
        <v/>
      </c>
      <c r="X867" s="172" t="str">
        <f>IF(F867="","",DSUM('1.3_Emissions de procés'!$E$17:$M$32,"e2",$F$790:$F867)-SUM(X$791:X866))</f>
        <v/>
      </c>
      <c r="Y867" s="172" t="str">
        <f>IF(F867="","",DSUM('1.3_Emissions de procés'!$E$17:$M$32,"e3",$F$790:$F867)-SUM(Y$791:Y866))</f>
        <v/>
      </c>
      <c r="Z867" s="172" t="str">
        <f>IF(F867="","",DSUM('1.3_Emissions de procés'!$E$17:$M$32,"emissions",$F$790:$F867)-SUM(Z$791:Z866))</f>
        <v/>
      </c>
      <c r="AA867" s="172" t="str">
        <f>IF(F867="","",DSUM('1.3_Emissions de procés'!$E$39:$M$54,"e1",$F$790:$F867)-SUM(AA$791:AA866))</f>
        <v/>
      </c>
      <c r="AB867" s="193" t="str">
        <f>IF(F867="","",DSUM('1.3_Emissions de procés'!$E$39:$M$54,"e2",$F$790:$F867)-SUM(AB$791:AB866))</f>
        <v/>
      </c>
      <c r="AC867" s="193" t="str">
        <f>IF(F867="","",DSUM('1.3_Emissions de procés'!$E$39:$M$54,"e3",$F$790:$F867)-SUM(AC$791:AC866))</f>
        <v/>
      </c>
      <c r="AD867" s="193" t="str">
        <f>IF(F867="","",DSUM('1.3_Emissions de procés'!$E$39:$M$54,"emissions",$F$790:$F867)-SUM(AD$791:AD866))</f>
        <v/>
      </c>
    </row>
    <row r="868" spans="2:30" x14ac:dyDescent="0.25">
      <c r="B868">
        <v>78</v>
      </c>
      <c r="C868" s="172" t="str">
        <f>IF('0.1_Dades generals organització'!E121="","",'0.1_Dades generals organització'!E121)</f>
        <v/>
      </c>
      <c r="D868" s="172" t="str">
        <f>IF(C868="","",IF('0.1_Dades generals organització'!G121="no","",Dades!C868))</f>
        <v/>
      </c>
      <c r="E868" s="172" t="str">
        <f>IFERROR(INDEX($D$791:$D$1040,MATCH(0,INDEX(COUNTIF($E$790:E867,$D$791:$D$1040),),)),"")</f>
        <v/>
      </c>
      <c r="F868" s="172" t="str">
        <f t="shared" si="24"/>
        <v/>
      </c>
      <c r="G868" s="172" t="str">
        <f>IF(F868="","",DSUM('1.1_Instal·lacions fixes'!$E$14:$R$36,"e1",$F$790:$F868)+DSUM('1.1_Instal·lacions fixes'!$E$43:$L$58,"e1",$F$790:$F868)-SUM(G$791:G867))</f>
        <v/>
      </c>
      <c r="H868" s="172" t="str">
        <f>IF(F868="","",DSUM('1.1_Instal·lacions fixes'!$E$14:$R$36,"e2",$F$790:$F868)+DSUM('1.1_Instal·lacions fixes'!$E$43:$L$58,"e2",$F$790:$F868)-SUM(H$791:H867))</f>
        <v/>
      </c>
      <c r="I868" s="172" t="str">
        <f>IF(F868="","",DSUM('1.1_Instal·lacions fixes'!$E$14:$R$36,"e3",$F$790:$F868)+DSUM('1.1_Instal·lacions fixes'!$E$43:$L$58,"e3",$F$790:$F868)-SUM(I$791:I867))</f>
        <v/>
      </c>
      <c r="J868" s="172" t="str">
        <f>IF(F868="","",DSUM('1.1_Instal·lacions fixes'!$E$14:$R$36,"emissions",$F$790:$F868)+DSUM('1.1_Instal·lacions fixes'!$E$43:$L$58,"emissions",$F$790:$F868)-SUM(J$791:J867))</f>
        <v/>
      </c>
      <c r="K868" s="172" t="str">
        <f>IF(F868="","",DSUM('1.2_Vehicles i maquinària'!$E$22:$S$44,"e1",$F$790:$F868)+DSUM('1.2_Vehicles i maquinària'!$E$50:$S$70,"emissions",$F$790:$F868)-SUM(K$791:K867))</f>
        <v/>
      </c>
      <c r="L868" s="172" t="str">
        <f>IF(F868="","",DSUM('1.2_Vehicles i maquinària'!$E$22:$S$44,"e2",$F$790:$F868)-SUM(L$791:L867))</f>
        <v/>
      </c>
      <c r="M868" s="172" t="str">
        <f>IF(F868="","",DSUM('1.2_Vehicles i maquinària'!$E$22:$S$44,"e3",$F$790:$F868)-SUM(M$791:M867))</f>
        <v/>
      </c>
      <c r="N868" s="172" t="str">
        <f>IF(F868="","",DSUM('1.2_Vehicles i maquinària'!$E$22:$S$44,"emissions",$F$790:$F868)+DSUM('1.2_Vehicles i maquinària'!$E$50:$S$70,"emissions",$F$790:$F868)-SUM(N$791:N867))</f>
        <v/>
      </c>
      <c r="O868" s="172" t="str">
        <f>IF(F868="","",DSUM('1.2_Vehicles i maquinària'!$E$82:$S$92,"e1",$F$790:$F868)-SUM(O$791:O867))</f>
        <v/>
      </c>
      <c r="P868" s="172" t="str">
        <f>IF(F868="","",DSUM('1.2_Vehicles i maquinària'!$E$82:$S$92,"e2",$F$790:$F868)-SUM(P$791:P867))</f>
        <v/>
      </c>
      <c r="Q868" s="172" t="str">
        <f>IF(F868="","",DSUM('1.2_Vehicles i maquinària'!$E$82:$S$92,"e3",$F$790:$F868)-SUM(Q$791:Q867))</f>
        <v/>
      </c>
      <c r="R868" s="172" t="str">
        <f>IF(F868="","",DSUM('1.2_Vehicles i maquinària'!$E$82:$S$92,"emissions",$F$790:$F868)-SUM(R$791:R867))</f>
        <v/>
      </c>
      <c r="S868" s="172" t="str">
        <f>IF(F868="","",DSUM('1.2_Vehicles i maquinària'!$E$99:$S$109,"e1",$F$790:$F868)-SUM(S$791:S867))</f>
        <v/>
      </c>
      <c r="T868" s="172" t="str">
        <f>IF(F868="","",DSUM('1.2_Vehicles i maquinària'!$E$99:$S$109,"e2",$F$790:$F868)-SUM(T$791:T867))</f>
        <v/>
      </c>
      <c r="U868" s="172" t="str">
        <f>IF(F868="","",DSUM('1.2_Vehicles i maquinària'!$E$99:$S$109,"e3",$F$790:$F868)-SUM(U$791:U867))</f>
        <v/>
      </c>
      <c r="V868" s="172" t="str">
        <f>IF(F868="","",DSUM('1.2_Vehicles i maquinària'!$E$99:$S$109,"emissions",$F$790:$F868)-SUM(V$791:V867))</f>
        <v/>
      </c>
      <c r="W868" s="172" t="str">
        <f>IF(F868="","",DSUM('1.3_Emissions de procés'!$E$17:$M$32,"e1",$F$790:$F868)-SUM(W$791:W867))</f>
        <v/>
      </c>
      <c r="X868" s="172" t="str">
        <f>IF(F868="","",DSUM('1.3_Emissions de procés'!$E$17:$M$32,"e2",$F$790:$F868)-SUM(X$791:X867))</f>
        <v/>
      </c>
      <c r="Y868" s="172" t="str">
        <f>IF(F868="","",DSUM('1.3_Emissions de procés'!$E$17:$M$32,"e3",$F$790:$F868)-SUM(Y$791:Y867))</f>
        <v/>
      </c>
      <c r="Z868" s="172" t="str">
        <f>IF(F868="","",DSUM('1.3_Emissions de procés'!$E$17:$M$32,"emissions",$F$790:$F868)-SUM(Z$791:Z867))</f>
        <v/>
      </c>
      <c r="AA868" s="172" t="str">
        <f>IF(F868="","",DSUM('1.3_Emissions de procés'!$E$39:$M$54,"e1",$F$790:$F868)-SUM(AA$791:AA867))</f>
        <v/>
      </c>
      <c r="AB868" s="193" t="str">
        <f>IF(F868="","",DSUM('1.3_Emissions de procés'!$E$39:$M$54,"e2",$F$790:$F868)-SUM(AB$791:AB867))</f>
        <v/>
      </c>
      <c r="AC868" s="193" t="str">
        <f>IF(F868="","",DSUM('1.3_Emissions de procés'!$E$39:$M$54,"e3",$F$790:$F868)-SUM(AC$791:AC867))</f>
        <v/>
      </c>
      <c r="AD868" s="193" t="str">
        <f>IF(F868="","",DSUM('1.3_Emissions de procés'!$E$39:$M$54,"emissions",$F$790:$F868)-SUM(AD$791:AD867))</f>
        <v/>
      </c>
    </row>
    <row r="869" spans="2:30" x14ac:dyDescent="0.25">
      <c r="B869">
        <v>79</v>
      </c>
      <c r="C869" s="172" t="str">
        <f>IF('0.1_Dades generals organització'!E122="","",'0.1_Dades generals organització'!E122)</f>
        <v/>
      </c>
      <c r="D869" s="172" t="str">
        <f>IF(C869="","",IF('0.1_Dades generals organització'!G122="no","",Dades!C869))</f>
        <v/>
      </c>
      <c r="E869" s="172" t="str">
        <f>IFERROR(INDEX($D$791:$D$1040,MATCH(0,INDEX(COUNTIF($E$790:E868,$D$791:$D$1040),),)),"")</f>
        <v/>
      </c>
      <c r="F869" s="172" t="str">
        <f t="shared" si="24"/>
        <v/>
      </c>
      <c r="G869" s="172" t="str">
        <f>IF(F869="","",DSUM('1.1_Instal·lacions fixes'!$E$14:$R$36,"e1",$F$790:$F869)+DSUM('1.1_Instal·lacions fixes'!$E$43:$L$58,"e1",$F$790:$F869)-SUM(G$791:G868))</f>
        <v/>
      </c>
      <c r="H869" s="172" t="str">
        <f>IF(F869="","",DSUM('1.1_Instal·lacions fixes'!$E$14:$R$36,"e2",$F$790:$F869)+DSUM('1.1_Instal·lacions fixes'!$E$43:$L$58,"e2",$F$790:$F869)-SUM(H$791:H868))</f>
        <v/>
      </c>
      <c r="I869" s="172" t="str">
        <f>IF(F869="","",DSUM('1.1_Instal·lacions fixes'!$E$14:$R$36,"e3",$F$790:$F869)+DSUM('1.1_Instal·lacions fixes'!$E$43:$L$58,"e3",$F$790:$F869)-SUM(I$791:I868))</f>
        <v/>
      </c>
      <c r="J869" s="172" t="str">
        <f>IF(F869="","",DSUM('1.1_Instal·lacions fixes'!$E$14:$R$36,"emissions",$F$790:$F869)+DSUM('1.1_Instal·lacions fixes'!$E$43:$L$58,"emissions",$F$790:$F869)-SUM(J$791:J868))</f>
        <v/>
      </c>
      <c r="K869" s="172" t="str">
        <f>IF(F869="","",DSUM('1.2_Vehicles i maquinària'!$E$22:$S$44,"e1",$F$790:$F869)+DSUM('1.2_Vehicles i maquinària'!$E$50:$S$70,"emissions",$F$790:$F869)-SUM(K$791:K868))</f>
        <v/>
      </c>
      <c r="L869" s="172" t="str">
        <f>IF(F869="","",DSUM('1.2_Vehicles i maquinària'!$E$22:$S$44,"e2",$F$790:$F869)-SUM(L$791:L868))</f>
        <v/>
      </c>
      <c r="M869" s="172" t="str">
        <f>IF(F869="","",DSUM('1.2_Vehicles i maquinària'!$E$22:$S$44,"e3",$F$790:$F869)-SUM(M$791:M868))</f>
        <v/>
      </c>
      <c r="N869" s="172" t="str">
        <f>IF(F869="","",DSUM('1.2_Vehicles i maquinària'!$E$22:$S$44,"emissions",$F$790:$F869)+DSUM('1.2_Vehicles i maquinària'!$E$50:$S$70,"emissions",$F$790:$F869)-SUM(N$791:N868))</f>
        <v/>
      </c>
      <c r="O869" s="172" t="str">
        <f>IF(F869="","",DSUM('1.2_Vehicles i maquinària'!$E$82:$S$92,"e1",$F$790:$F869)-SUM(O$791:O868))</f>
        <v/>
      </c>
      <c r="P869" s="172" t="str">
        <f>IF(F869="","",DSUM('1.2_Vehicles i maquinària'!$E$82:$S$92,"e2",$F$790:$F869)-SUM(P$791:P868))</f>
        <v/>
      </c>
      <c r="Q869" s="172" t="str">
        <f>IF(F869="","",DSUM('1.2_Vehicles i maquinària'!$E$82:$S$92,"e3",$F$790:$F869)-SUM(Q$791:Q868))</f>
        <v/>
      </c>
      <c r="R869" s="172" t="str">
        <f>IF(F869="","",DSUM('1.2_Vehicles i maquinària'!$E$82:$S$92,"emissions",$F$790:$F869)-SUM(R$791:R868))</f>
        <v/>
      </c>
      <c r="S869" s="172" t="str">
        <f>IF(F869="","",DSUM('1.2_Vehicles i maquinària'!$E$99:$S$109,"e1",$F$790:$F869)-SUM(S$791:S868))</f>
        <v/>
      </c>
      <c r="T869" s="172" t="str">
        <f>IF(F869="","",DSUM('1.2_Vehicles i maquinària'!$E$99:$S$109,"e2",$F$790:$F869)-SUM(T$791:T868))</f>
        <v/>
      </c>
      <c r="U869" s="172" t="str">
        <f>IF(F869="","",DSUM('1.2_Vehicles i maquinària'!$E$99:$S$109,"e3",$F$790:$F869)-SUM(U$791:U868))</f>
        <v/>
      </c>
      <c r="V869" s="172" t="str">
        <f>IF(F869="","",DSUM('1.2_Vehicles i maquinària'!$E$99:$S$109,"emissions",$F$790:$F869)-SUM(V$791:V868))</f>
        <v/>
      </c>
      <c r="W869" s="172" t="str">
        <f>IF(F869="","",DSUM('1.3_Emissions de procés'!$E$17:$M$32,"e1",$F$790:$F869)-SUM(W$791:W868))</f>
        <v/>
      </c>
      <c r="X869" s="172" t="str">
        <f>IF(F869="","",DSUM('1.3_Emissions de procés'!$E$17:$M$32,"e2",$F$790:$F869)-SUM(X$791:X868))</f>
        <v/>
      </c>
      <c r="Y869" s="172" t="str">
        <f>IF(F869="","",DSUM('1.3_Emissions de procés'!$E$17:$M$32,"e3",$F$790:$F869)-SUM(Y$791:Y868))</f>
        <v/>
      </c>
      <c r="Z869" s="172" t="str">
        <f>IF(F869="","",DSUM('1.3_Emissions de procés'!$E$17:$M$32,"emissions",$F$790:$F869)-SUM(Z$791:Z868))</f>
        <v/>
      </c>
      <c r="AA869" s="172" t="str">
        <f>IF(F869="","",DSUM('1.3_Emissions de procés'!$E$39:$M$54,"e1",$F$790:$F869)-SUM(AA$791:AA868))</f>
        <v/>
      </c>
      <c r="AB869" s="193" t="str">
        <f>IF(F869="","",DSUM('1.3_Emissions de procés'!$E$39:$M$54,"e2",$F$790:$F869)-SUM(AB$791:AB868))</f>
        <v/>
      </c>
      <c r="AC869" s="193" t="str">
        <f>IF(F869="","",DSUM('1.3_Emissions de procés'!$E$39:$M$54,"e3",$F$790:$F869)-SUM(AC$791:AC868))</f>
        <v/>
      </c>
      <c r="AD869" s="193" t="str">
        <f>IF(F869="","",DSUM('1.3_Emissions de procés'!$E$39:$M$54,"emissions",$F$790:$F869)-SUM(AD$791:AD868))</f>
        <v/>
      </c>
    </row>
    <row r="870" spans="2:30" x14ac:dyDescent="0.25">
      <c r="B870">
        <v>80</v>
      </c>
      <c r="C870" s="172" t="str">
        <f>IF('0.1_Dades generals organització'!E123="","",'0.1_Dades generals organització'!E123)</f>
        <v/>
      </c>
      <c r="D870" s="172" t="str">
        <f>IF(C870="","",IF('0.1_Dades generals organització'!G123="no","",Dades!C870))</f>
        <v/>
      </c>
      <c r="E870" s="172" t="str">
        <f>IFERROR(INDEX($D$791:$D$1040,MATCH(0,INDEX(COUNTIF($E$790:E869,$D$791:$D$1040),),)),"")</f>
        <v/>
      </c>
      <c r="F870" s="172" t="str">
        <f t="shared" si="24"/>
        <v/>
      </c>
      <c r="G870" s="172" t="str">
        <f>IF(F870="","",DSUM('1.1_Instal·lacions fixes'!$E$14:$R$36,"e1",$F$790:$F870)+DSUM('1.1_Instal·lacions fixes'!$E$43:$L$58,"e1",$F$790:$F870)-SUM(G$791:G869))</f>
        <v/>
      </c>
      <c r="H870" s="172" t="str">
        <f>IF(F870="","",DSUM('1.1_Instal·lacions fixes'!$E$14:$R$36,"e2",$F$790:$F870)+DSUM('1.1_Instal·lacions fixes'!$E$43:$L$58,"e2",$F$790:$F870)-SUM(H$791:H869))</f>
        <v/>
      </c>
      <c r="I870" s="172" t="str">
        <f>IF(F870="","",DSUM('1.1_Instal·lacions fixes'!$E$14:$R$36,"e3",$F$790:$F870)+DSUM('1.1_Instal·lacions fixes'!$E$43:$L$58,"e3",$F$790:$F870)-SUM(I$791:I869))</f>
        <v/>
      </c>
      <c r="J870" s="172" t="str">
        <f>IF(F870="","",DSUM('1.1_Instal·lacions fixes'!$E$14:$R$36,"emissions",$F$790:$F870)+DSUM('1.1_Instal·lacions fixes'!$E$43:$L$58,"emissions",$F$790:$F870)-SUM(J$791:J869))</f>
        <v/>
      </c>
      <c r="K870" s="172" t="str">
        <f>IF(F870="","",DSUM('1.2_Vehicles i maquinària'!$E$22:$S$44,"e1",$F$790:$F870)+DSUM('1.2_Vehicles i maquinària'!$E$50:$S$70,"emissions",$F$790:$F870)-SUM(K$791:K869))</f>
        <v/>
      </c>
      <c r="L870" s="172" t="str">
        <f>IF(F870="","",DSUM('1.2_Vehicles i maquinària'!$E$22:$S$44,"e2",$F$790:$F870)-SUM(L$791:L869))</f>
        <v/>
      </c>
      <c r="M870" s="172" t="str">
        <f>IF(F870="","",DSUM('1.2_Vehicles i maquinària'!$E$22:$S$44,"e3",$F$790:$F870)-SUM(M$791:M869))</f>
        <v/>
      </c>
      <c r="N870" s="172" t="str">
        <f>IF(F870="","",DSUM('1.2_Vehicles i maquinària'!$E$22:$S$44,"emissions",$F$790:$F870)+DSUM('1.2_Vehicles i maquinària'!$E$50:$S$70,"emissions",$F$790:$F870)-SUM(N$791:N869))</f>
        <v/>
      </c>
      <c r="O870" s="172" t="str">
        <f>IF(F870="","",DSUM('1.2_Vehicles i maquinària'!$E$82:$S$92,"e1",$F$790:$F870)-SUM(O$791:O869))</f>
        <v/>
      </c>
      <c r="P870" s="172" t="str">
        <f>IF(F870="","",DSUM('1.2_Vehicles i maquinària'!$E$82:$S$92,"e2",$F$790:$F870)-SUM(P$791:P869))</f>
        <v/>
      </c>
      <c r="Q870" s="172" t="str">
        <f>IF(F870="","",DSUM('1.2_Vehicles i maquinària'!$E$82:$S$92,"e3",$F$790:$F870)-SUM(Q$791:Q869))</f>
        <v/>
      </c>
      <c r="R870" s="172" t="str">
        <f>IF(F870="","",DSUM('1.2_Vehicles i maquinària'!$E$82:$S$92,"emissions",$F$790:$F870)-SUM(R$791:R869))</f>
        <v/>
      </c>
      <c r="S870" s="172" t="str">
        <f>IF(F870="","",DSUM('1.2_Vehicles i maquinària'!$E$99:$S$109,"e1",$F$790:$F870)-SUM(S$791:S869))</f>
        <v/>
      </c>
      <c r="T870" s="172" t="str">
        <f>IF(F870="","",DSUM('1.2_Vehicles i maquinària'!$E$99:$S$109,"e2",$F$790:$F870)-SUM(T$791:T869))</f>
        <v/>
      </c>
      <c r="U870" s="172" t="str">
        <f>IF(F870="","",DSUM('1.2_Vehicles i maquinària'!$E$99:$S$109,"e3",$F$790:$F870)-SUM(U$791:U869))</f>
        <v/>
      </c>
      <c r="V870" s="172" t="str">
        <f>IF(F870="","",DSUM('1.2_Vehicles i maquinària'!$E$99:$S$109,"emissions",$F$790:$F870)-SUM(V$791:V869))</f>
        <v/>
      </c>
      <c r="W870" s="172" t="str">
        <f>IF(F870="","",DSUM('1.3_Emissions de procés'!$E$17:$M$32,"e1",$F$790:$F870)-SUM(W$791:W869))</f>
        <v/>
      </c>
      <c r="X870" s="172" t="str">
        <f>IF(F870="","",DSUM('1.3_Emissions de procés'!$E$17:$M$32,"e2",$F$790:$F870)-SUM(X$791:X869))</f>
        <v/>
      </c>
      <c r="Y870" s="172" t="str">
        <f>IF(F870="","",DSUM('1.3_Emissions de procés'!$E$17:$M$32,"e3",$F$790:$F870)-SUM(Y$791:Y869))</f>
        <v/>
      </c>
      <c r="Z870" s="172" t="str">
        <f>IF(F870="","",DSUM('1.3_Emissions de procés'!$E$17:$M$32,"emissions",$F$790:$F870)-SUM(Z$791:Z869))</f>
        <v/>
      </c>
      <c r="AA870" s="172" t="str">
        <f>IF(F870="","",DSUM('1.3_Emissions de procés'!$E$39:$M$54,"e1",$F$790:$F870)-SUM(AA$791:AA869))</f>
        <v/>
      </c>
      <c r="AB870" s="193" t="str">
        <f>IF(F870="","",DSUM('1.3_Emissions de procés'!$E$39:$M$54,"e2",$F$790:$F870)-SUM(AB$791:AB869))</f>
        <v/>
      </c>
      <c r="AC870" s="193" t="str">
        <f>IF(F870="","",DSUM('1.3_Emissions de procés'!$E$39:$M$54,"e3",$F$790:$F870)-SUM(AC$791:AC869))</f>
        <v/>
      </c>
      <c r="AD870" s="193" t="str">
        <f>IF(F870="","",DSUM('1.3_Emissions de procés'!$E$39:$M$54,"emissions",$F$790:$F870)-SUM(AD$791:AD869))</f>
        <v/>
      </c>
    </row>
    <row r="871" spans="2:30" x14ac:dyDescent="0.25">
      <c r="B871">
        <v>81</v>
      </c>
      <c r="C871" s="172" t="str">
        <f>IF('0.1_Dades generals organització'!E124="","",'0.1_Dades generals organització'!E124)</f>
        <v/>
      </c>
      <c r="D871" s="172" t="str">
        <f>IF(C871="","",IF('0.1_Dades generals organització'!G124="no","",Dades!C871))</f>
        <v/>
      </c>
      <c r="E871" s="172" t="str">
        <f>IFERROR(INDEX($D$791:$D$1040,MATCH(0,INDEX(COUNTIF($E$790:E870,$D$791:$D$1040),),)),"")</f>
        <v/>
      </c>
      <c r="F871" s="172" t="str">
        <f t="shared" si="24"/>
        <v/>
      </c>
      <c r="G871" s="172" t="str">
        <f>IF(F871="","",DSUM('1.1_Instal·lacions fixes'!$E$14:$R$36,"e1",$F$790:$F871)+DSUM('1.1_Instal·lacions fixes'!$E$43:$L$58,"e1",$F$790:$F871)-SUM(G$791:G870))</f>
        <v/>
      </c>
      <c r="H871" s="172" t="str">
        <f>IF(F871="","",DSUM('1.1_Instal·lacions fixes'!$E$14:$R$36,"e2",$F$790:$F871)+DSUM('1.1_Instal·lacions fixes'!$E$43:$L$58,"e2",$F$790:$F871)-SUM(H$791:H870))</f>
        <v/>
      </c>
      <c r="I871" s="172" t="str">
        <f>IF(F871="","",DSUM('1.1_Instal·lacions fixes'!$E$14:$R$36,"e3",$F$790:$F871)+DSUM('1.1_Instal·lacions fixes'!$E$43:$L$58,"e3",$F$790:$F871)-SUM(I$791:I870))</f>
        <v/>
      </c>
      <c r="J871" s="172" t="str">
        <f>IF(F871="","",DSUM('1.1_Instal·lacions fixes'!$E$14:$R$36,"emissions",$F$790:$F871)+DSUM('1.1_Instal·lacions fixes'!$E$43:$L$58,"emissions",$F$790:$F871)-SUM(J$791:J870))</f>
        <v/>
      </c>
      <c r="K871" s="172" t="str">
        <f>IF(F871="","",DSUM('1.2_Vehicles i maquinària'!$E$22:$S$44,"e1",$F$790:$F871)+DSUM('1.2_Vehicles i maquinària'!$E$50:$S$70,"emissions",$F$790:$F871)-SUM(K$791:K870))</f>
        <v/>
      </c>
      <c r="L871" s="172" t="str">
        <f>IF(F871="","",DSUM('1.2_Vehicles i maquinària'!$E$22:$S$44,"e2",$F$790:$F871)-SUM(L$791:L870))</f>
        <v/>
      </c>
      <c r="M871" s="172" t="str">
        <f>IF(F871="","",DSUM('1.2_Vehicles i maquinària'!$E$22:$S$44,"e3",$F$790:$F871)-SUM(M$791:M870))</f>
        <v/>
      </c>
      <c r="N871" s="172" t="str">
        <f>IF(F871="","",DSUM('1.2_Vehicles i maquinària'!$E$22:$S$44,"emissions",$F$790:$F871)+DSUM('1.2_Vehicles i maquinària'!$E$50:$S$70,"emissions",$F$790:$F871)-SUM(N$791:N870))</f>
        <v/>
      </c>
      <c r="O871" s="172" t="str">
        <f>IF(F871="","",DSUM('1.2_Vehicles i maquinària'!$E$82:$S$92,"e1",$F$790:$F871)-SUM(O$791:O870))</f>
        <v/>
      </c>
      <c r="P871" s="172" t="str">
        <f>IF(F871="","",DSUM('1.2_Vehicles i maquinària'!$E$82:$S$92,"e2",$F$790:$F871)-SUM(P$791:P870))</f>
        <v/>
      </c>
      <c r="Q871" s="172" t="str">
        <f>IF(F871="","",DSUM('1.2_Vehicles i maquinària'!$E$82:$S$92,"e3",$F$790:$F871)-SUM(Q$791:Q870))</f>
        <v/>
      </c>
      <c r="R871" s="172" t="str">
        <f>IF(F871="","",DSUM('1.2_Vehicles i maquinària'!$E$82:$S$92,"emissions",$F$790:$F871)-SUM(R$791:R870))</f>
        <v/>
      </c>
      <c r="S871" s="172" t="str">
        <f>IF(F871="","",DSUM('1.2_Vehicles i maquinària'!$E$99:$S$109,"e1",$F$790:$F871)-SUM(S$791:S870))</f>
        <v/>
      </c>
      <c r="T871" s="172" t="str">
        <f>IF(F871="","",DSUM('1.2_Vehicles i maquinària'!$E$99:$S$109,"e2",$F$790:$F871)-SUM(T$791:T870))</f>
        <v/>
      </c>
      <c r="U871" s="172" t="str">
        <f>IF(F871="","",DSUM('1.2_Vehicles i maquinària'!$E$99:$S$109,"e3",$F$790:$F871)-SUM(U$791:U870))</f>
        <v/>
      </c>
      <c r="V871" s="172" t="str">
        <f>IF(F871="","",DSUM('1.2_Vehicles i maquinària'!$E$99:$S$109,"emissions",$F$790:$F871)-SUM(V$791:V870))</f>
        <v/>
      </c>
      <c r="W871" s="172" t="str">
        <f>IF(F871="","",DSUM('1.3_Emissions de procés'!$E$17:$M$32,"e1",$F$790:$F871)-SUM(W$791:W870))</f>
        <v/>
      </c>
      <c r="X871" s="172" t="str">
        <f>IF(F871="","",DSUM('1.3_Emissions de procés'!$E$17:$M$32,"e2",$F$790:$F871)-SUM(X$791:X870))</f>
        <v/>
      </c>
      <c r="Y871" s="172" t="str">
        <f>IF(F871="","",DSUM('1.3_Emissions de procés'!$E$17:$M$32,"e3",$F$790:$F871)-SUM(Y$791:Y870))</f>
        <v/>
      </c>
      <c r="Z871" s="172" t="str">
        <f>IF(F871="","",DSUM('1.3_Emissions de procés'!$E$17:$M$32,"emissions",$F$790:$F871)-SUM(Z$791:Z870))</f>
        <v/>
      </c>
      <c r="AA871" s="172" t="str">
        <f>IF(F871="","",DSUM('1.3_Emissions de procés'!$E$39:$M$54,"e1",$F$790:$F871)-SUM(AA$791:AA870))</f>
        <v/>
      </c>
      <c r="AB871" s="193" t="str">
        <f>IF(F871="","",DSUM('1.3_Emissions de procés'!$E$39:$M$54,"e2",$F$790:$F871)-SUM(AB$791:AB870))</f>
        <v/>
      </c>
      <c r="AC871" s="193" t="str">
        <f>IF(F871="","",DSUM('1.3_Emissions de procés'!$E$39:$M$54,"e3",$F$790:$F871)-SUM(AC$791:AC870))</f>
        <v/>
      </c>
      <c r="AD871" s="193" t="str">
        <f>IF(F871="","",DSUM('1.3_Emissions de procés'!$E$39:$M$54,"emissions",$F$790:$F871)-SUM(AD$791:AD870))</f>
        <v/>
      </c>
    </row>
    <row r="872" spans="2:30" x14ac:dyDescent="0.25">
      <c r="B872">
        <v>82</v>
      </c>
      <c r="C872" s="172" t="str">
        <f>IF('0.1_Dades generals organització'!E125="","",'0.1_Dades generals organització'!E125)</f>
        <v/>
      </c>
      <c r="D872" s="172" t="str">
        <f>IF(C872="","",IF('0.1_Dades generals organització'!G125="no","",Dades!C872))</f>
        <v/>
      </c>
      <c r="E872" s="172" t="str">
        <f>IFERROR(INDEX($D$791:$D$1040,MATCH(0,INDEX(COUNTIF($E$790:E871,$D$791:$D$1040),),)),"")</f>
        <v/>
      </c>
      <c r="F872" s="172" t="str">
        <f t="shared" si="24"/>
        <v/>
      </c>
      <c r="G872" s="172" t="str">
        <f>IF(F872="","",DSUM('1.1_Instal·lacions fixes'!$E$14:$R$36,"e1",$F$790:$F872)+DSUM('1.1_Instal·lacions fixes'!$E$43:$L$58,"e1",$F$790:$F872)-SUM(G$791:G871))</f>
        <v/>
      </c>
      <c r="H872" s="172" t="str">
        <f>IF(F872="","",DSUM('1.1_Instal·lacions fixes'!$E$14:$R$36,"e2",$F$790:$F872)+DSUM('1.1_Instal·lacions fixes'!$E$43:$L$58,"e2",$F$790:$F872)-SUM(H$791:H871))</f>
        <v/>
      </c>
      <c r="I872" s="172" t="str">
        <f>IF(F872="","",DSUM('1.1_Instal·lacions fixes'!$E$14:$R$36,"e3",$F$790:$F872)+DSUM('1.1_Instal·lacions fixes'!$E$43:$L$58,"e3",$F$790:$F872)-SUM(I$791:I871))</f>
        <v/>
      </c>
      <c r="J872" s="172" t="str">
        <f>IF(F872="","",DSUM('1.1_Instal·lacions fixes'!$E$14:$R$36,"emissions",$F$790:$F872)+DSUM('1.1_Instal·lacions fixes'!$E$43:$L$58,"emissions",$F$790:$F872)-SUM(J$791:J871))</f>
        <v/>
      </c>
      <c r="K872" s="172" t="str">
        <f>IF(F872="","",DSUM('1.2_Vehicles i maquinària'!$E$22:$S$44,"e1",$F$790:$F872)+DSUM('1.2_Vehicles i maquinària'!$E$50:$S$70,"emissions",$F$790:$F872)-SUM(K$791:K871))</f>
        <v/>
      </c>
      <c r="L872" s="172" t="str">
        <f>IF(F872="","",DSUM('1.2_Vehicles i maquinària'!$E$22:$S$44,"e2",$F$790:$F872)-SUM(L$791:L871))</f>
        <v/>
      </c>
      <c r="M872" s="172" t="str">
        <f>IF(F872="","",DSUM('1.2_Vehicles i maquinària'!$E$22:$S$44,"e3",$F$790:$F872)-SUM(M$791:M871))</f>
        <v/>
      </c>
      <c r="N872" s="172" t="str">
        <f>IF(F872="","",DSUM('1.2_Vehicles i maquinària'!$E$22:$S$44,"emissions",$F$790:$F872)+DSUM('1.2_Vehicles i maquinària'!$E$50:$S$70,"emissions",$F$790:$F872)-SUM(N$791:N871))</f>
        <v/>
      </c>
      <c r="O872" s="172" t="str">
        <f>IF(F872="","",DSUM('1.2_Vehicles i maquinària'!$E$82:$S$92,"e1",$F$790:$F872)-SUM(O$791:O871))</f>
        <v/>
      </c>
      <c r="P872" s="172" t="str">
        <f>IF(F872="","",DSUM('1.2_Vehicles i maquinària'!$E$82:$S$92,"e2",$F$790:$F872)-SUM(P$791:P871))</f>
        <v/>
      </c>
      <c r="Q872" s="172" t="str">
        <f>IF(F872="","",DSUM('1.2_Vehicles i maquinària'!$E$82:$S$92,"e3",$F$790:$F872)-SUM(Q$791:Q871))</f>
        <v/>
      </c>
      <c r="R872" s="172" t="str">
        <f>IF(F872="","",DSUM('1.2_Vehicles i maquinària'!$E$82:$S$92,"emissions",$F$790:$F872)-SUM(R$791:R871))</f>
        <v/>
      </c>
      <c r="S872" s="172" t="str">
        <f>IF(F872="","",DSUM('1.2_Vehicles i maquinària'!$E$99:$S$109,"e1",$F$790:$F872)-SUM(S$791:S871))</f>
        <v/>
      </c>
      <c r="T872" s="172" t="str">
        <f>IF(F872="","",DSUM('1.2_Vehicles i maquinària'!$E$99:$S$109,"e2",$F$790:$F872)-SUM(T$791:T871))</f>
        <v/>
      </c>
      <c r="U872" s="172" t="str">
        <f>IF(F872="","",DSUM('1.2_Vehicles i maquinària'!$E$99:$S$109,"e3",$F$790:$F872)-SUM(U$791:U871))</f>
        <v/>
      </c>
      <c r="V872" s="172" t="str">
        <f>IF(F872="","",DSUM('1.2_Vehicles i maquinària'!$E$99:$S$109,"emissions",$F$790:$F872)-SUM(V$791:V871))</f>
        <v/>
      </c>
      <c r="W872" s="172" t="str">
        <f>IF(F872="","",DSUM('1.3_Emissions de procés'!$E$17:$M$32,"e1",$F$790:$F872)-SUM(W$791:W871))</f>
        <v/>
      </c>
      <c r="X872" s="172" t="str">
        <f>IF(F872="","",DSUM('1.3_Emissions de procés'!$E$17:$M$32,"e2",$F$790:$F872)-SUM(X$791:X871))</f>
        <v/>
      </c>
      <c r="Y872" s="172" t="str">
        <f>IF(F872="","",DSUM('1.3_Emissions de procés'!$E$17:$M$32,"e3",$F$790:$F872)-SUM(Y$791:Y871))</f>
        <v/>
      </c>
      <c r="Z872" s="172" t="str">
        <f>IF(F872="","",DSUM('1.3_Emissions de procés'!$E$17:$M$32,"emissions",$F$790:$F872)-SUM(Z$791:Z871))</f>
        <v/>
      </c>
      <c r="AA872" s="172" t="str">
        <f>IF(F872="","",DSUM('1.3_Emissions de procés'!$E$39:$M$54,"e1",$F$790:$F872)-SUM(AA$791:AA871))</f>
        <v/>
      </c>
      <c r="AB872" s="193" t="str">
        <f>IF(F872="","",DSUM('1.3_Emissions de procés'!$E$39:$M$54,"e2",$F$790:$F872)-SUM(AB$791:AB871))</f>
        <v/>
      </c>
      <c r="AC872" s="193" t="str">
        <f>IF(F872="","",DSUM('1.3_Emissions de procés'!$E$39:$M$54,"e3",$F$790:$F872)-SUM(AC$791:AC871))</f>
        <v/>
      </c>
      <c r="AD872" s="193" t="str">
        <f>IF(F872="","",DSUM('1.3_Emissions de procés'!$E$39:$M$54,"emissions",$F$790:$F872)-SUM(AD$791:AD871))</f>
        <v/>
      </c>
    </row>
    <row r="873" spans="2:30" x14ac:dyDescent="0.25">
      <c r="B873">
        <v>83</v>
      </c>
      <c r="C873" s="172" t="str">
        <f>IF('0.1_Dades generals organització'!E126="","",'0.1_Dades generals organització'!E126)</f>
        <v/>
      </c>
      <c r="D873" s="172" t="str">
        <f>IF(C873="","",IF('0.1_Dades generals organització'!G126="no","",Dades!C873))</f>
        <v/>
      </c>
      <c r="E873" s="172" t="str">
        <f>IFERROR(INDEX($D$791:$D$1040,MATCH(0,INDEX(COUNTIF($E$790:E872,$D$791:$D$1040),),)),"")</f>
        <v/>
      </c>
      <c r="F873" s="172" t="str">
        <f t="shared" si="24"/>
        <v/>
      </c>
      <c r="G873" s="172" t="str">
        <f>IF(F873="","",DSUM('1.1_Instal·lacions fixes'!$E$14:$R$36,"e1",$F$790:$F873)+DSUM('1.1_Instal·lacions fixes'!$E$43:$L$58,"e1",$F$790:$F873)-SUM(G$791:G872))</f>
        <v/>
      </c>
      <c r="H873" s="172" t="str">
        <f>IF(F873="","",DSUM('1.1_Instal·lacions fixes'!$E$14:$R$36,"e2",$F$790:$F873)+DSUM('1.1_Instal·lacions fixes'!$E$43:$L$58,"e2",$F$790:$F873)-SUM(H$791:H872))</f>
        <v/>
      </c>
      <c r="I873" s="172" t="str">
        <f>IF(F873="","",DSUM('1.1_Instal·lacions fixes'!$E$14:$R$36,"e3",$F$790:$F873)+DSUM('1.1_Instal·lacions fixes'!$E$43:$L$58,"e3",$F$790:$F873)-SUM(I$791:I872))</f>
        <v/>
      </c>
      <c r="J873" s="172" t="str">
        <f>IF(F873="","",DSUM('1.1_Instal·lacions fixes'!$E$14:$R$36,"emissions",$F$790:$F873)+DSUM('1.1_Instal·lacions fixes'!$E$43:$L$58,"emissions",$F$790:$F873)-SUM(J$791:J872))</f>
        <v/>
      </c>
      <c r="K873" s="172" t="str">
        <f>IF(F873="","",DSUM('1.2_Vehicles i maquinària'!$E$22:$S$44,"e1",$F$790:$F873)+DSUM('1.2_Vehicles i maquinària'!$E$50:$S$70,"emissions",$F$790:$F873)-SUM(K$791:K872))</f>
        <v/>
      </c>
      <c r="L873" s="172" t="str">
        <f>IF(F873="","",DSUM('1.2_Vehicles i maquinària'!$E$22:$S$44,"e2",$F$790:$F873)-SUM(L$791:L872))</f>
        <v/>
      </c>
      <c r="M873" s="172" t="str">
        <f>IF(F873="","",DSUM('1.2_Vehicles i maquinària'!$E$22:$S$44,"e3",$F$790:$F873)-SUM(M$791:M872))</f>
        <v/>
      </c>
      <c r="N873" s="172" t="str">
        <f>IF(F873="","",DSUM('1.2_Vehicles i maquinària'!$E$22:$S$44,"emissions",$F$790:$F873)+DSUM('1.2_Vehicles i maquinària'!$E$50:$S$70,"emissions",$F$790:$F873)-SUM(N$791:N872))</f>
        <v/>
      </c>
      <c r="O873" s="172" t="str">
        <f>IF(F873="","",DSUM('1.2_Vehicles i maquinària'!$E$82:$S$92,"e1",$F$790:$F873)-SUM(O$791:O872))</f>
        <v/>
      </c>
      <c r="P873" s="172" t="str">
        <f>IF(F873="","",DSUM('1.2_Vehicles i maquinària'!$E$82:$S$92,"e2",$F$790:$F873)-SUM(P$791:P872))</f>
        <v/>
      </c>
      <c r="Q873" s="172" t="str">
        <f>IF(F873="","",DSUM('1.2_Vehicles i maquinària'!$E$82:$S$92,"e3",$F$790:$F873)-SUM(Q$791:Q872))</f>
        <v/>
      </c>
      <c r="R873" s="172" t="str">
        <f>IF(F873="","",DSUM('1.2_Vehicles i maquinària'!$E$82:$S$92,"emissions",$F$790:$F873)-SUM(R$791:R872))</f>
        <v/>
      </c>
      <c r="S873" s="172" t="str">
        <f>IF(F873="","",DSUM('1.2_Vehicles i maquinària'!$E$99:$S$109,"e1",$F$790:$F873)-SUM(S$791:S872))</f>
        <v/>
      </c>
      <c r="T873" s="172" t="str">
        <f>IF(F873="","",DSUM('1.2_Vehicles i maquinària'!$E$99:$S$109,"e2",$F$790:$F873)-SUM(T$791:T872))</f>
        <v/>
      </c>
      <c r="U873" s="172" t="str">
        <f>IF(F873="","",DSUM('1.2_Vehicles i maquinària'!$E$99:$S$109,"e3",$F$790:$F873)-SUM(U$791:U872))</f>
        <v/>
      </c>
      <c r="V873" s="172" t="str">
        <f>IF(F873="","",DSUM('1.2_Vehicles i maquinària'!$E$99:$S$109,"emissions",$F$790:$F873)-SUM(V$791:V872))</f>
        <v/>
      </c>
      <c r="W873" s="172" t="str">
        <f>IF(F873="","",DSUM('1.3_Emissions de procés'!$E$17:$M$32,"e1",$F$790:$F873)-SUM(W$791:W872))</f>
        <v/>
      </c>
      <c r="X873" s="172" t="str">
        <f>IF(F873="","",DSUM('1.3_Emissions de procés'!$E$17:$M$32,"e2",$F$790:$F873)-SUM(X$791:X872))</f>
        <v/>
      </c>
      <c r="Y873" s="172" t="str">
        <f>IF(F873="","",DSUM('1.3_Emissions de procés'!$E$17:$M$32,"e3",$F$790:$F873)-SUM(Y$791:Y872))</f>
        <v/>
      </c>
      <c r="Z873" s="172" t="str">
        <f>IF(F873="","",DSUM('1.3_Emissions de procés'!$E$17:$M$32,"emissions",$F$790:$F873)-SUM(Z$791:Z872))</f>
        <v/>
      </c>
      <c r="AA873" s="172" t="str">
        <f>IF(F873="","",DSUM('1.3_Emissions de procés'!$E$39:$M$54,"e1",$F$790:$F873)-SUM(AA$791:AA872))</f>
        <v/>
      </c>
      <c r="AB873" s="193" t="str">
        <f>IF(F873="","",DSUM('1.3_Emissions de procés'!$E$39:$M$54,"e2",$F$790:$F873)-SUM(AB$791:AB872))</f>
        <v/>
      </c>
      <c r="AC873" s="193" t="str">
        <f>IF(F873="","",DSUM('1.3_Emissions de procés'!$E$39:$M$54,"e3",$F$790:$F873)-SUM(AC$791:AC872))</f>
        <v/>
      </c>
      <c r="AD873" s="193" t="str">
        <f>IF(F873="","",DSUM('1.3_Emissions de procés'!$E$39:$M$54,"emissions",$F$790:$F873)-SUM(AD$791:AD872))</f>
        <v/>
      </c>
    </row>
    <row r="874" spans="2:30" x14ac:dyDescent="0.25">
      <c r="B874">
        <v>84</v>
      </c>
      <c r="C874" s="172" t="str">
        <f>IF('0.1_Dades generals organització'!E127="","",'0.1_Dades generals organització'!E127)</f>
        <v/>
      </c>
      <c r="D874" s="172" t="str">
        <f>IF(C874="","",IF('0.1_Dades generals organització'!G127="no","",Dades!C874))</f>
        <v/>
      </c>
      <c r="E874" s="172" t="str">
        <f>IFERROR(INDEX($D$791:$D$1040,MATCH(0,INDEX(COUNTIF($E$790:E873,$D$791:$D$1040),),)),"")</f>
        <v/>
      </c>
      <c r="F874" s="172" t="str">
        <f t="shared" si="24"/>
        <v/>
      </c>
      <c r="G874" s="172" t="str">
        <f>IF(F874="","",DSUM('1.1_Instal·lacions fixes'!$E$14:$R$36,"e1",$F$790:$F874)+DSUM('1.1_Instal·lacions fixes'!$E$43:$L$58,"e1",$F$790:$F874)-SUM(G$791:G873))</f>
        <v/>
      </c>
      <c r="H874" s="172" t="str">
        <f>IF(F874="","",DSUM('1.1_Instal·lacions fixes'!$E$14:$R$36,"e2",$F$790:$F874)+DSUM('1.1_Instal·lacions fixes'!$E$43:$L$58,"e2",$F$790:$F874)-SUM(H$791:H873))</f>
        <v/>
      </c>
      <c r="I874" s="172" t="str">
        <f>IF(F874="","",DSUM('1.1_Instal·lacions fixes'!$E$14:$R$36,"e3",$F$790:$F874)+DSUM('1.1_Instal·lacions fixes'!$E$43:$L$58,"e3",$F$790:$F874)-SUM(I$791:I873))</f>
        <v/>
      </c>
      <c r="J874" s="172" t="str">
        <f>IF(F874="","",DSUM('1.1_Instal·lacions fixes'!$E$14:$R$36,"emissions",$F$790:$F874)+DSUM('1.1_Instal·lacions fixes'!$E$43:$L$58,"emissions",$F$790:$F874)-SUM(J$791:J873))</f>
        <v/>
      </c>
      <c r="K874" s="172" t="str">
        <f>IF(F874="","",DSUM('1.2_Vehicles i maquinària'!$E$22:$S$44,"e1",$F$790:$F874)+DSUM('1.2_Vehicles i maquinària'!$E$50:$S$70,"emissions",$F$790:$F874)-SUM(K$791:K873))</f>
        <v/>
      </c>
      <c r="L874" s="172" t="str">
        <f>IF(F874="","",DSUM('1.2_Vehicles i maquinària'!$E$22:$S$44,"e2",$F$790:$F874)-SUM(L$791:L873))</f>
        <v/>
      </c>
      <c r="M874" s="172" t="str">
        <f>IF(F874="","",DSUM('1.2_Vehicles i maquinària'!$E$22:$S$44,"e3",$F$790:$F874)-SUM(M$791:M873))</f>
        <v/>
      </c>
      <c r="N874" s="172" t="str">
        <f>IF(F874="","",DSUM('1.2_Vehicles i maquinària'!$E$22:$S$44,"emissions",$F$790:$F874)+DSUM('1.2_Vehicles i maquinària'!$E$50:$S$70,"emissions",$F$790:$F874)-SUM(N$791:N873))</f>
        <v/>
      </c>
      <c r="O874" s="172" t="str">
        <f>IF(F874="","",DSUM('1.2_Vehicles i maquinària'!$E$82:$S$92,"e1",$F$790:$F874)-SUM(O$791:O873))</f>
        <v/>
      </c>
      <c r="P874" s="172" t="str">
        <f>IF(F874="","",DSUM('1.2_Vehicles i maquinària'!$E$82:$S$92,"e2",$F$790:$F874)-SUM(P$791:P873))</f>
        <v/>
      </c>
      <c r="Q874" s="172" t="str">
        <f>IF(F874="","",DSUM('1.2_Vehicles i maquinària'!$E$82:$S$92,"e3",$F$790:$F874)-SUM(Q$791:Q873))</f>
        <v/>
      </c>
      <c r="R874" s="172" t="str">
        <f>IF(F874="","",DSUM('1.2_Vehicles i maquinària'!$E$82:$S$92,"emissions",$F$790:$F874)-SUM(R$791:R873))</f>
        <v/>
      </c>
      <c r="S874" s="172" t="str">
        <f>IF(F874="","",DSUM('1.2_Vehicles i maquinària'!$E$99:$S$109,"e1",$F$790:$F874)-SUM(S$791:S873))</f>
        <v/>
      </c>
      <c r="T874" s="172" t="str">
        <f>IF(F874="","",DSUM('1.2_Vehicles i maquinària'!$E$99:$S$109,"e2",$F$790:$F874)-SUM(T$791:T873))</f>
        <v/>
      </c>
      <c r="U874" s="172" t="str">
        <f>IF(F874="","",DSUM('1.2_Vehicles i maquinària'!$E$99:$S$109,"e3",$F$790:$F874)-SUM(U$791:U873))</f>
        <v/>
      </c>
      <c r="V874" s="172" t="str">
        <f>IF(F874="","",DSUM('1.2_Vehicles i maquinària'!$E$99:$S$109,"emissions",$F$790:$F874)-SUM(V$791:V873))</f>
        <v/>
      </c>
      <c r="W874" s="172" t="str">
        <f>IF(F874="","",DSUM('1.3_Emissions de procés'!$E$17:$M$32,"e1",$F$790:$F874)-SUM(W$791:W873))</f>
        <v/>
      </c>
      <c r="X874" s="172" t="str">
        <f>IF(F874="","",DSUM('1.3_Emissions de procés'!$E$17:$M$32,"e2",$F$790:$F874)-SUM(X$791:X873))</f>
        <v/>
      </c>
      <c r="Y874" s="172" t="str">
        <f>IF(F874="","",DSUM('1.3_Emissions de procés'!$E$17:$M$32,"e3",$F$790:$F874)-SUM(Y$791:Y873))</f>
        <v/>
      </c>
      <c r="Z874" s="172" t="str">
        <f>IF(F874="","",DSUM('1.3_Emissions de procés'!$E$17:$M$32,"emissions",$F$790:$F874)-SUM(Z$791:Z873))</f>
        <v/>
      </c>
      <c r="AA874" s="172" t="str">
        <f>IF(F874="","",DSUM('1.3_Emissions de procés'!$E$39:$M$54,"e1",$F$790:$F874)-SUM(AA$791:AA873))</f>
        <v/>
      </c>
      <c r="AB874" s="193" t="str">
        <f>IF(F874="","",DSUM('1.3_Emissions de procés'!$E$39:$M$54,"e2",$F$790:$F874)-SUM(AB$791:AB873))</f>
        <v/>
      </c>
      <c r="AC874" s="193" t="str">
        <f>IF(F874="","",DSUM('1.3_Emissions de procés'!$E$39:$M$54,"e3",$F$790:$F874)-SUM(AC$791:AC873))</f>
        <v/>
      </c>
      <c r="AD874" s="193" t="str">
        <f>IF(F874="","",DSUM('1.3_Emissions de procés'!$E$39:$M$54,"emissions",$F$790:$F874)-SUM(AD$791:AD873))</f>
        <v/>
      </c>
    </row>
    <row r="875" spans="2:30" x14ac:dyDescent="0.25">
      <c r="B875">
        <v>85</v>
      </c>
      <c r="C875" s="172" t="str">
        <f>IF('0.1_Dades generals organització'!E128="","",'0.1_Dades generals organització'!E128)</f>
        <v/>
      </c>
      <c r="D875" s="172" t="str">
        <f>IF(C875="","",IF('0.1_Dades generals organització'!G128="no","",Dades!C875))</f>
        <v/>
      </c>
      <c r="E875" s="172" t="str">
        <f>IFERROR(INDEX($D$791:$D$1040,MATCH(0,INDEX(COUNTIF($E$790:E874,$D$791:$D$1040),),)),"")</f>
        <v/>
      </c>
      <c r="F875" s="172" t="str">
        <f t="shared" si="24"/>
        <v/>
      </c>
      <c r="G875" s="172" t="str">
        <f>IF(F875="","",DSUM('1.1_Instal·lacions fixes'!$E$14:$R$36,"e1",$F$790:$F875)+DSUM('1.1_Instal·lacions fixes'!$E$43:$L$58,"e1",$F$790:$F875)-SUM(G$791:G874))</f>
        <v/>
      </c>
      <c r="H875" s="172" t="str">
        <f>IF(F875="","",DSUM('1.1_Instal·lacions fixes'!$E$14:$R$36,"e2",$F$790:$F875)+DSUM('1.1_Instal·lacions fixes'!$E$43:$L$58,"e2",$F$790:$F875)-SUM(H$791:H874))</f>
        <v/>
      </c>
      <c r="I875" s="172" t="str">
        <f>IF(F875="","",DSUM('1.1_Instal·lacions fixes'!$E$14:$R$36,"e3",$F$790:$F875)+DSUM('1.1_Instal·lacions fixes'!$E$43:$L$58,"e3",$F$790:$F875)-SUM(I$791:I874))</f>
        <v/>
      </c>
      <c r="J875" s="172" t="str">
        <f>IF(F875="","",DSUM('1.1_Instal·lacions fixes'!$E$14:$R$36,"emissions",$F$790:$F875)+DSUM('1.1_Instal·lacions fixes'!$E$43:$L$58,"emissions",$F$790:$F875)-SUM(J$791:J874))</f>
        <v/>
      </c>
      <c r="K875" s="172" t="str">
        <f>IF(F875="","",DSUM('1.2_Vehicles i maquinària'!$E$22:$S$44,"e1",$F$790:$F875)+DSUM('1.2_Vehicles i maquinària'!$E$50:$S$70,"emissions",$F$790:$F875)-SUM(K$791:K874))</f>
        <v/>
      </c>
      <c r="L875" s="172" t="str">
        <f>IF(F875="","",DSUM('1.2_Vehicles i maquinària'!$E$22:$S$44,"e2",$F$790:$F875)-SUM(L$791:L874))</f>
        <v/>
      </c>
      <c r="M875" s="172" t="str">
        <f>IF(F875="","",DSUM('1.2_Vehicles i maquinària'!$E$22:$S$44,"e3",$F$790:$F875)-SUM(M$791:M874))</f>
        <v/>
      </c>
      <c r="N875" s="172" t="str">
        <f>IF(F875="","",DSUM('1.2_Vehicles i maquinària'!$E$22:$S$44,"emissions",$F$790:$F875)+DSUM('1.2_Vehicles i maquinària'!$E$50:$S$70,"emissions",$F$790:$F875)-SUM(N$791:N874))</f>
        <v/>
      </c>
      <c r="O875" s="172" t="str">
        <f>IF(F875="","",DSUM('1.2_Vehicles i maquinària'!$E$82:$S$92,"e1",$F$790:$F875)-SUM(O$791:O874))</f>
        <v/>
      </c>
      <c r="P875" s="172" t="str">
        <f>IF(F875="","",DSUM('1.2_Vehicles i maquinària'!$E$82:$S$92,"e2",$F$790:$F875)-SUM(P$791:P874))</f>
        <v/>
      </c>
      <c r="Q875" s="172" t="str">
        <f>IF(F875="","",DSUM('1.2_Vehicles i maquinària'!$E$82:$S$92,"e3",$F$790:$F875)-SUM(Q$791:Q874))</f>
        <v/>
      </c>
      <c r="R875" s="172" t="str">
        <f>IF(F875="","",DSUM('1.2_Vehicles i maquinària'!$E$82:$S$92,"emissions",$F$790:$F875)-SUM(R$791:R874))</f>
        <v/>
      </c>
      <c r="S875" s="172" t="str">
        <f>IF(F875="","",DSUM('1.2_Vehicles i maquinària'!$E$99:$S$109,"e1",$F$790:$F875)-SUM(S$791:S874))</f>
        <v/>
      </c>
      <c r="T875" s="172" t="str">
        <f>IF(F875="","",DSUM('1.2_Vehicles i maquinària'!$E$99:$S$109,"e2",$F$790:$F875)-SUM(T$791:T874))</f>
        <v/>
      </c>
      <c r="U875" s="172" t="str">
        <f>IF(F875="","",DSUM('1.2_Vehicles i maquinària'!$E$99:$S$109,"e3",$F$790:$F875)-SUM(U$791:U874))</f>
        <v/>
      </c>
      <c r="V875" s="172" t="str">
        <f>IF(F875="","",DSUM('1.2_Vehicles i maquinària'!$E$99:$S$109,"emissions",$F$790:$F875)-SUM(V$791:V874))</f>
        <v/>
      </c>
      <c r="W875" s="172" t="str">
        <f>IF(F875="","",DSUM('1.3_Emissions de procés'!$E$17:$M$32,"e1",$F$790:$F875)-SUM(W$791:W874))</f>
        <v/>
      </c>
      <c r="X875" s="172" t="str">
        <f>IF(F875="","",DSUM('1.3_Emissions de procés'!$E$17:$M$32,"e2",$F$790:$F875)-SUM(X$791:X874))</f>
        <v/>
      </c>
      <c r="Y875" s="172" t="str">
        <f>IF(F875="","",DSUM('1.3_Emissions de procés'!$E$17:$M$32,"e3",$F$790:$F875)-SUM(Y$791:Y874))</f>
        <v/>
      </c>
      <c r="Z875" s="172" t="str">
        <f>IF(F875="","",DSUM('1.3_Emissions de procés'!$E$17:$M$32,"emissions",$F$790:$F875)-SUM(Z$791:Z874))</f>
        <v/>
      </c>
      <c r="AA875" s="172" t="str">
        <f>IF(F875="","",DSUM('1.3_Emissions de procés'!$E$39:$M$54,"e1",$F$790:$F875)-SUM(AA$791:AA874))</f>
        <v/>
      </c>
      <c r="AB875" s="193" t="str">
        <f>IF(F875="","",DSUM('1.3_Emissions de procés'!$E$39:$M$54,"e2",$F$790:$F875)-SUM(AB$791:AB874))</f>
        <v/>
      </c>
      <c r="AC875" s="193" t="str">
        <f>IF(F875="","",DSUM('1.3_Emissions de procés'!$E$39:$M$54,"e3",$F$790:$F875)-SUM(AC$791:AC874))</f>
        <v/>
      </c>
      <c r="AD875" s="193" t="str">
        <f>IF(F875="","",DSUM('1.3_Emissions de procés'!$E$39:$M$54,"emissions",$F$790:$F875)-SUM(AD$791:AD874))</f>
        <v/>
      </c>
    </row>
    <row r="876" spans="2:30" x14ac:dyDescent="0.25">
      <c r="B876">
        <v>86</v>
      </c>
      <c r="C876" s="172" t="str">
        <f>IF('0.1_Dades generals organització'!E129="","",'0.1_Dades generals organització'!E129)</f>
        <v/>
      </c>
      <c r="D876" s="172" t="str">
        <f>IF(C876="","",IF('0.1_Dades generals organització'!G129="no","",Dades!C876))</f>
        <v/>
      </c>
      <c r="E876" s="172" t="str">
        <f>IFERROR(INDEX($D$791:$D$1040,MATCH(0,INDEX(COUNTIF($E$790:E875,$D$791:$D$1040),),)),"")</f>
        <v/>
      </c>
      <c r="F876" s="172" t="str">
        <f t="shared" si="24"/>
        <v/>
      </c>
      <c r="G876" s="172" t="str">
        <f>IF(F876="","",DSUM('1.1_Instal·lacions fixes'!$E$14:$R$36,"e1",$F$790:$F876)+DSUM('1.1_Instal·lacions fixes'!$E$43:$L$58,"e1",$F$790:$F876)-SUM(G$791:G875))</f>
        <v/>
      </c>
      <c r="H876" s="172" t="str">
        <f>IF(F876="","",DSUM('1.1_Instal·lacions fixes'!$E$14:$R$36,"e2",$F$790:$F876)+DSUM('1.1_Instal·lacions fixes'!$E$43:$L$58,"e2",$F$790:$F876)-SUM(H$791:H875))</f>
        <v/>
      </c>
      <c r="I876" s="172" t="str">
        <f>IF(F876="","",DSUM('1.1_Instal·lacions fixes'!$E$14:$R$36,"e3",$F$790:$F876)+DSUM('1.1_Instal·lacions fixes'!$E$43:$L$58,"e3",$F$790:$F876)-SUM(I$791:I875))</f>
        <v/>
      </c>
      <c r="J876" s="172" t="str">
        <f>IF(F876="","",DSUM('1.1_Instal·lacions fixes'!$E$14:$R$36,"emissions",$F$790:$F876)+DSUM('1.1_Instal·lacions fixes'!$E$43:$L$58,"emissions",$F$790:$F876)-SUM(J$791:J875))</f>
        <v/>
      </c>
      <c r="K876" s="172" t="str">
        <f>IF(F876="","",DSUM('1.2_Vehicles i maquinària'!$E$22:$S$44,"e1",$F$790:$F876)+DSUM('1.2_Vehicles i maquinària'!$E$50:$S$70,"emissions",$F$790:$F876)-SUM(K$791:K875))</f>
        <v/>
      </c>
      <c r="L876" s="172" t="str">
        <f>IF(F876="","",DSUM('1.2_Vehicles i maquinària'!$E$22:$S$44,"e2",$F$790:$F876)-SUM(L$791:L875))</f>
        <v/>
      </c>
      <c r="M876" s="172" t="str">
        <f>IF(F876="","",DSUM('1.2_Vehicles i maquinària'!$E$22:$S$44,"e3",$F$790:$F876)-SUM(M$791:M875))</f>
        <v/>
      </c>
      <c r="N876" s="172" t="str">
        <f>IF(F876="","",DSUM('1.2_Vehicles i maquinària'!$E$22:$S$44,"emissions",$F$790:$F876)+DSUM('1.2_Vehicles i maquinària'!$E$50:$S$70,"emissions",$F$790:$F876)-SUM(N$791:N875))</f>
        <v/>
      </c>
      <c r="O876" s="172" t="str">
        <f>IF(F876="","",DSUM('1.2_Vehicles i maquinària'!$E$82:$S$92,"e1",$F$790:$F876)-SUM(O$791:O875))</f>
        <v/>
      </c>
      <c r="P876" s="172" t="str">
        <f>IF(F876="","",DSUM('1.2_Vehicles i maquinària'!$E$82:$S$92,"e2",$F$790:$F876)-SUM(P$791:P875))</f>
        <v/>
      </c>
      <c r="Q876" s="172" t="str">
        <f>IF(F876="","",DSUM('1.2_Vehicles i maquinària'!$E$82:$S$92,"e3",$F$790:$F876)-SUM(Q$791:Q875))</f>
        <v/>
      </c>
      <c r="R876" s="172" t="str">
        <f>IF(F876="","",DSUM('1.2_Vehicles i maquinària'!$E$82:$S$92,"emissions",$F$790:$F876)-SUM(R$791:R875))</f>
        <v/>
      </c>
      <c r="S876" s="172" t="str">
        <f>IF(F876="","",DSUM('1.2_Vehicles i maquinària'!$E$99:$S$109,"e1",$F$790:$F876)-SUM(S$791:S875))</f>
        <v/>
      </c>
      <c r="T876" s="172" t="str">
        <f>IF(F876="","",DSUM('1.2_Vehicles i maquinària'!$E$99:$S$109,"e2",$F$790:$F876)-SUM(T$791:T875))</f>
        <v/>
      </c>
      <c r="U876" s="172" t="str">
        <f>IF(F876="","",DSUM('1.2_Vehicles i maquinària'!$E$99:$S$109,"e3",$F$790:$F876)-SUM(U$791:U875))</f>
        <v/>
      </c>
      <c r="V876" s="172" t="str">
        <f>IF(F876="","",DSUM('1.2_Vehicles i maquinària'!$E$99:$S$109,"emissions",$F$790:$F876)-SUM(V$791:V875))</f>
        <v/>
      </c>
      <c r="W876" s="172" t="str">
        <f>IF(F876="","",DSUM('1.3_Emissions de procés'!$E$17:$M$32,"e1",$F$790:$F876)-SUM(W$791:W875))</f>
        <v/>
      </c>
      <c r="X876" s="172" t="str">
        <f>IF(F876="","",DSUM('1.3_Emissions de procés'!$E$17:$M$32,"e2",$F$790:$F876)-SUM(X$791:X875))</f>
        <v/>
      </c>
      <c r="Y876" s="172" t="str">
        <f>IF(F876="","",DSUM('1.3_Emissions de procés'!$E$17:$M$32,"e3",$F$790:$F876)-SUM(Y$791:Y875))</f>
        <v/>
      </c>
      <c r="Z876" s="172" t="str">
        <f>IF(F876="","",DSUM('1.3_Emissions de procés'!$E$17:$M$32,"emissions",$F$790:$F876)-SUM(Z$791:Z875))</f>
        <v/>
      </c>
      <c r="AA876" s="172" t="str">
        <f>IF(F876="","",DSUM('1.3_Emissions de procés'!$E$39:$M$54,"e1",$F$790:$F876)-SUM(AA$791:AA875))</f>
        <v/>
      </c>
      <c r="AB876" s="193" t="str">
        <f>IF(F876="","",DSUM('1.3_Emissions de procés'!$E$39:$M$54,"e2",$F$790:$F876)-SUM(AB$791:AB875))</f>
        <v/>
      </c>
      <c r="AC876" s="193" t="str">
        <f>IF(F876="","",DSUM('1.3_Emissions de procés'!$E$39:$M$54,"e3",$F$790:$F876)-SUM(AC$791:AC875))</f>
        <v/>
      </c>
      <c r="AD876" s="193" t="str">
        <f>IF(F876="","",DSUM('1.3_Emissions de procés'!$E$39:$M$54,"emissions",$F$790:$F876)-SUM(AD$791:AD875))</f>
        <v/>
      </c>
    </row>
    <row r="877" spans="2:30" x14ac:dyDescent="0.25">
      <c r="B877">
        <v>87</v>
      </c>
      <c r="C877" s="172" t="str">
        <f>IF('0.1_Dades generals organització'!E130="","",'0.1_Dades generals organització'!E130)</f>
        <v/>
      </c>
      <c r="D877" s="172" t="str">
        <f>IF(C877="","",IF('0.1_Dades generals organització'!G130="no","",Dades!C877))</f>
        <v/>
      </c>
      <c r="E877" s="172" t="str">
        <f>IFERROR(INDEX($D$791:$D$1040,MATCH(0,INDEX(COUNTIF($E$790:E876,$D$791:$D$1040),),)),"")</f>
        <v/>
      </c>
      <c r="F877" s="172" t="str">
        <f t="shared" si="24"/>
        <v/>
      </c>
      <c r="G877" s="172" t="str">
        <f>IF(F877="","",DSUM('1.1_Instal·lacions fixes'!$E$14:$R$36,"e1",$F$790:$F877)+DSUM('1.1_Instal·lacions fixes'!$E$43:$L$58,"e1",$F$790:$F877)-SUM(G$791:G876))</f>
        <v/>
      </c>
      <c r="H877" s="172" t="str">
        <f>IF(F877="","",DSUM('1.1_Instal·lacions fixes'!$E$14:$R$36,"e2",$F$790:$F877)+DSUM('1.1_Instal·lacions fixes'!$E$43:$L$58,"e2",$F$790:$F877)-SUM(H$791:H876))</f>
        <v/>
      </c>
      <c r="I877" s="172" t="str">
        <f>IF(F877="","",DSUM('1.1_Instal·lacions fixes'!$E$14:$R$36,"e3",$F$790:$F877)+DSUM('1.1_Instal·lacions fixes'!$E$43:$L$58,"e3",$F$790:$F877)-SUM(I$791:I876))</f>
        <v/>
      </c>
      <c r="J877" s="172" t="str">
        <f>IF(F877="","",DSUM('1.1_Instal·lacions fixes'!$E$14:$R$36,"emissions",$F$790:$F877)+DSUM('1.1_Instal·lacions fixes'!$E$43:$L$58,"emissions",$F$790:$F877)-SUM(J$791:J876))</f>
        <v/>
      </c>
      <c r="K877" s="172" t="str">
        <f>IF(F877="","",DSUM('1.2_Vehicles i maquinària'!$E$22:$S$44,"e1",$F$790:$F877)+DSUM('1.2_Vehicles i maquinària'!$E$50:$S$70,"emissions",$F$790:$F877)-SUM(K$791:K876))</f>
        <v/>
      </c>
      <c r="L877" s="172" t="str">
        <f>IF(F877="","",DSUM('1.2_Vehicles i maquinària'!$E$22:$S$44,"e2",$F$790:$F877)-SUM(L$791:L876))</f>
        <v/>
      </c>
      <c r="M877" s="172" t="str">
        <f>IF(F877="","",DSUM('1.2_Vehicles i maquinària'!$E$22:$S$44,"e3",$F$790:$F877)-SUM(M$791:M876))</f>
        <v/>
      </c>
      <c r="N877" s="172" t="str">
        <f>IF(F877="","",DSUM('1.2_Vehicles i maquinària'!$E$22:$S$44,"emissions",$F$790:$F877)+DSUM('1.2_Vehicles i maquinària'!$E$50:$S$70,"emissions",$F$790:$F877)-SUM(N$791:N876))</f>
        <v/>
      </c>
      <c r="O877" s="172" t="str">
        <f>IF(F877="","",DSUM('1.2_Vehicles i maquinària'!$E$82:$S$92,"e1",$F$790:$F877)-SUM(O$791:O876))</f>
        <v/>
      </c>
      <c r="P877" s="172" t="str">
        <f>IF(F877="","",DSUM('1.2_Vehicles i maquinària'!$E$82:$S$92,"e2",$F$790:$F877)-SUM(P$791:P876))</f>
        <v/>
      </c>
      <c r="Q877" s="172" t="str">
        <f>IF(F877="","",DSUM('1.2_Vehicles i maquinària'!$E$82:$S$92,"e3",$F$790:$F877)-SUM(Q$791:Q876))</f>
        <v/>
      </c>
      <c r="R877" s="172" t="str">
        <f>IF(F877="","",DSUM('1.2_Vehicles i maquinària'!$E$82:$S$92,"emissions",$F$790:$F877)-SUM(R$791:R876))</f>
        <v/>
      </c>
      <c r="S877" s="172" t="str">
        <f>IF(F877="","",DSUM('1.2_Vehicles i maquinària'!$E$99:$S$109,"e1",$F$790:$F877)-SUM(S$791:S876))</f>
        <v/>
      </c>
      <c r="T877" s="172" t="str">
        <f>IF(F877="","",DSUM('1.2_Vehicles i maquinària'!$E$99:$S$109,"e2",$F$790:$F877)-SUM(T$791:T876))</f>
        <v/>
      </c>
      <c r="U877" s="172" t="str">
        <f>IF(F877="","",DSUM('1.2_Vehicles i maquinària'!$E$99:$S$109,"e3",$F$790:$F877)-SUM(U$791:U876))</f>
        <v/>
      </c>
      <c r="V877" s="172" t="str">
        <f>IF(F877="","",DSUM('1.2_Vehicles i maquinària'!$E$99:$S$109,"emissions",$F$790:$F877)-SUM(V$791:V876))</f>
        <v/>
      </c>
      <c r="W877" s="172" t="str">
        <f>IF(F877="","",DSUM('1.3_Emissions de procés'!$E$17:$M$32,"e1",$F$790:$F877)-SUM(W$791:W876))</f>
        <v/>
      </c>
      <c r="X877" s="172" t="str">
        <f>IF(F877="","",DSUM('1.3_Emissions de procés'!$E$17:$M$32,"e2",$F$790:$F877)-SUM(X$791:X876))</f>
        <v/>
      </c>
      <c r="Y877" s="172" t="str">
        <f>IF(F877="","",DSUM('1.3_Emissions de procés'!$E$17:$M$32,"e3",$F$790:$F877)-SUM(Y$791:Y876))</f>
        <v/>
      </c>
      <c r="Z877" s="172" t="str">
        <f>IF(F877="","",DSUM('1.3_Emissions de procés'!$E$17:$M$32,"emissions",$F$790:$F877)-SUM(Z$791:Z876))</f>
        <v/>
      </c>
      <c r="AA877" s="172" t="str">
        <f>IF(F877="","",DSUM('1.3_Emissions de procés'!$E$39:$M$54,"e1",$F$790:$F877)-SUM(AA$791:AA876))</f>
        <v/>
      </c>
      <c r="AB877" s="193" t="str">
        <f>IF(F877="","",DSUM('1.3_Emissions de procés'!$E$39:$M$54,"e2",$F$790:$F877)-SUM(AB$791:AB876))</f>
        <v/>
      </c>
      <c r="AC877" s="193" t="str">
        <f>IF(F877="","",DSUM('1.3_Emissions de procés'!$E$39:$M$54,"e3",$F$790:$F877)-SUM(AC$791:AC876))</f>
        <v/>
      </c>
      <c r="AD877" s="193" t="str">
        <f>IF(F877="","",DSUM('1.3_Emissions de procés'!$E$39:$M$54,"emissions",$F$790:$F877)-SUM(AD$791:AD876))</f>
        <v/>
      </c>
    </row>
    <row r="878" spans="2:30" x14ac:dyDescent="0.25">
      <c r="B878">
        <v>88</v>
      </c>
      <c r="C878" s="172" t="str">
        <f>IF('0.1_Dades generals organització'!E131="","",'0.1_Dades generals organització'!E131)</f>
        <v/>
      </c>
      <c r="D878" s="172" t="str">
        <f>IF(C878="","",IF('0.1_Dades generals organització'!G131="no","",Dades!C878))</f>
        <v/>
      </c>
      <c r="E878" s="172" t="str">
        <f>IFERROR(INDEX($D$791:$D$1040,MATCH(0,INDEX(COUNTIF($E$790:E877,$D$791:$D$1040),),)),"")</f>
        <v/>
      </c>
      <c r="F878" s="172" t="str">
        <f t="shared" si="24"/>
        <v/>
      </c>
      <c r="G878" s="172" t="str">
        <f>IF(F878="","",DSUM('1.1_Instal·lacions fixes'!$E$14:$R$36,"e1",$F$790:$F878)+DSUM('1.1_Instal·lacions fixes'!$E$43:$L$58,"e1",$F$790:$F878)-SUM(G$791:G877))</f>
        <v/>
      </c>
      <c r="H878" s="172" t="str">
        <f>IF(F878="","",DSUM('1.1_Instal·lacions fixes'!$E$14:$R$36,"e2",$F$790:$F878)+DSUM('1.1_Instal·lacions fixes'!$E$43:$L$58,"e2",$F$790:$F878)-SUM(H$791:H877))</f>
        <v/>
      </c>
      <c r="I878" s="172" t="str">
        <f>IF(F878="","",DSUM('1.1_Instal·lacions fixes'!$E$14:$R$36,"e3",$F$790:$F878)+DSUM('1.1_Instal·lacions fixes'!$E$43:$L$58,"e3",$F$790:$F878)-SUM(I$791:I877))</f>
        <v/>
      </c>
      <c r="J878" s="172" t="str">
        <f>IF(F878="","",DSUM('1.1_Instal·lacions fixes'!$E$14:$R$36,"emissions",$F$790:$F878)+DSUM('1.1_Instal·lacions fixes'!$E$43:$L$58,"emissions",$F$790:$F878)-SUM(J$791:J877))</f>
        <v/>
      </c>
      <c r="K878" s="172" t="str">
        <f>IF(F878="","",DSUM('1.2_Vehicles i maquinària'!$E$22:$S$44,"e1",$F$790:$F878)+DSUM('1.2_Vehicles i maquinària'!$E$50:$S$70,"emissions",$F$790:$F878)-SUM(K$791:K877))</f>
        <v/>
      </c>
      <c r="L878" s="172" t="str">
        <f>IF(F878="","",DSUM('1.2_Vehicles i maquinària'!$E$22:$S$44,"e2",$F$790:$F878)-SUM(L$791:L877))</f>
        <v/>
      </c>
      <c r="M878" s="172" t="str">
        <f>IF(F878="","",DSUM('1.2_Vehicles i maquinària'!$E$22:$S$44,"e3",$F$790:$F878)-SUM(M$791:M877))</f>
        <v/>
      </c>
      <c r="N878" s="172" t="str">
        <f>IF(F878="","",DSUM('1.2_Vehicles i maquinària'!$E$22:$S$44,"emissions",$F$790:$F878)+DSUM('1.2_Vehicles i maquinària'!$E$50:$S$70,"emissions",$F$790:$F878)-SUM(N$791:N877))</f>
        <v/>
      </c>
      <c r="O878" s="172" t="str">
        <f>IF(F878="","",DSUM('1.2_Vehicles i maquinària'!$E$82:$S$92,"e1",$F$790:$F878)-SUM(O$791:O877))</f>
        <v/>
      </c>
      <c r="P878" s="172" t="str">
        <f>IF(F878="","",DSUM('1.2_Vehicles i maquinària'!$E$82:$S$92,"e2",$F$790:$F878)-SUM(P$791:P877))</f>
        <v/>
      </c>
      <c r="Q878" s="172" t="str">
        <f>IF(F878="","",DSUM('1.2_Vehicles i maquinària'!$E$82:$S$92,"e3",$F$790:$F878)-SUM(Q$791:Q877))</f>
        <v/>
      </c>
      <c r="R878" s="172" t="str">
        <f>IF(F878="","",DSUM('1.2_Vehicles i maquinària'!$E$82:$S$92,"emissions",$F$790:$F878)-SUM(R$791:R877))</f>
        <v/>
      </c>
      <c r="S878" s="172" t="str">
        <f>IF(F878="","",DSUM('1.2_Vehicles i maquinària'!$E$99:$S$109,"e1",$F$790:$F878)-SUM(S$791:S877))</f>
        <v/>
      </c>
      <c r="T878" s="172" t="str">
        <f>IF(F878="","",DSUM('1.2_Vehicles i maquinària'!$E$99:$S$109,"e2",$F$790:$F878)-SUM(T$791:T877))</f>
        <v/>
      </c>
      <c r="U878" s="172" t="str">
        <f>IF(F878="","",DSUM('1.2_Vehicles i maquinària'!$E$99:$S$109,"e3",$F$790:$F878)-SUM(U$791:U877))</f>
        <v/>
      </c>
      <c r="V878" s="172" t="str">
        <f>IF(F878="","",DSUM('1.2_Vehicles i maquinària'!$E$99:$S$109,"emissions",$F$790:$F878)-SUM(V$791:V877))</f>
        <v/>
      </c>
      <c r="W878" s="172" t="str">
        <f>IF(F878="","",DSUM('1.3_Emissions de procés'!$E$17:$M$32,"e1",$F$790:$F878)-SUM(W$791:W877))</f>
        <v/>
      </c>
      <c r="X878" s="172" t="str">
        <f>IF(F878="","",DSUM('1.3_Emissions de procés'!$E$17:$M$32,"e2",$F$790:$F878)-SUM(X$791:X877))</f>
        <v/>
      </c>
      <c r="Y878" s="172" t="str">
        <f>IF(F878="","",DSUM('1.3_Emissions de procés'!$E$17:$M$32,"e3",$F$790:$F878)-SUM(Y$791:Y877))</f>
        <v/>
      </c>
      <c r="Z878" s="172" t="str">
        <f>IF(F878="","",DSUM('1.3_Emissions de procés'!$E$17:$M$32,"emissions",$F$790:$F878)-SUM(Z$791:Z877))</f>
        <v/>
      </c>
      <c r="AA878" s="172" t="str">
        <f>IF(F878="","",DSUM('1.3_Emissions de procés'!$E$39:$M$54,"e1",$F$790:$F878)-SUM(AA$791:AA877))</f>
        <v/>
      </c>
      <c r="AB878" s="193" t="str">
        <f>IF(F878="","",DSUM('1.3_Emissions de procés'!$E$39:$M$54,"e2",$F$790:$F878)-SUM(AB$791:AB877))</f>
        <v/>
      </c>
      <c r="AC878" s="193" t="str">
        <f>IF(F878="","",DSUM('1.3_Emissions de procés'!$E$39:$M$54,"e3",$F$790:$F878)-SUM(AC$791:AC877))</f>
        <v/>
      </c>
      <c r="AD878" s="193" t="str">
        <f>IF(F878="","",DSUM('1.3_Emissions de procés'!$E$39:$M$54,"emissions",$F$790:$F878)-SUM(AD$791:AD877))</f>
        <v/>
      </c>
    </row>
    <row r="879" spans="2:30" x14ac:dyDescent="0.25">
      <c r="B879">
        <v>89</v>
      </c>
      <c r="C879" s="172" t="str">
        <f>IF('0.1_Dades generals organització'!E132="","",'0.1_Dades generals organització'!E132)</f>
        <v/>
      </c>
      <c r="D879" s="172" t="str">
        <f>IF(C879="","",IF('0.1_Dades generals organització'!G132="no","",Dades!C879))</f>
        <v/>
      </c>
      <c r="E879" s="172" t="str">
        <f>IFERROR(INDEX($D$791:$D$1040,MATCH(0,INDEX(COUNTIF($E$790:E878,$D$791:$D$1040),),)),"")</f>
        <v/>
      </c>
      <c r="F879" s="172" t="str">
        <f t="shared" si="24"/>
        <v/>
      </c>
      <c r="G879" s="172" t="str">
        <f>IF(F879="","",DSUM('1.1_Instal·lacions fixes'!$E$14:$R$36,"e1",$F$790:$F879)+DSUM('1.1_Instal·lacions fixes'!$E$43:$L$58,"e1",$F$790:$F879)-SUM(G$791:G878))</f>
        <v/>
      </c>
      <c r="H879" s="172" t="str">
        <f>IF(F879="","",DSUM('1.1_Instal·lacions fixes'!$E$14:$R$36,"e2",$F$790:$F879)+DSUM('1.1_Instal·lacions fixes'!$E$43:$L$58,"e2",$F$790:$F879)-SUM(H$791:H878))</f>
        <v/>
      </c>
      <c r="I879" s="172" t="str">
        <f>IF(F879="","",DSUM('1.1_Instal·lacions fixes'!$E$14:$R$36,"e3",$F$790:$F879)+DSUM('1.1_Instal·lacions fixes'!$E$43:$L$58,"e3",$F$790:$F879)-SUM(I$791:I878))</f>
        <v/>
      </c>
      <c r="J879" s="172" t="str">
        <f>IF(F879="","",DSUM('1.1_Instal·lacions fixes'!$E$14:$R$36,"emissions",$F$790:$F879)+DSUM('1.1_Instal·lacions fixes'!$E$43:$L$58,"emissions",$F$790:$F879)-SUM(J$791:J878))</f>
        <v/>
      </c>
      <c r="K879" s="172" t="str">
        <f>IF(F879="","",DSUM('1.2_Vehicles i maquinària'!$E$22:$S$44,"e1",$F$790:$F879)+DSUM('1.2_Vehicles i maquinària'!$E$50:$S$70,"emissions",$F$790:$F879)-SUM(K$791:K878))</f>
        <v/>
      </c>
      <c r="L879" s="172" t="str">
        <f>IF(F879="","",DSUM('1.2_Vehicles i maquinària'!$E$22:$S$44,"e2",$F$790:$F879)-SUM(L$791:L878))</f>
        <v/>
      </c>
      <c r="M879" s="172" t="str">
        <f>IF(F879="","",DSUM('1.2_Vehicles i maquinària'!$E$22:$S$44,"e3",$F$790:$F879)-SUM(M$791:M878))</f>
        <v/>
      </c>
      <c r="N879" s="172" t="str">
        <f>IF(F879="","",DSUM('1.2_Vehicles i maquinària'!$E$22:$S$44,"emissions",$F$790:$F879)+DSUM('1.2_Vehicles i maquinària'!$E$50:$S$70,"emissions",$F$790:$F879)-SUM(N$791:N878))</f>
        <v/>
      </c>
      <c r="O879" s="172" t="str">
        <f>IF(F879="","",DSUM('1.2_Vehicles i maquinària'!$E$82:$S$92,"e1",$F$790:$F879)-SUM(O$791:O878))</f>
        <v/>
      </c>
      <c r="P879" s="172" t="str">
        <f>IF(F879="","",DSUM('1.2_Vehicles i maquinària'!$E$82:$S$92,"e2",$F$790:$F879)-SUM(P$791:P878))</f>
        <v/>
      </c>
      <c r="Q879" s="172" t="str">
        <f>IF(F879="","",DSUM('1.2_Vehicles i maquinària'!$E$82:$S$92,"e3",$F$790:$F879)-SUM(Q$791:Q878))</f>
        <v/>
      </c>
      <c r="R879" s="172" t="str">
        <f>IF(F879="","",DSUM('1.2_Vehicles i maquinària'!$E$82:$S$92,"emissions",$F$790:$F879)-SUM(R$791:R878))</f>
        <v/>
      </c>
      <c r="S879" s="172" t="str">
        <f>IF(F879="","",DSUM('1.2_Vehicles i maquinària'!$E$99:$S$109,"e1",$F$790:$F879)-SUM(S$791:S878))</f>
        <v/>
      </c>
      <c r="T879" s="172" t="str">
        <f>IF(F879="","",DSUM('1.2_Vehicles i maquinària'!$E$99:$S$109,"e2",$F$790:$F879)-SUM(T$791:T878))</f>
        <v/>
      </c>
      <c r="U879" s="172" t="str">
        <f>IF(F879="","",DSUM('1.2_Vehicles i maquinària'!$E$99:$S$109,"e3",$F$790:$F879)-SUM(U$791:U878))</f>
        <v/>
      </c>
      <c r="V879" s="172" t="str">
        <f>IF(F879="","",DSUM('1.2_Vehicles i maquinària'!$E$99:$S$109,"emissions",$F$790:$F879)-SUM(V$791:V878))</f>
        <v/>
      </c>
      <c r="W879" s="172" t="str">
        <f>IF(F879="","",DSUM('1.3_Emissions de procés'!$E$17:$M$32,"e1",$F$790:$F879)-SUM(W$791:W878))</f>
        <v/>
      </c>
      <c r="X879" s="172" t="str">
        <f>IF(F879="","",DSUM('1.3_Emissions de procés'!$E$17:$M$32,"e2",$F$790:$F879)-SUM(X$791:X878))</f>
        <v/>
      </c>
      <c r="Y879" s="172" t="str">
        <f>IF(F879="","",DSUM('1.3_Emissions de procés'!$E$17:$M$32,"e3",$F$790:$F879)-SUM(Y$791:Y878))</f>
        <v/>
      </c>
      <c r="Z879" s="172" t="str">
        <f>IF(F879="","",DSUM('1.3_Emissions de procés'!$E$17:$M$32,"emissions",$F$790:$F879)-SUM(Z$791:Z878))</f>
        <v/>
      </c>
      <c r="AA879" s="172" t="str">
        <f>IF(F879="","",DSUM('1.3_Emissions de procés'!$E$39:$M$54,"e1",$F$790:$F879)-SUM(AA$791:AA878))</f>
        <v/>
      </c>
      <c r="AB879" s="193" t="str">
        <f>IF(F879="","",DSUM('1.3_Emissions de procés'!$E$39:$M$54,"e2",$F$790:$F879)-SUM(AB$791:AB878))</f>
        <v/>
      </c>
      <c r="AC879" s="193" t="str">
        <f>IF(F879="","",DSUM('1.3_Emissions de procés'!$E$39:$M$54,"e3",$F$790:$F879)-SUM(AC$791:AC878))</f>
        <v/>
      </c>
      <c r="AD879" s="193" t="str">
        <f>IF(F879="","",DSUM('1.3_Emissions de procés'!$E$39:$M$54,"emissions",$F$790:$F879)-SUM(AD$791:AD878))</f>
        <v/>
      </c>
    </row>
    <row r="880" spans="2:30" x14ac:dyDescent="0.25">
      <c r="B880">
        <v>90</v>
      </c>
      <c r="C880" s="172" t="str">
        <f>IF('0.1_Dades generals organització'!E133="","",'0.1_Dades generals organització'!E133)</f>
        <v/>
      </c>
      <c r="D880" s="172" t="str">
        <f>IF(C880="","",IF('0.1_Dades generals organització'!G133="no","",Dades!C880))</f>
        <v/>
      </c>
      <c r="E880" s="172" t="str">
        <f>IFERROR(INDEX($D$791:$D$1040,MATCH(0,INDEX(COUNTIF($E$790:E879,$D$791:$D$1040),),)),"")</f>
        <v/>
      </c>
      <c r="F880" s="172" t="str">
        <f t="shared" si="24"/>
        <v/>
      </c>
      <c r="G880" s="172" t="str">
        <f>IF(F880="","",DSUM('1.1_Instal·lacions fixes'!$E$14:$R$36,"e1",$F$790:$F880)+DSUM('1.1_Instal·lacions fixes'!$E$43:$L$58,"e1",$F$790:$F880)-SUM(G$791:G879))</f>
        <v/>
      </c>
      <c r="H880" s="172" t="str">
        <f>IF(F880="","",DSUM('1.1_Instal·lacions fixes'!$E$14:$R$36,"e2",$F$790:$F880)+DSUM('1.1_Instal·lacions fixes'!$E$43:$L$58,"e2",$F$790:$F880)-SUM(H$791:H879))</f>
        <v/>
      </c>
      <c r="I880" s="172" t="str">
        <f>IF(F880="","",DSUM('1.1_Instal·lacions fixes'!$E$14:$R$36,"e3",$F$790:$F880)+DSUM('1.1_Instal·lacions fixes'!$E$43:$L$58,"e3",$F$790:$F880)-SUM(I$791:I879))</f>
        <v/>
      </c>
      <c r="J880" s="172" t="str">
        <f>IF(F880="","",DSUM('1.1_Instal·lacions fixes'!$E$14:$R$36,"emissions",$F$790:$F880)+DSUM('1.1_Instal·lacions fixes'!$E$43:$L$58,"emissions",$F$790:$F880)-SUM(J$791:J879))</f>
        <v/>
      </c>
      <c r="K880" s="172" t="str">
        <f>IF(F880="","",DSUM('1.2_Vehicles i maquinària'!$E$22:$S$44,"e1",$F$790:$F880)+DSUM('1.2_Vehicles i maquinària'!$E$50:$S$70,"emissions",$F$790:$F880)-SUM(K$791:K879))</f>
        <v/>
      </c>
      <c r="L880" s="172" t="str">
        <f>IF(F880="","",DSUM('1.2_Vehicles i maquinària'!$E$22:$S$44,"e2",$F$790:$F880)-SUM(L$791:L879))</f>
        <v/>
      </c>
      <c r="M880" s="172" t="str">
        <f>IF(F880="","",DSUM('1.2_Vehicles i maquinària'!$E$22:$S$44,"e3",$F$790:$F880)-SUM(M$791:M879))</f>
        <v/>
      </c>
      <c r="N880" s="172" t="str">
        <f>IF(F880="","",DSUM('1.2_Vehicles i maquinària'!$E$22:$S$44,"emissions",$F$790:$F880)+DSUM('1.2_Vehicles i maquinària'!$E$50:$S$70,"emissions",$F$790:$F880)-SUM(N$791:N879))</f>
        <v/>
      </c>
      <c r="O880" s="172" t="str">
        <f>IF(F880="","",DSUM('1.2_Vehicles i maquinària'!$E$82:$S$92,"e1",$F$790:$F880)-SUM(O$791:O879))</f>
        <v/>
      </c>
      <c r="P880" s="172" t="str">
        <f>IF(F880="","",DSUM('1.2_Vehicles i maquinària'!$E$82:$S$92,"e2",$F$790:$F880)-SUM(P$791:P879))</f>
        <v/>
      </c>
      <c r="Q880" s="172" t="str">
        <f>IF(F880="","",DSUM('1.2_Vehicles i maquinària'!$E$82:$S$92,"e3",$F$790:$F880)-SUM(Q$791:Q879))</f>
        <v/>
      </c>
      <c r="R880" s="172" t="str">
        <f>IF(F880="","",DSUM('1.2_Vehicles i maquinària'!$E$82:$S$92,"emissions",$F$790:$F880)-SUM(R$791:R879))</f>
        <v/>
      </c>
      <c r="S880" s="172" t="str">
        <f>IF(F880="","",DSUM('1.2_Vehicles i maquinària'!$E$99:$S$109,"e1",$F$790:$F880)-SUM(S$791:S879))</f>
        <v/>
      </c>
      <c r="T880" s="172" t="str">
        <f>IF(F880="","",DSUM('1.2_Vehicles i maquinària'!$E$99:$S$109,"e2",$F$790:$F880)-SUM(T$791:T879))</f>
        <v/>
      </c>
      <c r="U880" s="172" t="str">
        <f>IF(F880="","",DSUM('1.2_Vehicles i maquinària'!$E$99:$S$109,"e3",$F$790:$F880)-SUM(U$791:U879))</f>
        <v/>
      </c>
      <c r="V880" s="172" t="str">
        <f>IF(F880="","",DSUM('1.2_Vehicles i maquinària'!$E$99:$S$109,"emissions",$F$790:$F880)-SUM(V$791:V879))</f>
        <v/>
      </c>
      <c r="W880" s="172" t="str">
        <f>IF(F880="","",DSUM('1.3_Emissions de procés'!$E$17:$M$32,"e1",$F$790:$F880)-SUM(W$791:W879))</f>
        <v/>
      </c>
      <c r="X880" s="172" t="str">
        <f>IF(F880="","",DSUM('1.3_Emissions de procés'!$E$17:$M$32,"e2",$F$790:$F880)-SUM(X$791:X879))</f>
        <v/>
      </c>
      <c r="Y880" s="172" t="str">
        <f>IF(F880="","",DSUM('1.3_Emissions de procés'!$E$17:$M$32,"e3",$F$790:$F880)-SUM(Y$791:Y879))</f>
        <v/>
      </c>
      <c r="Z880" s="172" t="str">
        <f>IF(F880="","",DSUM('1.3_Emissions de procés'!$E$17:$M$32,"emissions",$F$790:$F880)-SUM(Z$791:Z879))</f>
        <v/>
      </c>
      <c r="AA880" s="172" t="str">
        <f>IF(F880="","",DSUM('1.3_Emissions de procés'!$E$39:$M$54,"e1",$F$790:$F880)-SUM(AA$791:AA879))</f>
        <v/>
      </c>
      <c r="AB880" s="193" t="str">
        <f>IF(F880="","",DSUM('1.3_Emissions de procés'!$E$39:$M$54,"e2",$F$790:$F880)-SUM(AB$791:AB879))</f>
        <v/>
      </c>
      <c r="AC880" s="193" t="str">
        <f>IF(F880="","",DSUM('1.3_Emissions de procés'!$E$39:$M$54,"e3",$F$790:$F880)-SUM(AC$791:AC879))</f>
        <v/>
      </c>
      <c r="AD880" s="193" t="str">
        <f>IF(F880="","",DSUM('1.3_Emissions de procés'!$E$39:$M$54,"emissions",$F$790:$F880)-SUM(AD$791:AD879))</f>
        <v/>
      </c>
    </row>
    <row r="881" spans="2:30" x14ac:dyDescent="0.25">
      <c r="B881">
        <v>91</v>
      </c>
      <c r="C881" s="172" t="str">
        <f>IF('0.1_Dades generals organització'!E134="","",'0.1_Dades generals organització'!E134)</f>
        <v/>
      </c>
      <c r="D881" s="172" t="str">
        <f>IF(C881="","",IF('0.1_Dades generals organització'!G134="no","",Dades!C881))</f>
        <v/>
      </c>
      <c r="E881" s="172" t="str">
        <f>IFERROR(INDEX($D$791:$D$1040,MATCH(0,INDEX(COUNTIF($E$790:E880,$D$791:$D$1040),),)),"")</f>
        <v/>
      </c>
      <c r="F881" s="172" t="str">
        <f t="shared" si="24"/>
        <v/>
      </c>
      <c r="G881" s="172" t="str">
        <f>IF(F881="","",DSUM('1.1_Instal·lacions fixes'!$E$14:$R$36,"e1",$F$790:$F881)+DSUM('1.1_Instal·lacions fixes'!$E$43:$L$58,"e1",$F$790:$F881)-SUM(G$791:G880))</f>
        <v/>
      </c>
      <c r="H881" s="172" t="str">
        <f>IF(F881="","",DSUM('1.1_Instal·lacions fixes'!$E$14:$R$36,"e2",$F$790:$F881)+DSUM('1.1_Instal·lacions fixes'!$E$43:$L$58,"e2",$F$790:$F881)-SUM(H$791:H880))</f>
        <v/>
      </c>
      <c r="I881" s="172" t="str">
        <f>IF(F881="","",DSUM('1.1_Instal·lacions fixes'!$E$14:$R$36,"e3",$F$790:$F881)+DSUM('1.1_Instal·lacions fixes'!$E$43:$L$58,"e3",$F$790:$F881)-SUM(I$791:I880))</f>
        <v/>
      </c>
      <c r="J881" s="172" t="str">
        <f>IF(F881="","",DSUM('1.1_Instal·lacions fixes'!$E$14:$R$36,"emissions",$F$790:$F881)+DSUM('1.1_Instal·lacions fixes'!$E$43:$L$58,"emissions",$F$790:$F881)-SUM(J$791:J880))</f>
        <v/>
      </c>
      <c r="K881" s="172" t="str">
        <f>IF(F881="","",DSUM('1.2_Vehicles i maquinària'!$E$22:$S$44,"e1",$F$790:$F881)+DSUM('1.2_Vehicles i maquinària'!$E$50:$S$70,"emissions",$F$790:$F881)-SUM(K$791:K880))</f>
        <v/>
      </c>
      <c r="L881" s="172" t="str">
        <f>IF(F881="","",DSUM('1.2_Vehicles i maquinària'!$E$22:$S$44,"e2",$F$790:$F881)-SUM(L$791:L880))</f>
        <v/>
      </c>
      <c r="M881" s="172" t="str">
        <f>IF(F881="","",DSUM('1.2_Vehicles i maquinària'!$E$22:$S$44,"e3",$F$790:$F881)-SUM(M$791:M880))</f>
        <v/>
      </c>
      <c r="N881" s="172" t="str">
        <f>IF(F881="","",DSUM('1.2_Vehicles i maquinària'!$E$22:$S$44,"emissions",$F$790:$F881)+DSUM('1.2_Vehicles i maquinària'!$E$50:$S$70,"emissions",$F$790:$F881)-SUM(N$791:N880))</f>
        <v/>
      </c>
      <c r="O881" s="172" t="str">
        <f>IF(F881="","",DSUM('1.2_Vehicles i maquinària'!$E$82:$S$92,"e1",$F$790:$F881)-SUM(O$791:O880))</f>
        <v/>
      </c>
      <c r="P881" s="172" t="str">
        <f>IF(F881="","",DSUM('1.2_Vehicles i maquinària'!$E$82:$S$92,"e2",$F$790:$F881)-SUM(P$791:P880))</f>
        <v/>
      </c>
      <c r="Q881" s="172" t="str">
        <f>IF(F881="","",DSUM('1.2_Vehicles i maquinària'!$E$82:$S$92,"e3",$F$790:$F881)-SUM(Q$791:Q880))</f>
        <v/>
      </c>
      <c r="R881" s="172" t="str">
        <f>IF(F881="","",DSUM('1.2_Vehicles i maquinària'!$E$82:$S$92,"emissions",$F$790:$F881)-SUM(R$791:R880))</f>
        <v/>
      </c>
      <c r="S881" s="172" t="str">
        <f>IF(F881="","",DSUM('1.2_Vehicles i maquinària'!$E$99:$S$109,"e1",$F$790:$F881)-SUM(S$791:S880))</f>
        <v/>
      </c>
      <c r="T881" s="172" t="str">
        <f>IF(F881="","",DSUM('1.2_Vehicles i maquinària'!$E$99:$S$109,"e2",$F$790:$F881)-SUM(T$791:T880))</f>
        <v/>
      </c>
      <c r="U881" s="172" t="str">
        <f>IF(F881="","",DSUM('1.2_Vehicles i maquinària'!$E$99:$S$109,"e3",$F$790:$F881)-SUM(U$791:U880))</f>
        <v/>
      </c>
      <c r="V881" s="172" t="str">
        <f>IF(F881="","",DSUM('1.2_Vehicles i maquinària'!$E$99:$S$109,"emissions",$F$790:$F881)-SUM(V$791:V880))</f>
        <v/>
      </c>
      <c r="W881" s="172" t="str">
        <f>IF(F881="","",DSUM('1.3_Emissions de procés'!$E$17:$M$32,"e1",$F$790:$F881)-SUM(W$791:W880))</f>
        <v/>
      </c>
      <c r="X881" s="172" t="str">
        <f>IF(F881="","",DSUM('1.3_Emissions de procés'!$E$17:$M$32,"e2",$F$790:$F881)-SUM(X$791:X880))</f>
        <v/>
      </c>
      <c r="Y881" s="172" t="str">
        <f>IF(F881="","",DSUM('1.3_Emissions de procés'!$E$17:$M$32,"e3",$F$790:$F881)-SUM(Y$791:Y880))</f>
        <v/>
      </c>
      <c r="Z881" s="172" t="str">
        <f>IF(F881="","",DSUM('1.3_Emissions de procés'!$E$17:$M$32,"emissions",$F$790:$F881)-SUM(Z$791:Z880))</f>
        <v/>
      </c>
      <c r="AA881" s="172" t="str">
        <f>IF(F881="","",DSUM('1.3_Emissions de procés'!$E$39:$M$54,"e1",$F$790:$F881)-SUM(AA$791:AA880))</f>
        <v/>
      </c>
      <c r="AB881" s="193" t="str">
        <f>IF(F881="","",DSUM('1.3_Emissions de procés'!$E$39:$M$54,"e2",$F$790:$F881)-SUM(AB$791:AB880))</f>
        <v/>
      </c>
      <c r="AC881" s="193" t="str">
        <f>IF(F881="","",DSUM('1.3_Emissions de procés'!$E$39:$M$54,"e3",$F$790:$F881)-SUM(AC$791:AC880))</f>
        <v/>
      </c>
      <c r="AD881" s="193" t="str">
        <f>IF(F881="","",DSUM('1.3_Emissions de procés'!$E$39:$M$54,"emissions",$F$790:$F881)-SUM(AD$791:AD880))</f>
        <v/>
      </c>
    </row>
    <row r="882" spans="2:30" x14ac:dyDescent="0.25">
      <c r="B882">
        <v>92</v>
      </c>
      <c r="C882" s="172" t="str">
        <f>IF('0.1_Dades generals organització'!E135="","",'0.1_Dades generals organització'!E135)</f>
        <v/>
      </c>
      <c r="D882" s="172" t="str">
        <f>IF(C882="","",IF('0.1_Dades generals organització'!G135="no","",Dades!C882))</f>
        <v/>
      </c>
      <c r="E882" s="172" t="str">
        <f>IFERROR(INDEX($D$791:$D$1040,MATCH(0,INDEX(COUNTIF($E$790:E881,$D$791:$D$1040),),)),"")</f>
        <v/>
      </c>
      <c r="F882" s="172" t="str">
        <f t="shared" si="24"/>
        <v/>
      </c>
      <c r="G882" s="172" t="str">
        <f>IF(F882="","",DSUM('1.1_Instal·lacions fixes'!$E$14:$R$36,"e1",$F$790:$F882)+DSUM('1.1_Instal·lacions fixes'!$E$43:$L$58,"e1",$F$790:$F882)-SUM(G$791:G881))</f>
        <v/>
      </c>
      <c r="H882" s="172" t="str">
        <f>IF(F882="","",DSUM('1.1_Instal·lacions fixes'!$E$14:$R$36,"e2",$F$790:$F882)+DSUM('1.1_Instal·lacions fixes'!$E$43:$L$58,"e2",$F$790:$F882)-SUM(H$791:H881))</f>
        <v/>
      </c>
      <c r="I882" s="172" t="str">
        <f>IF(F882="","",DSUM('1.1_Instal·lacions fixes'!$E$14:$R$36,"e3",$F$790:$F882)+DSUM('1.1_Instal·lacions fixes'!$E$43:$L$58,"e3",$F$790:$F882)-SUM(I$791:I881))</f>
        <v/>
      </c>
      <c r="J882" s="172" t="str">
        <f>IF(F882="","",DSUM('1.1_Instal·lacions fixes'!$E$14:$R$36,"emissions",$F$790:$F882)+DSUM('1.1_Instal·lacions fixes'!$E$43:$L$58,"emissions",$F$790:$F882)-SUM(J$791:J881))</f>
        <v/>
      </c>
      <c r="K882" s="172" t="str">
        <f>IF(F882="","",DSUM('1.2_Vehicles i maquinària'!$E$22:$S$44,"e1",$F$790:$F882)+DSUM('1.2_Vehicles i maquinària'!$E$50:$S$70,"emissions",$F$790:$F882)-SUM(K$791:K881))</f>
        <v/>
      </c>
      <c r="L882" s="172" t="str">
        <f>IF(F882="","",DSUM('1.2_Vehicles i maquinària'!$E$22:$S$44,"e2",$F$790:$F882)-SUM(L$791:L881))</f>
        <v/>
      </c>
      <c r="M882" s="172" t="str">
        <f>IF(F882="","",DSUM('1.2_Vehicles i maquinària'!$E$22:$S$44,"e3",$F$790:$F882)-SUM(M$791:M881))</f>
        <v/>
      </c>
      <c r="N882" s="172" t="str">
        <f>IF(F882="","",DSUM('1.2_Vehicles i maquinària'!$E$22:$S$44,"emissions",$F$790:$F882)+DSUM('1.2_Vehicles i maquinària'!$E$50:$S$70,"emissions",$F$790:$F882)-SUM(N$791:N881))</f>
        <v/>
      </c>
      <c r="O882" s="172" t="str">
        <f>IF(F882="","",DSUM('1.2_Vehicles i maquinària'!$E$82:$S$92,"e1",$F$790:$F882)-SUM(O$791:O881))</f>
        <v/>
      </c>
      <c r="P882" s="172" t="str">
        <f>IF(F882="","",DSUM('1.2_Vehicles i maquinària'!$E$82:$S$92,"e2",$F$790:$F882)-SUM(P$791:P881))</f>
        <v/>
      </c>
      <c r="Q882" s="172" t="str">
        <f>IF(F882="","",DSUM('1.2_Vehicles i maquinària'!$E$82:$S$92,"e3",$F$790:$F882)-SUM(Q$791:Q881))</f>
        <v/>
      </c>
      <c r="R882" s="172" t="str">
        <f>IF(F882="","",DSUM('1.2_Vehicles i maquinària'!$E$82:$S$92,"emissions",$F$790:$F882)-SUM(R$791:R881))</f>
        <v/>
      </c>
      <c r="S882" s="172" t="str">
        <f>IF(F882="","",DSUM('1.2_Vehicles i maquinària'!$E$99:$S$109,"e1",$F$790:$F882)-SUM(S$791:S881))</f>
        <v/>
      </c>
      <c r="T882" s="172" t="str">
        <f>IF(F882="","",DSUM('1.2_Vehicles i maquinària'!$E$99:$S$109,"e2",$F$790:$F882)-SUM(T$791:T881))</f>
        <v/>
      </c>
      <c r="U882" s="172" t="str">
        <f>IF(F882="","",DSUM('1.2_Vehicles i maquinària'!$E$99:$S$109,"e3",$F$790:$F882)-SUM(U$791:U881))</f>
        <v/>
      </c>
      <c r="V882" s="172" t="str">
        <f>IF(F882="","",DSUM('1.2_Vehicles i maquinària'!$E$99:$S$109,"emissions",$F$790:$F882)-SUM(V$791:V881))</f>
        <v/>
      </c>
      <c r="W882" s="172" t="str">
        <f>IF(F882="","",DSUM('1.3_Emissions de procés'!$E$17:$M$32,"e1",$F$790:$F882)-SUM(W$791:W881))</f>
        <v/>
      </c>
      <c r="X882" s="172" t="str">
        <f>IF(F882="","",DSUM('1.3_Emissions de procés'!$E$17:$M$32,"e2",$F$790:$F882)-SUM(X$791:X881))</f>
        <v/>
      </c>
      <c r="Y882" s="172" t="str">
        <f>IF(F882="","",DSUM('1.3_Emissions de procés'!$E$17:$M$32,"e3",$F$790:$F882)-SUM(Y$791:Y881))</f>
        <v/>
      </c>
      <c r="Z882" s="172" t="str">
        <f>IF(F882="","",DSUM('1.3_Emissions de procés'!$E$17:$M$32,"emissions",$F$790:$F882)-SUM(Z$791:Z881))</f>
        <v/>
      </c>
      <c r="AA882" s="172" t="str">
        <f>IF(F882="","",DSUM('1.3_Emissions de procés'!$E$39:$M$54,"e1",$F$790:$F882)-SUM(AA$791:AA881))</f>
        <v/>
      </c>
      <c r="AB882" s="193" t="str">
        <f>IF(F882="","",DSUM('1.3_Emissions de procés'!$E$39:$M$54,"e2",$F$790:$F882)-SUM(AB$791:AB881))</f>
        <v/>
      </c>
      <c r="AC882" s="193" t="str">
        <f>IF(F882="","",DSUM('1.3_Emissions de procés'!$E$39:$M$54,"e3",$F$790:$F882)-SUM(AC$791:AC881))</f>
        <v/>
      </c>
      <c r="AD882" s="193" t="str">
        <f>IF(F882="","",DSUM('1.3_Emissions de procés'!$E$39:$M$54,"emissions",$F$790:$F882)-SUM(AD$791:AD881))</f>
        <v/>
      </c>
    </row>
    <row r="883" spans="2:30" x14ac:dyDescent="0.25">
      <c r="B883">
        <v>93</v>
      </c>
      <c r="C883" s="172" t="str">
        <f>IF('0.1_Dades generals organització'!E136="","",'0.1_Dades generals organització'!E136)</f>
        <v/>
      </c>
      <c r="D883" s="172" t="str">
        <f>IF(C883="","",IF('0.1_Dades generals organització'!G136="no","",Dades!C883))</f>
        <v/>
      </c>
      <c r="E883" s="172" t="str">
        <f>IFERROR(INDEX($D$791:$D$1040,MATCH(0,INDEX(COUNTIF($E$790:E882,$D$791:$D$1040),),)),"")</f>
        <v/>
      </c>
      <c r="F883" s="172" t="str">
        <f t="shared" si="24"/>
        <v/>
      </c>
      <c r="G883" s="172" t="str">
        <f>IF(F883="","",DSUM('1.1_Instal·lacions fixes'!$E$14:$R$36,"e1",$F$790:$F883)+DSUM('1.1_Instal·lacions fixes'!$E$43:$L$58,"e1",$F$790:$F883)-SUM(G$791:G882))</f>
        <v/>
      </c>
      <c r="H883" s="172" t="str">
        <f>IF(F883="","",DSUM('1.1_Instal·lacions fixes'!$E$14:$R$36,"e2",$F$790:$F883)+DSUM('1.1_Instal·lacions fixes'!$E$43:$L$58,"e2",$F$790:$F883)-SUM(H$791:H882))</f>
        <v/>
      </c>
      <c r="I883" s="172" t="str">
        <f>IF(F883="","",DSUM('1.1_Instal·lacions fixes'!$E$14:$R$36,"e3",$F$790:$F883)+DSUM('1.1_Instal·lacions fixes'!$E$43:$L$58,"e3",$F$790:$F883)-SUM(I$791:I882))</f>
        <v/>
      </c>
      <c r="J883" s="172" t="str">
        <f>IF(F883="","",DSUM('1.1_Instal·lacions fixes'!$E$14:$R$36,"emissions",$F$790:$F883)+DSUM('1.1_Instal·lacions fixes'!$E$43:$L$58,"emissions",$F$790:$F883)-SUM(J$791:J882))</f>
        <v/>
      </c>
      <c r="K883" s="172" t="str">
        <f>IF(F883="","",DSUM('1.2_Vehicles i maquinària'!$E$22:$S$44,"e1",$F$790:$F883)+DSUM('1.2_Vehicles i maquinària'!$E$50:$S$70,"emissions",$F$790:$F883)-SUM(K$791:K882))</f>
        <v/>
      </c>
      <c r="L883" s="172" t="str">
        <f>IF(F883="","",DSUM('1.2_Vehicles i maquinària'!$E$22:$S$44,"e2",$F$790:$F883)-SUM(L$791:L882))</f>
        <v/>
      </c>
      <c r="M883" s="172" t="str">
        <f>IF(F883="","",DSUM('1.2_Vehicles i maquinària'!$E$22:$S$44,"e3",$F$790:$F883)-SUM(M$791:M882))</f>
        <v/>
      </c>
      <c r="N883" s="172" t="str">
        <f>IF(F883="","",DSUM('1.2_Vehicles i maquinària'!$E$22:$S$44,"emissions",$F$790:$F883)+DSUM('1.2_Vehicles i maquinària'!$E$50:$S$70,"emissions",$F$790:$F883)-SUM(N$791:N882))</f>
        <v/>
      </c>
      <c r="O883" s="172" t="str">
        <f>IF(F883="","",DSUM('1.2_Vehicles i maquinària'!$E$82:$S$92,"e1",$F$790:$F883)-SUM(O$791:O882))</f>
        <v/>
      </c>
      <c r="P883" s="172" t="str">
        <f>IF(F883="","",DSUM('1.2_Vehicles i maquinària'!$E$82:$S$92,"e2",$F$790:$F883)-SUM(P$791:P882))</f>
        <v/>
      </c>
      <c r="Q883" s="172" t="str">
        <f>IF(F883="","",DSUM('1.2_Vehicles i maquinària'!$E$82:$S$92,"e3",$F$790:$F883)-SUM(Q$791:Q882))</f>
        <v/>
      </c>
      <c r="R883" s="172" t="str">
        <f>IF(F883="","",DSUM('1.2_Vehicles i maquinària'!$E$82:$S$92,"emissions",$F$790:$F883)-SUM(R$791:R882))</f>
        <v/>
      </c>
      <c r="S883" s="172" t="str">
        <f>IF(F883="","",DSUM('1.2_Vehicles i maquinària'!$E$99:$S$109,"e1",$F$790:$F883)-SUM(S$791:S882))</f>
        <v/>
      </c>
      <c r="T883" s="172" t="str">
        <f>IF(F883="","",DSUM('1.2_Vehicles i maquinària'!$E$99:$S$109,"e2",$F$790:$F883)-SUM(T$791:T882))</f>
        <v/>
      </c>
      <c r="U883" s="172" t="str">
        <f>IF(F883="","",DSUM('1.2_Vehicles i maquinària'!$E$99:$S$109,"e3",$F$790:$F883)-SUM(U$791:U882))</f>
        <v/>
      </c>
      <c r="V883" s="172" t="str">
        <f>IF(F883="","",DSUM('1.2_Vehicles i maquinària'!$E$99:$S$109,"emissions",$F$790:$F883)-SUM(V$791:V882))</f>
        <v/>
      </c>
      <c r="W883" s="172" t="str">
        <f>IF(F883="","",DSUM('1.3_Emissions de procés'!$E$17:$M$32,"e1",$F$790:$F883)-SUM(W$791:W882))</f>
        <v/>
      </c>
      <c r="X883" s="172" t="str">
        <f>IF(F883="","",DSUM('1.3_Emissions de procés'!$E$17:$M$32,"e2",$F$790:$F883)-SUM(X$791:X882))</f>
        <v/>
      </c>
      <c r="Y883" s="172" t="str">
        <f>IF(F883="","",DSUM('1.3_Emissions de procés'!$E$17:$M$32,"e3",$F$790:$F883)-SUM(Y$791:Y882))</f>
        <v/>
      </c>
      <c r="Z883" s="172" t="str">
        <f>IF(F883="","",DSUM('1.3_Emissions de procés'!$E$17:$M$32,"emissions",$F$790:$F883)-SUM(Z$791:Z882))</f>
        <v/>
      </c>
      <c r="AA883" s="172" t="str">
        <f>IF(F883="","",DSUM('1.3_Emissions de procés'!$E$39:$M$54,"e1",$F$790:$F883)-SUM(AA$791:AA882))</f>
        <v/>
      </c>
      <c r="AB883" s="193" t="str">
        <f>IF(F883="","",DSUM('1.3_Emissions de procés'!$E$39:$M$54,"e2",$F$790:$F883)-SUM(AB$791:AB882))</f>
        <v/>
      </c>
      <c r="AC883" s="193" t="str">
        <f>IF(F883="","",DSUM('1.3_Emissions de procés'!$E$39:$M$54,"e3",$F$790:$F883)-SUM(AC$791:AC882))</f>
        <v/>
      </c>
      <c r="AD883" s="193" t="str">
        <f>IF(F883="","",DSUM('1.3_Emissions de procés'!$E$39:$M$54,"emissions",$F$790:$F883)-SUM(AD$791:AD882))</f>
        <v/>
      </c>
    </row>
    <row r="884" spans="2:30" x14ac:dyDescent="0.25">
      <c r="B884">
        <v>94</v>
      </c>
      <c r="C884" s="172" t="str">
        <f>IF('0.1_Dades generals organització'!E137="","",'0.1_Dades generals organització'!E137)</f>
        <v/>
      </c>
      <c r="D884" s="172" t="str">
        <f>IF(C884="","",IF('0.1_Dades generals organització'!G137="no","",Dades!C884))</f>
        <v/>
      </c>
      <c r="E884" s="172" t="str">
        <f>IFERROR(INDEX($D$791:$D$1040,MATCH(0,INDEX(COUNTIF($E$790:E883,$D$791:$D$1040),),)),"")</f>
        <v/>
      </c>
      <c r="F884" s="172" t="str">
        <f t="shared" si="24"/>
        <v/>
      </c>
      <c r="G884" s="172" t="str">
        <f>IF(F884="","",DSUM('1.1_Instal·lacions fixes'!$E$14:$R$36,"e1",$F$790:$F884)+DSUM('1.1_Instal·lacions fixes'!$E$43:$L$58,"e1",$F$790:$F884)-SUM(G$791:G883))</f>
        <v/>
      </c>
      <c r="H884" s="172" t="str">
        <f>IF(F884="","",DSUM('1.1_Instal·lacions fixes'!$E$14:$R$36,"e2",$F$790:$F884)+DSUM('1.1_Instal·lacions fixes'!$E$43:$L$58,"e2",$F$790:$F884)-SUM(H$791:H883))</f>
        <v/>
      </c>
      <c r="I884" s="172" t="str">
        <f>IF(F884="","",DSUM('1.1_Instal·lacions fixes'!$E$14:$R$36,"e3",$F$790:$F884)+DSUM('1.1_Instal·lacions fixes'!$E$43:$L$58,"e3",$F$790:$F884)-SUM(I$791:I883))</f>
        <v/>
      </c>
      <c r="J884" s="172" t="str">
        <f>IF(F884="","",DSUM('1.1_Instal·lacions fixes'!$E$14:$R$36,"emissions",$F$790:$F884)+DSUM('1.1_Instal·lacions fixes'!$E$43:$L$58,"emissions",$F$790:$F884)-SUM(J$791:J883))</f>
        <v/>
      </c>
      <c r="K884" s="172" t="str">
        <f>IF(F884="","",DSUM('1.2_Vehicles i maquinària'!$E$22:$S$44,"e1",$F$790:$F884)+DSUM('1.2_Vehicles i maquinària'!$E$50:$S$70,"emissions",$F$790:$F884)-SUM(K$791:K883))</f>
        <v/>
      </c>
      <c r="L884" s="172" t="str">
        <f>IF(F884="","",DSUM('1.2_Vehicles i maquinària'!$E$22:$S$44,"e2",$F$790:$F884)-SUM(L$791:L883))</f>
        <v/>
      </c>
      <c r="M884" s="172" t="str">
        <f>IF(F884="","",DSUM('1.2_Vehicles i maquinària'!$E$22:$S$44,"e3",$F$790:$F884)-SUM(M$791:M883))</f>
        <v/>
      </c>
      <c r="N884" s="172" t="str">
        <f>IF(F884="","",DSUM('1.2_Vehicles i maquinària'!$E$22:$S$44,"emissions",$F$790:$F884)+DSUM('1.2_Vehicles i maquinària'!$E$50:$S$70,"emissions",$F$790:$F884)-SUM(N$791:N883))</f>
        <v/>
      </c>
      <c r="O884" s="172" t="str">
        <f>IF(F884="","",DSUM('1.2_Vehicles i maquinària'!$E$82:$S$92,"e1",$F$790:$F884)-SUM(O$791:O883))</f>
        <v/>
      </c>
      <c r="P884" s="172" t="str">
        <f>IF(F884="","",DSUM('1.2_Vehicles i maquinària'!$E$82:$S$92,"e2",$F$790:$F884)-SUM(P$791:P883))</f>
        <v/>
      </c>
      <c r="Q884" s="172" t="str">
        <f>IF(F884="","",DSUM('1.2_Vehicles i maquinària'!$E$82:$S$92,"e3",$F$790:$F884)-SUM(Q$791:Q883))</f>
        <v/>
      </c>
      <c r="R884" s="172" t="str">
        <f>IF(F884="","",DSUM('1.2_Vehicles i maquinària'!$E$82:$S$92,"emissions",$F$790:$F884)-SUM(R$791:R883))</f>
        <v/>
      </c>
      <c r="S884" s="172" t="str">
        <f>IF(F884="","",DSUM('1.2_Vehicles i maquinària'!$E$99:$S$109,"e1",$F$790:$F884)-SUM(S$791:S883))</f>
        <v/>
      </c>
      <c r="T884" s="172" t="str">
        <f>IF(F884="","",DSUM('1.2_Vehicles i maquinària'!$E$99:$S$109,"e2",$F$790:$F884)-SUM(T$791:T883))</f>
        <v/>
      </c>
      <c r="U884" s="172" t="str">
        <f>IF(F884="","",DSUM('1.2_Vehicles i maquinària'!$E$99:$S$109,"e3",$F$790:$F884)-SUM(U$791:U883))</f>
        <v/>
      </c>
      <c r="V884" s="172" t="str">
        <f>IF(F884="","",DSUM('1.2_Vehicles i maquinària'!$E$99:$S$109,"emissions",$F$790:$F884)-SUM(V$791:V883))</f>
        <v/>
      </c>
      <c r="W884" s="172" t="str">
        <f>IF(F884="","",DSUM('1.3_Emissions de procés'!$E$17:$M$32,"e1",$F$790:$F884)-SUM(W$791:W883))</f>
        <v/>
      </c>
      <c r="X884" s="172" t="str">
        <f>IF(F884="","",DSUM('1.3_Emissions de procés'!$E$17:$M$32,"e2",$F$790:$F884)-SUM(X$791:X883))</f>
        <v/>
      </c>
      <c r="Y884" s="172" t="str">
        <f>IF(F884="","",DSUM('1.3_Emissions de procés'!$E$17:$M$32,"e3",$F$790:$F884)-SUM(Y$791:Y883))</f>
        <v/>
      </c>
      <c r="Z884" s="172" t="str">
        <f>IF(F884="","",DSUM('1.3_Emissions de procés'!$E$17:$M$32,"emissions",$F$790:$F884)-SUM(Z$791:Z883))</f>
        <v/>
      </c>
      <c r="AA884" s="172" t="str">
        <f>IF(F884="","",DSUM('1.3_Emissions de procés'!$E$39:$M$54,"e1",$F$790:$F884)-SUM(AA$791:AA883))</f>
        <v/>
      </c>
      <c r="AB884" s="193" t="str">
        <f>IF(F884="","",DSUM('1.3_Emissions de procés'!$E$39:$M$54,"e2",$F$790:$F884)-SUM(AB$791:AB883))</f>
        <v/>
      </c>
      <c r="AC884" s="193" t="str">
        <f>IF(F884="","",DSUM('1.3_Emissions de procés'!$E$39:$M$54,"e3",$F$790:$F884)-SUM(AC$791:AC883))</f>
        <v/>
      </c>
      <c r="AD884" s="193" t="str">
        <f>IF(F884="","",DSUM('1.3_Emissions de procés'!$E$39:$M$54,"emissions",$F$790:$F884)-SUM(AD$791:AD883))</f>
        <v/>
      </c>
    </row>
    <row r="885" spans="2:30" x14ac:dyDescent="0.25">
      <c r="B885">
        <v>95</v>
      </c>
      <c r="C885" s="172" t="str">
        <f>IF('0.1_Dades generals organització'!E138="","",'0.1_Dades generals organització'!E138)</f>
        <v/>
      </c>
      <c r="D885" s="172" t="str">
        <f>IF(C885="","",IF('0.1_Dades generals organització'!G138="no","",Dades!C885))</f>
        <v/>
      </c>
      <c r="E885" s="172" t="str">
        <f>IFERROR(INDEX($D$791:$D$1040,MATCH(0,INDEX(COUNTIF($E$790:E884,$D$791:$D$1040),),)),"")</f>
        <v/>
      </c>
      <c r="F885" s="172" t="str">
        <f t="shared" si="24"/>
        <v/>
      </c>
      <c r="G885" s="172" t="str">
        <f>IF(F885="","",DSUM('1.1_Instal·lacions fixes'!$E$14:$R$36,"e1",$F$790:$F885)+DSUM('1.1_Instal·lacions fixes'!$E$43:$L$58,"e1",$F$790:$F885)-SUM(G$791:G884))</f>
        <v/>
      </c>
      <c r="H885" s="172" t="str">
        <f>IF(F885="","",DSUM('1.1_Instal·lacions fixes'!$E$14:$R$36,"e2",$F$790:$F885)+DSUM('1.1_Instal·lacions fixes'!$E$43:$L$58,"e2",$F$790:$F885)-SUM(H$791:H884))</f>
        <v/>
      </c>
      <c r="I885" s="172" t="str">
        <f>IF(F885="","",DSUM('1.1_Instal·lacions fixes'!$E$14:$R$36,"e3",$F$790:$F885)+DSUM('1.1_Instal·lacions fixes'!$E$43:$L$58,"e3",$F$790:$F885)-SUM(I$791:I884))</f>
        <v/>
      </c>
      <c r="J885" s="172" t="str">
        <f>IF(F885="","",DSUM('1.1_Instal·lacions fixes'!$E$14:$R$36,"emissions",$F$790:$F885)+DSUM('1.1_Instal·lacions fixes'!$E$43:$L$58,"emissions",$F$790:$F885)-SUM(J$791:J884))</f>
        <v/>
      </c>
      <c r="K885" s="172" t="str">
        <f>IF(F885="","",DSUM('1.2_Vehicles i maquinària'!$E$22:$S$44,"e1",$F$790:$F885)+DSUM('1.2_Vehicles i maquinària'!$E$50:$S$70,"emissions",$F$790:$F885)-SUM(K$791:K884))</f>
        <v/>
      </c>
      <c r="L885" s="172" t="str">
        <f>IF(F885="","",DSUM('1.2_Vehicles i maquinària'!$E$22:$S$44,"e2",$F$790:$F885)-SUM(L$791:L884))</f>
        <v/>
      </c>
      <c r="M885" s="172" t="str">
        <f>IF(F885="","",DSUM('1.2_Vehicles i maquinària'!$E$22:$S$44,"e3",$F$790:$F885)-SUM(M$791:M884))</f>
        <v/>
      </c>
      <c r="N885" s="172" t="str">
        <f>IF(F885="","",DSUM('1.2_Vehicles i maquinària'!$E$22:$S$44,"emissions",$F$790:$F885)+DSUM('1.2_Vehicles i maquinària'!$E$50:$S$70,"emissions",$F$790:$F885)-SUM(N$791:N884))</f>
        <v/>
      </c>
      <c r="O885" s="172" t="str">
        <f>IF(F885="","",DSUM('1.2_Vehicles i maquinària'!$E$82:$S$92,"e1",$F$790:$F885)-SUM(O$791:O884))</f>
        <v/>
      </c>
      <c r="P885" s="172" t="str">
        <f>IF(F885="","",DSUM('1.2_Vehicles i maquinària'!$E$82:$S$92,"e2",$F$790:$F885)-SUM(P$791:P884))</f>
        <v/>
      </c>
      <c r="Q885" s="172" t="str">
        <f>IF(F885="","",DSUM('1.2_Vehicles i maquinària'!$E$82:$S$92,"e3",$F$790:$F885)-SUM(Q$791:Q884))</f>
        <v/>
      </c>
      <c r="R885" s="172" t="str">
        <f>IF(F885="","",DSUM('1.2_Vehicles i maquinària'!$E$82:$S$92,"emissions",$F$790:$F885)-SUM(R$791:R884))</f>
        <v/>
      </c>
      <c r="S885" s="172" t="str">
        <f>IF(F885="","",DSUM('1.2_Vehicles i maquinària'!$E$99:$S$109,"e1",$F$790:$F885)-SUM(S$791:S884))</f>
        <v/>
      </c>
      <c r="T885" s="172" t="str">
        <f>IF(F885="","",DSUM('1.2_Vehicles i maquinària'!$E$99:$S$109,"e2",$F$790:$F885)-SUM(T$791:T884))</f>
        <v/>
      </c>
      <c r="U885" s="172" t="str">
        <f>IF(F885="","",DSUM('1.2_Vehicles i maquinària'!$E$99:$S$109,"e3",$F$790:$F885)-SUM(U$791:U884))</f>
        <v/>
      </c>
      <c r="V885" s="172" t="str">
        <f>IF(F885="","",DSUM('1.2_Vehicles i maquinària'!$E$99:$S$109,"emissions",$F$790:$F885)-SUM(V$791:V884))</f>
        <v/>
      </c>
      <c r="W885" s="172" t="str">
        <f>IF(F885="","",DSUM('1.3_Emissions de procés'!$E$17:$M$32,"e1",$F$790:$F885)-SUM(W$791:W884))</f>
        <v/>
      </c>
      <c r="X885" s="172" t="str">
        <f>IF(F885="","",DSUM('1.3_Emissions de procés'!$E$17:$M$32,"e2",$F$790:$F885)-SUM(X$791:X884))</f>
        <v/>
      </c>
      <c r="Y885" s="172" t="str">
        <f>IF(F885="","",DSUM('1.3_Emissions de procés'!$E$17:$M$32,"e3",$F$790:$F885)-SUM(Y$791:Y884))</f>
        <v/>
      </c>
      <c r="Z885" s="172" t="str">
        <f>IF(F885="","",DSUM('1.3_Emissions de procés'!$E$17:$M$32,"emissions",$F$790:$F885)-SUM(Z$791:Z884))</f>
        <v/>
      </c>
      <c r="AA885" s="172" t="str">
        <f>IF(F885="","",DSUM('1.3_Emissions de procés'!$E$39:$M$54,"e1",$F$790:$F885)-SUM(AA$791:AA884))</f>
        <v/>
      </c>
      <c r="AB885" s="193" t="str">
        <f>IF(F885="","",DSUM('1.3_Emissions de procés'!$E$39:$M$54,"e2",$F$790:$F885)-SUM(AB$791:AB884))</f>
        <v/>
      </c>
      <c r="AC885" s="193" t="str">
        <f>IF(F885="","",DSUM('1.3_Emissions de procés'!$E$39:$M$54,"e3",$F$790:$F885)-SUM(AC$791:AC884))</f>
        <v/>
      </c>
      <c r="AD885" s="193" t="str">
        <f>IF(F885="","",DSUM('1.3_Emissions de procés'!$E$39:$M$54,"emissions",$F$790:$F885)-SUM(AD$791:AD884))</f>
        <v/>
      </c>
    </row>
    <row r="886" spans="2:30" x14ac:dyDescent="0.25">
      <c r="B886">
        <v>96</v>
      </c>
      <c r="C886" s="172" t="str">
        <f>IF('0.1_Dades generals organització'!E139="","",'0.1_Dades generals organització'!E139)</f>
        <v/>
      </c>
      <c r="D886" s="172" t="str">
        <f>IF(C886="","",IF('0.1_Dades generals organització'!G139="no","",Dades!C886))</f>
        <v/>
      </c>
      <c r="E886" s="172" t="str">
        <f>IFERROR(INDEX($D$791:$D$1040,MATCH(0,INDEX(COUNTIF($E$790:E885,$D$791:$D$1040),),)),"")</f>
        <v/>
      </c>
      <c r="F886" s="172" t="str">
        <f t="shared" si="24"/>
        <v/>
      </c>
      <c r="G886" s="172" t="str">
        <f>IF(F886="","",DSUM('1.1_Instal·lacions fixes'!$E$14:$R$36,"e1",$F$790:$F886)+DSUM('1.1_Instal·lacions fixes'!$E$43:$L$58,"e1",$F$790:$F886)-SUM(G$791:G885))</f>
        <v/>
      </c>
      <c r="H886" s="172" t="str">
        <f>IF(F886="","",DSUM('1.1_Instal·lacions fixes'!$E$14:$R$36,"e2",$F$790:$F886)+DSUM('1.1_Instal·lacions fixes'!$E$43:$L$58,"e2",$F$790:$F886)-SUM(H$791:H885))</f>
        <v/>
      </c>
      <c r="I886" s="172" t="str">
        <f>IF(F886="","",DSUM('1.1_Instal·lacions fixes'!$E$14:$R$36,"e3",$F$790:$F886)+DSUM('1.1_Instal·lacions fixes'!$E$43:$L$58,"e3",$F$790:$F886)-SUM(I$791:I885))</f>
        <v/>
      </c>
      <c r="J886" s="172" t="str">
        <f>IF(F886="","",DSUM('1.1_Instal·lacions fixes'!$E$14:$R$36,"emissions",$F$790:$F886)+DSUM('1.1_Instal·lacions fixes'!$E$43:$L$58,"emissions",$F$790:$F886)-SUM(J$791:J885))</f>
        <v/>
      </c>
      <c r="K886" s="172" t="str">
        <f>IF(F886="","",DSUM('1.2_Vehicles i maquinària'!$E$22:$S$44,"e1",$F$790:$F886)+DSUM('1.2_Vehicles i maquinària'!$E$50:$S$70,"emissions",$F$790:$F886)-SUM(K$791:K885))</f>
        <v/>
      </c>
      <c r="L886" s="172" t="str">
        <f>IF(F886="","",DSUM('1.2_Vehicles i maquinària'!$E$22:$S$44,"e2",$F$790:$F886)-SUM(L$791:L885))</f>
        <v/>
      </c>
      <c r="M886" s="172" t="str">
        <f>IF(F886="","",DSUM('1.2_Vehicles i maquinària'!$E$22:$S$44,"e3",$F$790:$F886)-SUM(M$791:M885))</f>
        <v/>
      </c>
      <c r="N886" s="172" t="str">
        <f>IF(F886="","",DSUM('1.2_Vehicles i maquinària'!$E$22:$S$44,"emissions",$F$790:$F886)+DSUM('1.2_Vehicles i maquinària'!$E$50:$S$70,"emissions",$F$790:$F886)-SUM(N$791:N885))</f>
        <v/>
      </c>
      <c r="O886" s="172" t="str">
        <f>IF(F886="","",DSUM('1.2_Vehicles i maquinària'!$E$82:$S$92,"e1",$F$790:$F886)-SUM(O$791:O885))</f>
        <v/>
      </c>
      <c r="P886" s="172" t="str">
        <f>IF(F886="","",DSUM('1.2_Vehicles i maquinària'!$E$82:$S$92,"e2",$F$790:$F886)-SUM(P$791:P885))</f>
        <v/>
      </c>
      <c r="Q886" s="172" t="str">
        <f>IF(F886="","",DSUM('1.2_Vehicles i maquinària'!$E$82:$S$92,"e3",$F$790:$F886)-SUM(Q$791:Q885))</f>
        <v/>
      </c>
      <c r="R886" s="172" t="str">
        <f>IF(F886="","",DSUM('1.2_Vehicles i maquinària'!$E$82:$S$92,"emissions",$F$790:$F886)-SUM(R$791:R885))</f>
        <v/>
      </c>
      <c r="S886" s="172" t="str">
        <f>IF(F886="","",DSUM('1.2_Vehicles i maquinària'!$E$99:$S$109,"e1",$F$790:$F886)-SUM(S$791:S885))</f>
        <v/>
      </c>
      <c r="T886" s="172" t="str">
        <f>IF(F886="","",DSUM('1.2_Vehicles i maquinària'!$E$99:$S$109,"e2",$F$790:$F886)-SUM(T$791:T885))</f>
        <v/>
      </c>
      <c r="U886" s="172" t="str">
        <f>IF(F886="","",DSUM('1.2_Vehicles i maquinària'!$E$99:$S$109,"e3",$F$790:$F886)-SUM(U$791:U885))</f>
        <v/>
      </c>
      <c r="V886" s="172" t="str">
        <f>IF(F886="","",DSUM('1.2_Vehicles i maquinària'!$E$99:$S$109,"emissions",$F$790:$F886)-SUM(V$791:V885))</f>
        <v/>
      </c>
      <c r="W886" s="172" t="str">
        <f>IF(F886="","",DSUM('1.3_Emissions de procés'!$E$17:$M$32,"e1",$F$790:$F886)-SUM(W$791:W885))</f>
        <v/>
      </c>
      <c r="X886" s="172" t="str">
        <f>IF(F886="","",DSUM('1.3_Emissions de procés'!$E$17:$M$32,"e2",$F$790:$F886)-SUM(X$791:X885))</f>
        <v/>
      </c>
      <c r="Y886" s="172" t="str">
        <f>IF(F886="","",DSUM('1.3_Emissions de procés'!$E$17:$M$32,"e3",$F$790:$F886)-SUM(Y$791:Y885))</f>
        <v/>
      </c>
      <c r="Z886" s="172" t="str">
        <f>IF(F886="","",DSUM('1.3_Emissions de procés'!$E$17:$M$32,"emissions",$F$790:$F886)-SUM(Z$791:Z885))</f>
        <v/>
      </c>
      <c r="AA886" s="172" t="str">
        <f>IF(F886="","",DSUM('1.3_Emissions de procés'!$E$39:$M$54,"e1",$F$790:$F886)-SUM(AA$791:AA885))</f>
        <v/>
      </c>
      <c r="AB886" s="193" t="str">
        <f>IF(F886="","",DSUM('1.3_Emissions de procés'!$E$39:$M$54,"e2",$F$790:$F886)-SUM(AB$791:AB885))</f>
        <v/>
      </c>
      <c r="AC886" s="193" t="str">
        <f>IF(F886="","",DSUM('1.3_Emissions de procés'!$E$39:$M$54,"e3",$F$790:$F886)-SUM(AC$791:AC885))</f>
        <v/>
      </c>
      <c r="AD886" s="193" t="str">
        <f>IF(F886="","",DSUM('1.3_Emissions de procés'!$E$39:$M$54,"emissions",$F$790:$F886)-SUM(AD$791:AD885))</f>
        <v/>
      </c>
    </row>
    <row r="887" spans="2:30" x14ac:dyDescent="0.25">
      <c r="B887">
        <v>97</v>
      </c>
      <c r="C887" s="172" t="str">
        <f>IF('0.1_Dades generals organització'!E140="","",'0.1_Dades generals organització'!E140)</f>
        <v/>
      </c>
      <c r="D887" s="172" t="str">
        <f>IF(C887="","",IF('0.1_Dades generals organització'!G140="no","",Dades!C887))</f>
        <v/>
      </c>
      <c r="E887" s="172" t="str">
        <f>IFERROR(INDEX($D$791:$D$1040,MATCH(0,INDEX(COUNTIF($E$790:E886,$D$791:$D$1040),),)),"")</f>
        <v/>
      </c>
      <c r="F887" s="172" t="str">
        <f t="shared" si="24"/>
        <v/>
      </c>
      <c r="G887" s="172" t="str">
        <f>IF(F887="","",DSUM('1.1_Instal·lacions fixes'!$E$14:$R$36,"e1",$F$790:$F887)+DSUM('1.1_Instal·lacions fixes'!$E$43:$L$58,"e1",$F$790:$F887)-SUM(G$791:G886))</f>
        <v/>
      </c>
      <c r="H887" s="172" t="str">
        <f>IF(F887="","",DSUM('1.1_Instal·lacions fixes'!$E$14:$R$36,"e2",$F$790:$F887)+DSUM('1.1_Instal·lacions fixes'!$E$43:$L$58,"e2",$F$790:$F887)-SUM(H$791:H886))</f>
        <v/>
      </c>
      <c r="I887" s="172" t="str">
        <f>IF(F887="","",DSUM('1.1_Instal·lacions fixes'!$E$14:$R$36,"e3",$F$790:$F887)+DSUM('1.1_Instal·lacions fixes'!$E$43:$L$58,"e3",$F$790:$F887)-SUM(I$791:I886))</f>
        <v/>
      </c>
      <c r="J887" s="172" t="str">
        <f>IF(F887="","",DSUM('1.1_Instal·lacions fixes'!$E$14:$R$36,"emissions",$F$790:$F887)+DSUM('1.1_Instal·lacions fixes'!$E$43:$L$58,"emissions",$F$790:$F887)-SUM(J$791:J886))</f>
        <v/>
      </c>
      <c r="K887" s="172" t="str">
        <f>IF(F887="","",DSUM('1.2_Vehicles i maquinària'!$E$22:$S$44,"e1",$F$790:$F887)+DSUM('1.2_Vehicles i maquinària'!$E$50:$S$70,"emissions",$F$790:$F887)-SUM(K$791:K886))</f>
        <v/>
      </c>
      <c r="L887" s="172" t="str">
        <f>IF(F887="","",DSUM('1.2_Vehicles i maquinària'!$E$22:$S$44,"e2",$F$790:$F887)-SUM(L$791:L886))</f>
        <v/>
      </c>
      <c r="M887" s="172" t="str">
        <f>IF(F887="","",DSUM('1.2_Vehicles i maquinària'!$E$22:$S$44,"e3",$F$790:$F887)-SUM(M$791:M886))</f>
        <v/>
      </c>
      <c r="N887" s="172" t="str">
        <f>IF(F887="","",DSUM('1.2_Vehicles i maquinària'!$E$22:$S$44,"emissions",$F$790:$F887)+DSUM('1.2_Vehicles i maquinària'!$E$50:$S$70,"emissions",$F$790:$F887)-SUM(N$791:N886))</f>
        <v/>
      </c>
      <c r="O887" s="172" t="str">
        <f>IF(F887="","",DSUM('1.2_Vehicles i maquinària'!$E$82:$S$92,"e1",$F$790:$F887)-SUM(O$791:O886))</f>
        <v/>
      </c>
      <c r="P887" s="172" t="str">
        <f>IF(F887="","",DSUM('1.2_Vehicles i maquinària'!$E$82:$S$92,"e2",$F$790:$F887)-SUM(P$791:P886))</f>
        <v/>
      </c>
      <c r="Q887" s="172" t="str">
        <f>IF(F887="","",DSUM('1.2_Vehicles i maquinària'!$E$82:$S$92,"e3",$F$790:$F887)-SUM(Q$791:Q886))</f>
        <v/>
      </c>
      <c r="R887" s="172" t="str">
        <f>IF(F887="","",DSUM('1.2_Vehicles i maquinària'!$E$82:$S$92,"emissions",$F$790:$F887)-SUM(R$791:R886))</f>
        <v/>
      </c>
      <c r="S887" s="172" t="str">
        <f>IF(F887="","",DSUM('1.2_Vehicles i maquinària'!$E$99:$S$109,"e1",$F$790:$F887)-SUM(S$791:S886))</f>
        <v/>
      </c>
      <c r="T887" s="172" t="str">
        <f>IF(F887="","",DSUM('1.2_Vehicles i maquinària'!$E$99:$S$109,"e2",$F$790:$F887)-SUM(T$791:T886))</f>
        <v/>
      </c>
      <c r="U887" s="172" t="str">
        <f>IF(F887="","",DSUM('1.2_Vehicles i maquinària'!$E$99:$S$109,"e3",$F$790:$F887)-SUM(U$791:U886))</f>
        <v/>
      </c>
      <c r="V887" s="172" t="str">
        <f>IF(F887="","",DSUM('1.2_Vehicles i maquinària'!$E$99:$S$109,"emissions",$F$790:$F887)-SUM(V$791:V886))</f>
        <v/>
      </c>
      <c r="W887" s="172" t="str">
        <f>IF(F887="","",DSUM('1.3_Emissions de procés'!$E$17:$M$32,"e1",$F$790:$F887)-SUM(W$791:W886))</f>
        <v/>
      </c>
      <c r="X887" s="172" t="str">
        <f>IF(F887="","",DSUM('1.3_Emissions de procés'!$E$17:$M$32,"e2",$F$790:$F887)-SUM(X$791:X886))</f>
        <v/>
      </c>
      <c r="Y887" s="172" t="str">
        <f>IF(F887="","",DSUM('1.3_Emissions de procés'!$E$17:$M$32,"e3",$F$790:$F887)-SUM(Y$791:Y886))</f>
        <v/>
      </c>
      <c r="Z887" s="172" t="str">
        <f>IF(F887="","",DSUM('1.3_Emissions de procés'!$E$17:$M$32,"emissions",$F$790:$F887)-SUM(Z$791:Z886))</f>
        <v/>
      </c>
      <c r="AA887" s="172" t="str">
        <f>IF(F887="","",DSUM('1.3_Emissions de procés'!$E$39:$M$54,"e1",$F$790:$F887)-SUM(AA$791:AA886))</f>
        <v/>
      </c>
      <c r="AB887" s="193" t="str">
        <f>IF(F887="","",DSUM('1.3_Emissions de procés'!$E$39:$M$54,"e2",$F$790:$F887)-SUM(AB$791:AB886))</f>
        <v/>
      </c>
      <c r="AC887" s="193" t="str">
        <f>IF(F887="","",DSUM('1.3_Emissions de procés'!$E$39:$M$54,"e3",$F$790:$F887)-SUM(AC$791:AC886))</f>
        <v/>
      </c>
      <c r="AD887" s="193" t="str">
        <f>IF(F887="","",DSUM('1.3_Emissions de procés'!$E$39:$M$54,"emissions",$F$790:$F887)-SUM(AD$791:AD886))</f>
        <v/>
      </c>
    </row>
    <row r="888" spans="2:30" x14ac:dyDescent="0.25">
      <c r="B888">
        <v>98</v>
      </c>
      <c r="C888" s="172" t="str">
        <f>IF('0.1_Dades generals organització'!E141="","",'0.1_Dades generals organització'!E141)</f>
        <v/>
      </c>
      <c r="D888" s="172" t="str">
        <f>IF(C888="","",IF('0.1_Dades generals organització'!G141="no","",Dades!C888))</f>
        <v/>
      </c>
      <c r="E888" s="172" t="str">
        <f>IFERROR(INDEX($D$791:$D$1040,MATCH(0,INDEX(COUNTIF($E$790:E887,$D$791:$D$1040),),)),"")</f>
        <v/>
      </c>
      <c r="F888" s="172" t="str">
        <f t="shared" si="24"/>
        <v/>
      </c>
      <c r="G888" s="172" t="str">
        <f>IF(F888="","",DSUM('1.1_Instal·lacions fixes'!$E$14:$R$36,"e1",$F$790:$F888)+DSUM('1.1_Instal·lacions fixes'!$E$43:$L$58,"e1",$F$790:$F888)-SUM(G$791:G887))</f>
        <v/>
      </c>
      <c r="H888" s="172" t="str">
        <f>IF(F888="","",DSUM('1.1_Instal·lacions fixes'!$E$14:$R$36,"e2",$F$790:$F888)+DSUM('1.1_Instal·lacions fixes'!$E$43:$L$58,"e2",$F$790:$F888)-SUM(H$791:H887))</f>
        <v/>
      </c>
      <c r="I888" s="172" t="str">
        <f>IF(F888="","",DSUM('1.1_Instal·lacions fixes'!$E$14:$R$36,"e3",$F$790:$F888)+DSUM('1.1_Instal·lacions fixes'!$E$43:$L$58,"e3",$F$790:$F888)-SUM(I$791:I887))</f>
        <v/>
      </c>
      <c r="J888" s="172" t="str">
        <f>IF(F888="","",DSUM('1.1_Instal·lacions fixes'!$E$14:$R$36,"emissions",$F$790:$F888)+DSUM('1.1_Instal·lacions fixes'!$E$43:$L$58,"emissions",$F$790:$F888)-SUM(J$791:J887))</f>
        <v/>
      </c>
      <c r="K888" s="172" t="str">
        <f>IF(F888="","",DSUM('1.2_Vehicles i maquinària'!$E$22:$S$44,"e1",$F$790:$F888)+DSUM('1.2_Vehicles i maquinària'!$E$50:$S$70,"emissions",$F$790:$F888)-SUM(K$791:K887))</f>
        <v/>
      </c>
      <c r="L888" s="172" t="str">
        <f>IF(F888="","",DSUM('1.2_Vehicles i maquinària'!$E$22:$S$44,"e2",$F$790:$F888)-SUM(L$791:L887))</f>
        <v/>
      </c>
      <c r="M888" s="172" t="str">
        <f>IF(F888="","",DSUM('1.2_Vehicles i maquinària'!$E$22:$S$44,"e3",$F$790:$F888)-SUM(M$791:M887))</f>
        <v/>
      </c>
      <c r="N888" s="172" t="str">
        <f>IF(F888="","",DSUM('1.2_Vehicles i maquinària'!$E$22:$S$44,"emissions",$F$790:$F888)+DSUM('1.2_Vehicles i maquinària'!$E$50:$S$70,"emissions",$F$790:$F888)-SUM(N$791:N887))</f>
        <v/>
      </c>
      <c r="O888" s="172" t="str">
        <f>IF(F888="","",DSUM('1.2_Vehicles i maquinària'!$E$82:$S$92,"e1",$F$790:$F888)-SUM(O$791:O887))</f>
        <v/>
      </c>
      <c r="P888" s="172" t="str">
        <f>IF(F888="","",DSUM('1.2_Vehicles i maquinària'!$E$82:$S$92,"e2",$F$790:$F888)-SUM(P$791:P887))</f>
        <v/>
      </c>
      <c r="Q888" s="172" t="str">
        <f>IF(F888="","",DSUM('1.2_Vehicles i maquinària'!$E$82:$S$92,"e3",$F$790:$F888)-SUM(Q$791:Q887))</f>
        <v/>
      </c>
      <c r="R888" s="172" t="str">
        <f>IF(F888="","",DSUM('1.2_Vehicles i maquinària'!$E$82:$S$92,"emissions",$F$790:$F888)-SUM(R$791:R887))</f>
        <v/>
      </c>
      <c r="S888" s="172" t="str">
        <f>IF(F888="","",DSUM('1.2_Vehicles i maquinària'!$E$99:$S$109,"e1",$F$790:$F888)-SUM(S$791:S887))</f>
        <v/>
      </c>
      <c r="T888" s="172" t="str">
        <f>IF(F888="","",DSUM('1.2_Vehicles i maquinària'!$E$99:$S$109,"e2",$F$790:$F888)-SUM(T$791:T887))</f>
        <v/>
      </c>
      <c r="U888" s="172" t="str">
        <f>IF(F888="","",DSUM('1.2_Vehicles i maquinària'!$E$99:$S$109,"e3",$F$790:$F888)-SUM(U$791:U887))</f>
        <v/>
      </c>
      <c r="V888" s="172" t="str">
        <f>IF(F888="","",DSUM('1.2_Vehicles i maquinària'!$E$99:$S$109,"emissions",$F$790:$F888)-SUM(V$791:V887))</f>
        <v/>
      </c>
      <c r="W888" s="172" t="str">
        <f>IF(F888="","",DSUM('1.3_Emissions de procés'!$E$17:$M$32,"e1",$F$790:$F888)-SUM(W$791:W887))</f>
        <v/>
      </c>
      <c r="X888" s="172" t="str">
        <f>IF(F888="","",DSUM('1.3_Emissions de procés'!$E$17:$M$32,"e2",$F$790:$F888)-SUM(X$791:X887))</f>
        <v/>
      </c>
      <c r="Y888" s="172" t="str">
        <f>IF(F888="","",DSUM('1.3_Emissions de procés'!$E$17:$M$32,"e3",$F$790:$F888)-SUM(Y$791:Y887))</f>
        <v/>
      </c>
      <c r="Z888" s="172" t="str">
        <f>IF(F888="","",DSUM('1.3_Emissions de procés'!$E$17:$M$32,"emissions",$F$790:$F888)-SUM(Z$791:Z887))</f>
        <v/>
      </c>
      <c r="AA888" s="172" t="str">
        <f>IF(F888="","",DSUM('1.3_Emissions de procés'!$E$39:$M$54,"e1",$F$790:$F888)-SUM(AA$791:AA887))</f>
        <v/>
      </c>
      <c r="AB888" s="193" t="str">
        <f>IF(F888="","",DSUM('1.3_Emissions de procés'!$E$39:$M$54,"e2",$F$790:$F888)-SUM(AB$791:AB887))</f>
        <v/>
      </c>
      <c r="AC888" s="193" t="str">
        <f>IF(F888="","",DSUM('1.3_Emissions de procés'!$E$39:$M$54,"e3",$F$790:$F888)-SUM(AC$791:AC887))</f>
        <v/>
      </c>
      <c r="AD888" s="193" t="str">
        <f>IF(F888="","",DSUM('1.3_Emissions de procés'!$E$39:$M$54,"emissions",$F$790:$F888)-SUM(AD$791:AD887))</f>
        <v/>
      </c>
    </row>
    <row r="889" spans="2:30" x14ac:dyDescent="0.25">
      <c r="B889">
        <v>99</v>
      </c>
      <c r="C889" s="172" t="str">
        <f>IF('0.1_Dades generals organització'!E142="","",'0.1_Dades generals organització'!E142)</f>
        <v/>
      </c>
      <c r="D889" s="172" t="str">
        <f>IF(C889="","",IF('0.1_Dades generals organització'!G142="no","",Dades!C889))</f>
        <v/>
      </c>
      <c r="E889" s="172" t="str">
        <f>IFERROR(INDEX($D$791:$D$1040,MATCH(0,INDEX(COUNTIF($E$790:E888,$D$791:$D$1040),),)),"")</f>
        <v/>
      </c>
      <c r="F889" s="172" t="str">
        <f t="shared" si="24"/>
        <v/>
      </c>
      <c r="G889" s="172" t="str">
        <f>IF(F889="","",DSUM('1.1_Instal·lacions fixes'!$E$14:$R$36,"e1",$F$790:$F889)+DSUM('1.1_Instal·lacions fixes'!$E$43:$L$58,"e1",$F$790:$F889)-SUM(G$791:G888))</f>
        <v/>
      </c>
      <c r="H889" s="172" t="str">
        <f>IF(F889="","",DSUM('1.1_Instal·lacions fixes'!$E$14:$R$36,"e2",$F$790:$F889)+DSUM('1.1_Instal·lacions fixes'!$E$43:$L$58,"e2",$F$790:$F889)-SUM(H$791:H888))</f>
        <v/>
      </c>
      <c r="I889" s="172" t="str">
        <f>IF(F889="","",DSUM('1.1_Instal·lacions fixes'!$E$14:$R$36,"e3",$F$790:$F889)+DSUM('1.1_Instal·lacions fixes'!$E$43:$L$58,"e3",$F$790:$F889)-SUM(I$791:I888))</f>
        <v/>
      </c>
      <c r="J889" s="172" t="str">
        <f>IF(F889="","",DSUM('1.1_Instal·lacions fixes'!$E$14:$R$36,"emissions",$F$790:$F889)+DSUM('1.1_Instal·lacions fixes'!$E$43:$L$58,"emissions",$F$790:$F889)-SUM(J$791:J888))</f>
        <v/>
      </c>
      <c r="K889" s="172" t="str">
        <f>IF(F889="","",DSUM('1.2_Vehicles i maquinària'!$E$22:$S$44,"e1",$F$790:$F889)+DSUM('1.2_Vehicles i maquinària'!$E$50:$S$70,"emissions",$F$790:$F889)-SUM(K$791:K888))</f>
        <v/>
      </c>
      <c r="L889" s="172" t="str">
        <f>IF(F889="","",DSUM('1.2_Vehicles i maquinària'!$E$22:$S$44,"e2",$F$790:$F889)-SUM(L$791:L888))</f>
        <v/>
      </c>
      <c r="M889" s="172" t="str">
        <f>IF(F889="","",DSUM('1.2_Vehicles i maquinària'!$E$22:$S$44,"e3",$F$790:$F889)-SUM(M$791:M888))</f>
        <v/>
      </c>
      <c r="N889" s="172" t="str">
        <f>IF(F889="","",DSUM('1.2_Vehicles i maquinària'!$E$22:$S$44,"emissions",$F$790:$F889)+DSUM('1.2_Vehicles i maquinària'!$E$50:$S$70,"emissions",$F$790:$F889)-SUM(N$791:N888))</f>
        <v/>
      </c>
      <c r="O889" s="172" t="str">
        <f>IF(F889="","",DSUM('1.2_Vehicles i maquinària'!$E$82:$S$92,"e1",$F$790:$F889)-SUM(O$791:O888))</f>
        <v/>
      </c>
      <c r="P889" s="172" t="str">
        <f>IF(F889="","",DSUM('1.2_Vehicles i maquinària'!$E$82:$S$92,"e2",$F$790:$F889)-SUM(P$791:P888))</f>
        <v/>
      </c>
      <c r="Q889" s="172" t="str">
        <f>IF(F889="","",DSUM('1.2_Vehicles i maquinària'!$E$82:$S$92,"e3",$F$790:$F889)-SUM(Q$791:Q888))</f>
        <v/>
      </c>
      <c r="R889" s="172" t="str">
        <f>IF(F889="","",DSUM('1.2_Vehicles i maquinària'!$E$82:$S$92,"emissions",$F$790:$F889)-SUM(R$791:R888))</f>
        <v/>
      </c>
      <c r="S889" s="172" t="str">
        <f>IF(F889="","",DSUM('1.2_Vehicles i maquinària'!$E$99:$S$109,"e1",$F$790:$F889)-SUM(S$791:S888))</f>
        <v/>
      </c>
      <c r="T889" s="172" t="str">
        <f>IF(F889="","",DSUM('1.2_Vehicles i maquinària'!$E$99:$S$109,"e2",$F$790:$F889)-SUM(T$791:T888))</f>
        <v/>
      </c>
      <c r="U889" s="172" t="str">
        <f>IF(F889="","",DSUM('1.2_Vehicles i maquinària'!$E$99:$S$109,"e3",$F$790:$F889)-SUM(U$791:U888))</f>
        <v/>
      </c>
      <c r="V889" s="172" t="str">
        <f>IF(F889="","",DSUM('1.2_Vehicles i maquinària'!$E$99:$S$109,"emissions",$F$790:$F889)-SUM(V$791:V888))</f>
        <v/>
      </c>
      <c r="W889" s="172" t="str">
        <f>IF(F889="","",DSUM('1.3_Emissions de procés'!$E$17:$M$32,"e1",$F$790:$F889)-SUM(W$791:W888))</f>
        <v/>
      </c>
      <c r="X889" s="172" t="str">
        <f>IF(F889="","",DSUM('1.3_Emissions de procés'!$E$17:$M$32,"e2",$F$790:$F889)-SUM(X$791:X888))</f>
        <v/>
      </c>
      <c r="Y889" s="172" t="str">
        <f>IF(F889="","",DSUM('1.3_Emissions de procés'!$E$17:$M$32,"e3",$F$790:$F889)-SUM(Y$791:Y888))</f>
        <v/>
      </c>
      <c r="Z889" s="172" t="str">
        <f>IF(F889="","",DSUM('1.3_Emissions de procés'!$E$17:$M$32,"emissions",$F$790:$F889)-SUM(Z$791:Z888))</f>
        <v/>
      </c>
      <c r="AA889" s="172" t="str">
        <f>IF(F889="","",DSUM('1.3_Emissions de procés'!$E$39:$M$54,"e1",$F$790:$F889)-SUM(AA$791:AA888))</f>
        <v/>
      </c>
      <c r="AB889" s="193" t="str">
        <f>IF(F889="","",DSUM('1.3_Emissions de procés'!$E$39:$M$54,"e2",$F$790:$F889)-SUM(AB$791:AB888))</f>
        <v/>
      </c>
      <c r="AC889" s="193" t="str">
        <f>IF(F889="","",DSUM('1.3_Emissions de procés'!$E$39:$M$54,"e3",$F$790:$F889)-SUM(AC$791:AC888))</f>
        <v/>
      </c>
      <c r="AD889" s="193" t="str">
        <f>IF(F889="","",DSUM('1.3_Emissions de procés'!$E$39:$M$54,"emissions",$F$790:$F889)-SUM(AD$791:AD888))</f>
        <v/>
      </c>
    </row>
    <row r="890" spans="2:30" x14ac:dyDescent="0.25">
      <c r="B890">
        <v>100</v>
      </c>
      <c r="C890" s="172" t="str">
        <f>IF('0.1_Dades generals organització'!E143="","",'0.1_Dades generals organització'!E143)</f>
        <v/>
      </c>
      <c r="D890" s="172" t="str">
        <f>IF(C890="","",IF('0.1_Dades generals organització'!G143="no","",Dades!C890))</f>
        <v/>
      </c>
      <c r="E890" s="172" t="str">
        <f>IFERROR(INDEX($D$791:$D$1040,MATCH(0,INDEX(COUNTIF($E$790:E889,$D$791:$D$1040),),)),"")</f>
        <v/>
      </c>
      <c r="F890" s="172" t="str">
        <f t="shared" si="24"/>
        <v/>
      </c>
      <c r="G890" s="172" t="str">
        <f>IF(F890="","",DSUM('1.1_Instal·lacions fixes'!$E$14:$R$36,"e1",$F$790:$F890)+DSUM('1.1_Instal·lacions fixes'!$E$43:$L$58,"e1",$F$790:$F890)-SUM(G$791:G889))</f>
        <v/>
      </c>
      <c r="H890" s="172" t="str">
        <f>IF(F890="","",DSUM('1.1_Instal·lacions fixes'!$E$14:$R$36,"e2",$F$790:$F890)+DSUM('1.1_Instal·lacions fixes'!$E$43:$L$58,"e2",$F$790:$F890)-SUM(H$791:H889))</f>
        <v/>
      </c>
      <c r="I890" s="172" t="str">
        <f>IF(F890="","",DSUM('1.1_Instal·lacions fixes'!$E$14:$R$36,"e3",$F$790:$F890)+DSUM('1.1_Instal·lacions fixes'!$E$43:$L$58,"e3",$F$790:$F890)-SUM(I$791:I889))</f>
        <v/>
      </c>
      <c r="J890" s="172" t="str">
        <f>IF(F890="","",DSUM('1.1_Instal·lacions fixes'!$E$14:$R$36,"emissions",$F$790:$F890)+DSUM('1.1_Instal·lacions fixes'!$E$43:$L$58,"emissions",$F$790:$F890)-SUM(J$791:J889))</f>
        <v/>
      </c>
      <c r="K890" s="172" t="str">
        <f>IF(F890="","",DSUM('1.2_Vehicles i maquinària'!$E$22:$S$44,"e1",$F$790:$F890)+DSUM('1.2_Vehicles i maquinària'!$E$50:$S$70,"emissions",$F$790:$F890)-SUM(K$791:K889))</f>
        <v/>
      </c>
      <c r="L890" s="172" t="str">
        <f>IF(F890="","",DSUM('1.2_Vehicles i maquinària'!$E$22:$S$44,"e2",$F$790:$F890)-SUM(L$791:L889))</f>
        <v/>
      </c>
      <c r="M890" s="172" t="str">
        <f>IF(F890="","",DSUM('1.2_Vehicles i maquinària'!$E$22:$S$44,"e3",$F$790:$F890)-SUM(M$791:M889))</f>
        <v/>
      </c>
      <c r="N890" s="172" t="str">
        <f>IF(F890="","",DSUM('1.2_Vehicles i maquinària'!$E$22:$S$44,"emissions",$F$790:$F890)+DSUM('1.2_Vehicles i maquinària'!$E$50:$S$70,"emissions",$F$790:$F890)-SUM(N$791:N889))</f>
        <v/>
      </c>
      <c r="O890" s="172" t="str">
        <f>IF(F890="","",DSUM('1.2_Vehicles i maquinària'!$E$82:$S$92,"e1",$F$790:$F890)-SUM(O$791:O889))</f>
        <v/>
      </c>
      <c r="P890" s="172" t="str">
        <f>IF(F890="","",DSUM('1.2_Vehicles i maquinària'!$E$82:$S$92,"e2",$F$790:$F890)-SUM(P$791:P889))</f>
        <v/>
      </c>
      <c r="Q890" s="172" t="str">
        <f>IF(F890="","",DSUM('1.2_Vehicles i maquinària'!$E$82:$S$92,"e3",$F$790:$F890)-SUM(Q$791:Q889))</f>
        <v/>
      </c>
      <c r="R890" s="172" t="str">
        <f>IF(F890="","",DSUM('1.2_Vehicles i maquinària'!$E$82:$S$92,"emissions",$F$790:$F890)-SUM(R$791:R889))</f>
        <v/>
      </c>
      <c r="S890" s="172" t="str">
        <f>IF(F890="","",DSUM('1.2_Vehicles i maquinària'!$E$99:$S$109,"e1",$F$790:$F890)-SUM(S$791:S889))</f>
        <v/>
      </c>
      <c r="T890" s="172" t="str">
        <f>IF(F890="","",DSUM('1.2_Vehicles i maquinària'!$E$99:$S$109,"e2",$F$790:$F890)-SUM(T$791:T889))</f>
        <v/>
      </c>
      <c r="U890" s="172" t="str">
        <f>IF(F890="","",DSUM('1.2_Vehicles i maquinària'!$E$99:$S$109,"e3",$F$790:$F890)-SUM(U$791:U889))</f>
        <v/>
      </c>
      <c r="V890" s="172" t="str">
        <f>IF(F890="","",DSUM('1.2_Vehicles i maquinària'!$E$99:$S$109,"emissions",$F$790:$F890)-SUM(V$791:V889))</f>
        <v/>
      </c>
      <c r="W890" s="172" t="str">
        <f>IF(F890="","",DSUM('1.3_Emissions de procés'!$E$17:$M$32,"e1",$F$790:$F890)-SUM(W$791:W889))</f>
        <v/>
      </c>
      <c r="X890" s="172" t="str">
        <f>IF(F890="","",DSUM('1.3_Emissions de procés'!$E$17:$M$32,"e2",$F$790:$F890)-SUM(X$791:X889))</f>
        <v/>
      </c>
      <c r="Y890" s="172" t="str">
        <f>IF(F890="","",DSUM('1.3_Emissions de procés'!$E$17:$M$32,"e3",$F$790:$F890)-SUM(Y$791:Y889))</f>
        <v/>
      </c>
      <c r="Z890" s="172" t="str">
        <f>IF(F890="","",DSUM('1.3_Emissions de procés'!$E$17:$M$32,"emissions",$F$790:$F890)-SUM(Z$791:Z889))</f>
        <v/>
      </c>
      <c r="AA890" s="172" t="str">
        <f>IF(F890="","",DSUM('1.3_Emissions de procés'!$E$39:$M$54,"e1",$F$790:$F890)-SUM(AA$791:AA889))</f>
        <v/>
      </c>
      <c r="AB890" s="193" t="str">
        <f>IF(F890="","",DSUM('1.3_Emissions de procés'!$E$39:$M$54,"e2",$F$790:$F890)-SUM(AB$791:AB889))</f>
        <v/>
      </c>
      <c r="AC890" s="193" t="str">
        <f>IF(F890="","",DSUM('1.3_Emissions de procés'!$E$39:$M$54,"e3",$F$790:$F890)-SUM(AC$791:AC889))</f>
        <v/>
      </c>
      <c r="AD890" s="193" t="str">
        <f>IF(F890="","",DSUM('1.3_Emissions de procés'!$E$39:$M$54,"emissions",$F$790:$F890)-SUM(AD$791:AD889))</f>
        <v/>
      </c>
    </row>
    <row r="891" spans="2:30" x14ac:dyDescent="0.25">
      <c r="B891">
        <v>101</v>
      </c>
      <c r="C891" s="172" t="str">
        <f>IF('0.1_Dades generals organització'!E144="","",'0.1_Dades generals organització'!E144)</f>
        <v/>
      </c>
      <c r="D891" s="172" t="str">
        <f>IF(C891="","",IF('0.1_Dades generals organització'!G144="no","",Dades!C891))</f>
        <v/>
      </c>
      <c r="E891" s="172" t="str">
        <f>IFERROR(INDEX($D$791:$D$1040,MATCH(0,INDEX(COUNTIF($E$790:E890,$D$791:$D$1040),),)),"")</f>
        <v/>
      </c>
      <c r="F891" s="172" t="str">
        <f t="shared" si="24"/>
        <v/>
      </c>
      <c r="G891" s="172" t="str">
        <f>IF(F891="","",DSUM('1.1_Instal·lacions fixes'!$E$14:$R$36,"e1",$F$790:$F891)+DSUM('1.1_Instal·lacions fixes'!$E$43:$L$58,"e1",$F$790:$F891)-SUM(G$791:G890))</f>
        <v/>
      </c>
      <c r="H891" s="172" t="str">
        <f>IF(F891="","",DSUM('1.1_Instal·lacions fixes'!$E$14:$R$36,"e2",$F$790:$F891)+DSUM('1.1_Instal·lacions fixes'!$E$43:$L$58,"e2",$F$790:$F891)-SUM(H$791:H890))</f>
        <v/>
      </c>
      <c r="I891" s="172" t="str">
        <f>IF(F891="","",DSUM('1.1_Instal·lacions fixes'!$E$14:$R$36,"e3",$F$790:$F891)+DSUM('1.1_Instal·lacions fixes'!$E$43:$L$58,"e3",$F$790:$F891)-SUM(I$791:I890))</f>
        <v/>
      </c>
      <c r="J891" s="172" t="str">
        <f>IF(F891="","",DSUM('1.1_Instal·lacions fixes'!$E$14:$R$36,"emissions",$F$790:$F891)+DSUM('1.1_Instal·lacions fixes'!$E$43:$L$58,"emissions",$F$790:$F891)-SUM(J$791:J890))</f>
        <v/>
      </c>
      <c r="K891" s="172" t="str">
        <f>IF(F891="","",DSUM('1.2_Vehicles i maquinària'!$E$22:$S$44,"e1",$F$790:$F891)+DSUM('1.2_Vehicles i maquinària'!$E$50:$S$70,"emissions",$F$790:$F891)-SUM(K$791:K890))</f>
        <v/>
      </c>
      <c r="L891" s="172" t="str">
        <f>IF(F891="","",DSUM('1.2_Vehicles i maquinària'!$E$22:$S$44,"e2",$F$790:$F891)-SUM(L$791:L890))</f>
        <v/>
      </c>
      <c r="M891" s="172" t="str">
        <f>IF(F891="","",DSUM('1.2_Vehicles i maquinària'!$E$22:$S$44,"e3",$F$790:$F891)-SUM(M$791:M890))</f>
        <v/>
      </c>
      <c r="N891" s="172" t="str">
        <f>IF(F891="","",DSUM('1.2_Vehicles i maquinària'!$E$22:$S$44,"emissions",$F$790:$F891)+DSUM('1.2_Vehicles i maquinària'!$E$50:$S$70,"emissions",$F$790:$F891)-SUM(N$791:N890))</f>
        <v/>
      </c>
      <c r="O891" s="172" t="str">
        <f>IF(F891="","",DSUM('1.2_Vehicles i maquinària'!$E$82:$S$92,"e1",$F$790:$F891)-SUM(O$791:O890))</f>
        <v/>
      </c>
      <c r="P891" s="172" t="str">
        <f>IF(F891="","",DSUM('1.2_Vehicles i maquinària'!$E$82:$S$92,"e2",$F$790:$F891)-SUM(P$791:P890))</f>
        <v/>
      </c>
      <c r="Q891" s="172" t="str">
        <f>IF(F891="","",DSUM('1.2_Vehicles i maquinària'!$E$82:$S$92,"e3",$F$790:$F891)-SUM(Q$791:Q890))</f>
        <v/>
      </c>
      <c r="R891" s="172" t="str">
        <f>IF(F891="","",DSUM('1.2_Vehicles i maquinària'!$E$82:$S$92,"emissions",$F$790:$F891)-SUM(R$791:R890))</f>
        <v/>
      </c>
      <c r="S891" s="172" t="str">
        <f>IF(F891="","",DSUM('1.2_Vehicles i maquinària'!$E$99:$S$109,"e1",$F$790:$F891)-SUM(S$791:S890))</f>
        <v/>
      </c>
      <c r="T891" s="172" t="str">
        <f>IF(F891="","",DSUM('1.2_Vehicles i maquinària'!$E$99:$S$109,"e2",$F$790:$F891)-SUM(T$791:T890))</f>
        <v/>
      </c>
      <c r="U891" s="172" t="str">
        <f>IF(F891="","",DSUM('1.2_Vehicles i maquinària'!$E$99:$S$109,"e3",$F$790:$F891)-SUM(U$791:U890))</f>
        <v/>
      </c>
      <c r="V891" s="172" t="str">
        <f>IF(F891="","",DSUM('1.2_Vehicles i maquinària'!$E$99:$S$109,"emissions",$F$790:$F891)-SUM(V$791:V890))</f>
        <v/>
      </c>
      <c r="W891" s="172" t="str">
        <f>IF(F891="","",DSUM('1.3_Emissions de procés'!$E$17:$M$32,"e1",$F$790:$F891)-SUM(W$791:W890))</f>
        <v/>
      </c>
      <c r="X891" s="172" t="str">
        <f>IF(F891="","",DSUM('1.3_Emissions de procés'!$E$17:$M$32,"e2",$F$790:$F891)-SUM(X$791:X890))</f>
        <v/>
      </c>
      <c r="Y891" s="172" t="str">
        <f>IF(F891="","",DSUM('1.3_Emissions de procés'!$E$17:$M$32,"e3",$F$790:$F891)-SUM(Y$791:Y890))</f>
        <v/>
      </c>
      <c r="Z891" s="172" t="str">
        <f>IF(F891="","",DSUM('1.3_Emissions de procés'!$E$17:$M$32,"emissions",$F$790:$F891)-SUM(Z$791:Z890))</f>
        <v/>
      </c>
      <c r="AA891" s="172" t="str">
        <f>IF(F891="","",DSUM('1.3_Emissions de procés'!$E$39:$M$54,"e1",$F$790:$F891)-SUM(AA$791:AA890))</f>
        <v/>
      </c>
      <c r="AB891" s="193" t="str">
        <f>IF(F891="","",DSUM('1.3_Emissions de procés'!$E$39:$M$54,"e2",$F$790:$F891)-SUM(AB$791:AB890))</f>
        <v/>
      </c>
      <c r="AC891" s="193" t="str">
        <f>IF(F891="","",DSUM('1.3_Emissions de procés'!$E$39:$M$54,"e3",$F$790:$F891)-SUM(AC$791:AC890))</f>
        <v/>
      </c>
      <c r="AD891" s="193" t="str">
        <f>IF(F891="","",DSUM('1.3_Emissions de procés'!$E$39:$M$54,"emissions",$F$790:$F891)-SUM(AD$791:AD890))</f>
        <v/>
      </c>
    </row>
    <row r="892" spans="2:30" x14ac:dyDescent="0.25">
      <c r="B892">
        <v>102</v>
      </c>
      <c r="C892" s="172" t="str">
        <f>IF('0.1_Dades generals organització'!E145="","",'0.1_Dades generals organització'!E145)</f>
        <v/>
      </c>
      <c r="D892" s="172" t="str">
        <f>IF(C892="","",IF('0.1_Dades generals organització'!G145="no","",Dades!C892))</f>
        <v/>
      </c>
      <c r="E892" s="172" t="str">
        <f>IFERROR(INDEX($D$791:$D$1040,MATCH(0,INDEX(COUNTIF($E$790:E891,$D$791:$D$1040),),)),"")</f>
        <v/>
      </c>
      <c r="F892" s="172" t="str">
        <f t="shared" si="24"/>
        <v/>
      </c>
      <c r="G892" s="172" t="str">
        <f>IF(F892="","",DSUM('1.1_Instal·lacions fixes'!$E$14:$R$36,"e1",$F$790:$F892)+DSUM('1.1_Instal·lacions fixes'!$E$43:$L$58,"e1",$F$790:$F892)-SUM(G$791:G891))</f>
        <v/>
      </c>
      <c r="H892" s="172" t="str">
        <f>IF(F892="","",DSUM('1.1_Instal·lacions fixes'!$E$14:$R$36,"e2",$F$790:$F892)+DSUM('1.1_Instal·lacions fixes'!$E$43:$L$58,"e2",$F$790:$F892)-SUM(H$791:H891))</f>
        <v/>
      </c>
      <c r="I892" s="172" t="str">
        <f>IF(F892="","",DSUM('1.1_Instal·lacions fixes'!$E$14:$R$36,"e3",$F$790:$F892)+DSUM('1.1_Instal·lacions fixes'!$E$43:$L$58,"e3",$F$790:$F892)-SUM(I$791:I891))</f>
        <v/>
      </c>
      <c r="J892" s="172" t="str">
        <f>IF(F892="","",DSUM('1.1_Instal·lacions fixes'!$E$14:$R$36,"emissions",$F$790:$F892)+DSUM('1.1_Instal·lacions fixes'!$E$43:$L$58,"emissions",$F$790:$F892)-SUM(J$791:J891))</f>
        <v/>
      </c>
      <c r="K892" s="172" t="str">
        <f>IF(F892="","",DSUM('1.2_Vehicles i maquinària'!$E$22:$S$44,"e1",$F$790:$F892)+DSUM('1.2_Vehicles i maquinària'!$E$50:$S$70,"emissions",$F$790:$F892)-SUM(K$791:K891))</f>
        <v/>
      </c>
      <c r="L892" s="172" t="str">
        <f>IF(F892="","",DSUM('1.2_Vehicles i maquinària'!$E$22:$S$44,"e2",$F$790:$F892)-SUM(L$791:L891))</f>
        <v/>
      </c>
      <c r="M892" s="172" t="str">
        <f>IF(F892="","",DSUM('1.2_Vehicles i maquinària'!$E$22:$S$44,"e3",$F$790:$F892)-SUM(M$791:M891))</f>
        <v/>
      </c>
      <c r="N892" s="172" t="str">
        <f>IF(F892="","",DSUM('1.2_Vehicles i maquinària'!$E$22:$S$44,"emissions",$F$790:$F892)+DSUM('1.2_Vehicles i maquinària'!$E$50:$S$70,"emissions",$F$790:$F892)-SUM(N$791:N891))</f>
        <v/>
      </c>
      <c r="O892" s="172" t="str">
        <f>IF(F892="","",DSUM('1.2_Vehicles i maquinària'!$E$82:$S$92,"e1",$F$790:$F892)-SUM(O$791:O891))</f>
        <v/>
      </c>
      <c r="P892" s="172" t="str">
        <f>IF(F892="","",DSUM('1.2_Vehicles i maquinària'!$E$82:$S$92,"e2",$F$790:$F892)-SUM(P$791:P891))</f>
        <v/>
      </c>
      <c r="Q892" s="172" t="str">
        <f>IF(F892="","",DSUM('1.2_Vehicles i maquinària'!$E$82:$S$92,"e3",$F$790:$F892)-SUM(Q$791:Q891))</f>
        <v/>
      </c>
      <c r="R892" s="172" t="str">
        <f>IF(F892="","",DSUM('1.2_Vehicles i maquinària'!$E$82:$S$92,"emissions",$F$790:$F892)-SUM(R$791:R891))</f>
        <v/>
      </c>
      <c r="S892" s="172" t="str">
        <f>IF(F892="","",DSUM('1.2_Vehicles i maquinària'!$E$99:$S$109,"e1",$F$790:$F892)-SUM(S$791:S891))</f>
        <v/>
      </c>
      <c r="T892" s="172" t="str">
        <f>IF(F892="","",DSUM('1.2_Vehicles i maquinària'!$E$99:$S$109,"e2",$F$790:$F892)-SUM(T$791:T891))</f>
        <v/>
      </c>
      <c r="U892" s="172" t="str">
        <f>IF(F892="","",DSUM('1.2_Vehicles i maquinària'!$E$99:$S$109,"e3",$F$790:$F892)-SUM(U$791:U891))</f>
        <v/>
      </c>
      <c r="V892" s="172" t="str">
        <f>IF(F892="","",DSUM('1.2_Vehicles i maquinària'!$E$99:$S$109,"emissions",$F$790:$F892)-SUM(V$791:V891))</f>
        <v/>
      </c>
      <c r="W892" s="172" t="str">
        <f>IF(F892="","",DSUM('1.3_Emissions de procés'!$E$17:$M$32,"e1",$F$790:$F892)-SUM(W$791:W891))</f>
        <v/>
      </c>
      <c r="X892" s="172" t="str">
        <f>IF(F892="","",DSUM('1.3_Emissions de procés'!$E$17:$M$32,"e2",$F$790:$F892)-SUM(X$791:X891))</f>
        <v/>
      </c>
      <c r="Y892" s="172" t="str">
        <f>IF(F892="","",DSUM('1.3_Emissions de procés'!$E$17:$M$32,"e3",$F$790:$F892)-SUM(Y$791:Y891))</f>
        <v/>
      </c>
      <c r="Z892" s="172" t="str">
        <f>IF(F892="","",DSUM('1.3_Emissions de procés'!$E$17:$M$32,"emissions",$F$790:$F892)-SUM(Z$791:Z891))</f>
        <v/>
      </c>
      <c r="AA892" s="172" t="str">
        <f>IF(F892="","",DSUM('1.3_Emissions de procés'!$E$39:$M$54,"e1",$F$790:$F892)-SUM(AA$791:AA891))</f>
        <v/>
      </c>
      <c r="AB892" s="193" t="str">
        <f>IF(F892="","",DSUM('1.3_Emissions de procés'!$E$39:$M$54,"e2",$F$790:$F892)-SUM(AB$791:AB891))</f>
        <v/>
      </c>
      <c r="AC892" s="193" t="str">
        <f>IF(F892="","",DSUM('1.3_Emissions de procés'!$E$39:$M$54,"e3",$F$790:$F892)-SUM(AC$791:AC891))</f>
        <v/>
      </c>
      <c r="AD892" s="193" t="str">
        <f>IF(F892="","",DSUM('1.3_Emissions de procés'!$E$39:$M$54,"emissions",$F$790:$F892)-SUM(AD$791:AD891))</f>
        <v/>
      </c>
    </row>
    <row r="893" spans="2:30" x14ac:dyDescent="0.25">
      <c r="B893">
        <v>103</v>
      </c>
      <c r="C893" s="172" t="str">
        <f>IF('0.1_Dades generals organització'!E146="","",'0.1_Dades generals organització'!E146)</f>
        <v/>
      </c>
      <c r="D893" s="172" t="str">
        <f>IF(C893="","",IF('0.1_Dades generals organització'!G146="no","",Dades!C893))</f>
        <v/>
      </c>
      <c r="E893" s="172" t="str">
        <f>IFERROR(INDEX($D$791:$D$1040,MATCH(0,INDEX(COUNTIF($E$790:E892,$D$791:$D$1040),),)),"")</f>
        <v/>
      </c>
      <c r="F893" s="172" t="str">
        <f t="shared" si="24"/>
        <v/>
      </c>
      <c r="G893" s="172" t="str">
        <f>IF(F893="","",DSUM('1.1_Instal·lacions fixes'!$E$14:$R$36,"e1",$F$790:$F893)+DSUM('1.1_Instal·lacions fixes'!$E$43:$L$58,"e1",$F$790:$F893)-SUM(G$791:G892))</f>
        <v/>
      </c>
      <c r="H893" s="172" t="str">
        <f>IF(F893="","",DSUM('1.1_Instal·lacions fixes'!$E$14:$R$36,"e2",$F$790:$F893)+DSUM('1.1_Instal·lacions fixes'!$E$43:$L$58,"e2",$F$790:$F893)-SUM(H$791:H892))</f>
        <v/>
      </c>
      <c r="I893" s="172" t="str">
        <f>IF(F893="","",DSUM('1.1_Instal·lacions fixes'!$E$14:$R$36,"e3",$F$790:$F893)+DSUM('1.1_Instal·lacions fixes'!$E$43:$L$58,"e3",$F$790:$F893)-SUM(I$791:I892))</f>
        <v/>
      </c>
      <c r="J893" s="172" t="str">
        <f>IF(F893="","",DSUM('1.1_Instal·lacions fixes'!$E$14:$R$36,"emissions",$F$790:$F893)+DSUM('1.1_Instal·lacions fixes'!$E$43:$L$58,"emissions",$F$790:$F893)-SUM(J$791:J892))</f>
        <v/>
      </c>
      <c r="K893" s="172" t="str">
        <f>IF(F893="","",DSUM('1.2_Vehicles i maquinària'!$E$22:$S$44,"e1",$F$790:$F893)+DSUM('1.2_Vehicles i maquinària'!$E$50:$S$70,"emissions",$F$790:$F893)-SUM(K$791:K892))</f>
        <v/>
      </c>
      <c r="L893" s="172" t="str">
        <f>IF(F893="","",DSUM('1.2_Vehicles i maquinària'!$E$22:$S$44,"e2",$F$790:$F893)-SUM(L$791:L892))</f>
        <v/>
      </c>
      <c r="M893" s="172" t="str">
        <f>IF(F893="","",DSUM('1.2_Vehicles i maquinària'!$E$22:$S$44,"e3",$F$790:$F893)-SUM(M$791:M892))</f>
        <v/>
      </c>
      <c r="N893" s="172" t="str">
        <f>IF(F893="","",DSUM('1.2_Vehicles i maquinària'!$E$22:$S$44,"emissions",$F$790:$F893)+DSUM('1.2_Vehicles i maquinària'!$E$50:$S$70,"emissions",$F$790:$F893)-SUM(N$791:N892))</f>
        <v/>
      </c>
      <c r="O893" s="172" t="str">
        <f>IF(F893="","",DSUM('1.2_Vehicles i maquinària'!$E$82:$S$92,"e1",$F$790:$F893)-SUM(O$791:O892))</f>
        <v/>
      </c>
      <c r="P893" s="172" t="str">
        <f>IF(F893="","",DSUM('1.2_Vehicles i maquinària'!$E$82:$S$92,"e2",$F$790:$F893)-SUM(P$791:P892))</f>
        <v/>
      </c>
      <c r="Q893" s="172" t="str">
        <f>IF(F893="","",DSUM('1.2_Vehicles i maquinària'!$E$82:$S$92,"e3",$F$790:$F893)-SUM(Q$791:Q892))</f>
        <v/>
      </c>
      <c r="R893" s="172" t="str">
        <f>IF(F893="","",DSUM('1.2_Vehicles i maquinària'!$E$82:$S$92,"emissions",$F$790:$F893)-SUM(R$791:R892))</f>
        <v/>
      </c>
      <c r="S893" s="172" t="str">
        <f>IF(F893="","",DSUM('1.2_Vehicles i maquinària'!$E$99:$S$109,"e1",$F$790:$F893)-SUM(S$791:S892))</f>
        <v/>
      </c>
      <c r="T893" s="172" t="str">
        <f>IF(F893="","",DSUM('1.2_Vehicles i maquinària'!$E$99:$S$109,"e2",$F$790:$F893)-SUM(T$791:T892))</f>
        <v/>
      </c>
      <c r="U893" s="172" t="str">
        <f>IF(F893="","",DSUM('1.2_Vehicles i maquinària'!$E$99:$S$109,"e3",$F$790:$F893)-SUM(U$791:U892))</f>
        <v/>
      </c>
      <c r="V893" s="172" t="str">
        <f>IF(F893="","",DSUM('1.2_Vehicles i maquinària'!$E$99:$S$109,"emissions",$F$790:$F893)-SUM(V$791:V892))</f>
        <v/>
      </c>
      <c r="W893" s="172" t="str">
        <f>IF(F893="","",DSUM('1.3_Emissions de procés'!$E$17:$M$32,"e1",$F$790:$F893)-SUM(W$791:W892))</f>
        <v/>
      </c>
      <c r="X893" s="172" t="str">
        <f>IF(F893="","",DSUM('1.3_Emissions de procés'!$E$17:$M$32,"e2",$F$790:$F893)-SUM(X$791:X892))</f>
        <v/>
      </c>
      <c r="Y893" s="172" t="str">
        <f>IF(F893="","",DSUM('1.3_Emissions de procés'!$E$17:$M$32,"e3",$F$790:$F893)-SUM(Y$791:Y892))</f>
        <v/>
      </c>
      <c r="Z893" s="172" t="str">
        <f>IF(F893="","",DSUM('1.3_Emissions de procés'!$E$17:$M$32,"emissions",$F$790:$F893)-SUM(Z$791:Z892))</f>
        <v/>
      </c>
      <c r="AA893" s="172" t="str">
        <f>IF(F893="","",DSUM('1.3_Emissions de procés'!$E$39:$M$54,"e1",$F$790:$F893)-SUM(AA$791:AA892))</f>
        <v/>
      </c>
      <c r="AB893" s="193" t="str">
        <f>IF(F893="","",DSUM('1.3_Emissions de procés'!$E$39:$M$54,"e2",$F$790:$F893)-SUM(AB$791:AB892))</f>
        <v/>
      </c>
      <c r="AC893" s="193" t="str">
        <f>IF(F893="","",DSUM('1.3_Emissions de procés'!$E$39:$M$54,"e3",$F$790:$F893)-SUM(AC$791:AC892))</f>
        <v/>
      </c>
      <c r="AD893" s="193" t="str">
        <f>IF(F893="","",DSUM('1.3_Emissions de procés'!$E$39:$M$54,"emissions",$F$790:$F893)-SUM(AD$791:AD892))</f>
        <v/>
      </c>
    </row>
    <row r="894" spans="2:30" x14ac:dyDescent="0.25">
      <c r="B894">
        <v>104</v>
      </c>
      <c r="C894" s="172" t="str">
        <f>IF('0.1_Dades generals organització'!E147="","",'0.1_Dades generals organització'!E147)</f>
        <v/>
      </c>
      <c r="D894" s="172" t="str">
        <f>IF(C894="","",IF('0.1_Dades generals organització'!G147="no","",Dades!C894))</f>
        <v/>
      </c>
      <c r="E894" s="172" t="str">
        <f>IFERROR(INDEX($D$791:$D$1040,MATCH(0,INDEX(COUNTIF($E$790:E893,$D$791:$D$1040),),)),"")</f>
        <v/>
      </c>
      <c r="F894" s="172" t="str">
        <f t="shared" si="24"/>
        <v/>
      </c>
      <c r="G894" s="172" t="str">
        <f>IF(F894="","",DSUM('1.1_Instal·lacions fixes'!$E$14:$R$36,"e1",$F$790:$F894)+DSUM('1.1_Instal·lacions fixes'!$E$43:$L$58,"e1",$F$790:$F894)-SUM(G$791:G893))</f>
        <v/>
      </c>
      <c r="H894" s="172" t="str">
        <f>IF(F894="","",DSUM('1.1_Instal·lacions fixes'!$E$14:$R$36,"e2",$F$790:$F894)+DSUM('1.1_Instal·lacions fixes'!$E$43:$L$58,"e2",$F$790:$F894)-SUM(H$791:H893))</f>
        <v/>
      </c>
      <c r="I894" s="172" t="str">
        <f>IF(F894="","",DSUM('1.1_Instal·lacions fixes'!$E$14:$R$36,"e3",$F$790:$F894)+DSUM('1.1_Instal·lacions fixes'!$E$43:$L$58,"e3",$F$790:$F894)-SUM(I$791:I893))</f>
        <v/>
      </c>
      <c r="J894" s="172" t="str">
        <f>IF(F894="","",DSUM('1.1_Instal·lacions fixes'!$E$14:$R$36,"emissions",$F$790:$F894)+DSUM('1.1_Instal·lacions fixes'!$E$43:$L$58,"emissions",$F$790:$F894)-SUM(J$791:J893))</f>
        <v/>
      </c>
      <c r="K894" s="172" t="str">
        <f>IF(F894="","",DSUM('1.2_Vehicles i maquinària'!$E$22:$S$44,"e1",$F$790:$F894)+DSUM('1.2_Vehicles i maquinària'!$E$50:$S$70,"emissions",$F$790:$F894)-SUM(K$791:K893))</f>
        <v/>
      </c>
      <c r="L894" s="172" t="str">
        <f>IF(F894="","",DSUM('1.2_Vehicles i maquinària'!$E$22:$S$44,"e2",$F$790:$F894)-SUM(L$791:L893))</f>
        <v/>
      </c>
      <c r="M894" s="172" t="str">
        <f>IF(F894="","",DSUM('1.2_Vehicles i maquinària'!$E$22:$S$44,"e3",$F$790:$F894)-SUM(M$791:M893))</f>
        <v/>
      </c>
      <c r="N894" s="172" t="str">
        <f>IF(F894="","",DSUM('1.2_Vehicles i maquinària'!$E$22:$S$44,"emissions",$F$790:$F894)+DSUM('1.2_Vehicles i maquinària'!$E$50:$S$70,"emissions",$F$790:$F894)-SUM(N$791:N893))</f>
        <v/>
      </c>
      <c r="O894" s="172" t="str">
        <f>IF(F894="","",DSUM('1.2_Vehicles i maquinària'!$E$82:$S$92,"e1",$F$790:$F894)-SUM(O$791:O893))</f>
        <v/>
      </c>
      <c r="P894" s="172" t="str">
        <f>IF(F894="","",DSUM('1.2_Vehicles i maquinària'!$E$82:$S$92,"e2",$F$790:$F894)-SUM(P$791:P893))</f>
        <v/>
      </c>
      <c r="Q894" s="172" t="str">
        <f>IF(F894="","",DSUM('1.2_Vehicles i maquinària'!$E$82:$S$92,"e3",$F$790:$F894)-SUM(Q$791:Q893))</f>
        <v/>
      </c>
      <c r="R894" s="172" t="str">
        <f>IF(F894="","",DSUM('1.2_Vehicles i maquinària'!$E$82:$S$92,"emissions",$F$790:$F894)-SUM(R$791:R893))</f>
        <v/>
      </c>
      <c r="S894" s="172" t="str">
        <f>IF(F894="","",DSUM('1.2_Vehicles i maquinària'!$E$99:$S$109,"e1",$F$790:$F894)-SUM(S$791:S893))</f>
        <v/>
      </c>
      <c r="T894" s="172" t="str">
        <f>IF(F894="","",DSUM('1.2_Vehicles i maquinària'!$E$99:$S$109,"e2",$F$790:$F894)-SUM(T$791:T893))</f>
        <v/>
      </c>
      <c r="U894" s="172" t="str">
        <f>IF(F894="","",DSUM('1.2_Vehicles i maquinària'!$E$99:$S$109,"e3",$F$790:$F894)-SUM(U$791:U893))</f>
        <v/>
      </c>
      <c r="V894" s="172" t="str">
        <f>IF(F894="","",DSUM('1.2_Vehicles i maquinària'!$E$99:$S$109,"emissions",$F$790:$F894)-SUM(V$791:V893))</f>
        <v/>
      </c>
      <c r="W894" s="172" t="str">
        <f>IF(F894="","",DSUM('1.3_Emissions de procés'!$E$17:$M$32,"e1",$F$790:$F894)-SUM(W$791:W893))</f>
        <v/>
      </c>
      <c r="X894" s="172" t="str">
        <f>IF(F894="","",DSUM('1.3_Emissions de procés'!$E$17:$M$32,"e2",$F$790:$F894)-SUM(X$791:X893))</f>
        <v/>
      </c>
      <c r="Y894" s="172" t="str">
        <f>IF(F894="","",DSUM('1.3_Emissions de procés'!$E$17:$M$32,"e3",$F$790:$F894)-SUM(Y$791:Y893))</f>
        <v/>
      </c>
      <c r="Z894" s="172" t="str">
        <f>IF(F894="","",DSUM('1.3_Emissions de procés'!$E$17:$M$32,"emissions",$F$790:$F894)-SUM(Z$791:Z893))</f>
        <v/>
      </c>
      <c r="AA894" s="172" t="str">
        <f>IF(F894="","",DSUM('1.3_Emissions de procés'!$E$39:$M$54,"e1",$F$790:$F894)-SUM(AA$791:AA893))</f>
        <v/>
      </c>
      <c r="AB894" s="193" t="str">
        <f>IF(F894="","",DSUM('1.3_Emissions de procés'!$E$39:$M$54,"e2",$F$790:$F894)-SUM(AB$791:AB893))</f>
        <v/>
      </c>
      <c r="AC894" s="193" t="str">
        <f>IF(F894="","",DSUM('1.3_Emissions de procés'!$E$39:$M$54,"e3",$F$790:$F894)-SUM(AC$791:AC893))</f>
        <v/>
      </c>
      <c r="AD894" s="193" t="str">
        <f>IF(F894="","",DSUM('1.3_Emissions de procés'!$E$39:$M$54,"emissions",$F$790:$F894)-SUM(AD$791:AD893))</f>
        <v/>
      </c>
    </row>
    <row r="895" spans="2:30" x14ac:dyDescent="0.25">
      <c r="B895">
        <v>105</v>
      </c>
      <c r="C895" s="172" t="str">
        <f>IF('0.1_Dades generals organització'!E148="","",'0.1_Dades generals organització'!E148)</f>
        <v/>
      </c>
      <c r="D895" s="172" t="str">
        <f>IF(C895="","",IF('0.1_Dades generals organització'!G148="no","",Dades!C895))</f>
        <v/>
      </c>
      <c r="E895" s="172" t="str">
        <f>IFERROR(INDEX($D$791:$D$1040,MATCH(0,INDEX(COUNTIF($E$790:E894,$D$791:$D$1040),),)),"")</f>
        <v/>
      </c>
      <c r="F895" s="172" t="str">
        <f t="shared" si="24"/>
        <v/>
      </c>
      <c r="G895" s="172" t="str">
        <f>IF(F895="","",DSUM('1.1_Instal·lacions fixes'!$E$14:$R$36,"e1",$F$790:$F895)+DSUM('1.1_Instal·lacions fixes'!$E$43:$L$58,"e1",$F$790:$F895)-SUM(G$791:G894))</f>
        <v/>
      </c>
      <c r="H895" s="172" t="str">
        <f>IF(F895="","",DSUM('1.1_Instal·lacions fixes'!$E$14:$R$36,"e2",$F$790:$F895)+DSUM('1.1_Instal·lacions fixes'!$E$43:$L$58,"e2",$F$790:$F895)-SUM(H$791:H894))</f>
        <v/>
      </c>
      <c r="I895" s="172" t="str">
        <f>IF(F895="","",DSUM('1.1_Instal·lacions fixes'!$E$14:$R$36,"e3",$F$790:$F895)+DSUM('1.1_Instal·lacions fixes'!$E$43:$L$58,"e3",$F$790:$F895)-SUM(I$791:I894))</f>
        <v/>
      </c>
      <c r="J895" s="172" t="str">
        <f>IF(F895="","",DSUM('1.1_Instal·lacions fixes'!$E$14:$R$36,"emissions",$F$790:$F895)+DSUM('1.1_Instal·lacions fixes'!$E$43:$L$58,"emissions",$F$790:$F895)-SUM(J$791:J894))</f>
        <v/>
      </c>
      <c r="K895" s="172" t="str">
        <f>IF(F895="","",DSUM('1.2_Vehicles i maquinària'!$E$22:$S$44,"e1",$F$790:$F895)+DSUM('1.2_Vehicles i maquinària'!$E$50:$S$70,"emissions",$F$790:$F895)-SUM(K$791:K894))</f>
        <v/>
      </c>
      <c r="L895" s="172" t="str">
        <f>IF(F895="","",DSUM('1.2_Vehicles i maquinària'!$E$22:$S$44,"e2",$F$790:$F895)-SUM(L$791:L894))</f>
        <v/>
      </c>
      <c r="M895" s="172" t="str">
        <f>IF(F895="","",DSUM('1.2_Vehicles i maquinària'!$E$22:$S$44,"e3",$F$790:$F895)-SUM(M$791:M894))</f>
        <v/>
      </c>
      <c r="N895" s="172" t="str">
        <f>IF(F895="","",DSUM('1.2_Vehicles i maquinària'!$E$22:$S$44,"emissions",$F$790:$F895)+DSUM('1.2_Vehicles i maquinària'!$E$50:$S$70,"emissions",$F$790:$F895)-SUM(N$791:N894))</f>
        <v/>
      </c>
      <c r="O895" s="172" t="str">
        <f>IF(F895="","",DSUM('1.2_Vehicles i maquinària'!$E$82:$S$92,"e1",$F$790:$F895)-SUM(O$791:O894))</f>
        <v/>
      </c>
      <c r="P895" s="172" t="str">
        <f>IF(F895="","",DSUM('1.2_Vehicles i maquinària'!$E$82:$S$92,"e2",$F$790:$F895)-SUM(P$791:P894))</f>
        <v/>
      </c>
      <c r="Q895" s="172" t="str">
        <f>IF(F895="","",DSUM('1.2_Vehicles i maquinària'!$E$82:$S$92,"e3",$F$790:$F895)-SUM(Q$791:Q894))</f>
        <v/>
      </c>
      <c r="R895" s="172" t="str">
        <f>IF(F895="","",DSUM('1.2_Vehicles i maquinària'!$E$82:$S$92,"emissions",$F$790:$F895)-SUM(R$791:R894))</f>
        <v/>
      </c>
      <c r="S895" s="172" t="str">
        <f>IF(F895="","",DSUM('1.2_Vehicles i maquinària'!$E$99:$S$109,"e1",$F$790:$F895)-SUM(S$791:S894))</f>
        <v/>
      </c>
      <c r="T895" s="172" t="str">
        <f>IF(F895="","",DSUM('1.2_Vehicles i maquinària'!$E$99:$S$109,"e2",$F$790:$F895)-SUM(T$791:T894))</f>
        <v/>
      </c>
      <c r="U895" s="172" t="str">
        <f>IF(F895="","",DSUM('1.2_Vehicles i maquinària'!$E$99:$S$109,"e3",$F$790:$F895)-SUM(U$791:U894))</f>
        <v/>
      </c>
      <c r="V895" s="172" t="str">
        <f>IF(F895="","",DSUM('1.2_Vehicles i maquinària'!$E$99:$S$109,"emissions",$F$790:$F895)-SUM(V$791:V894))</f>
        <v/>
      </c>
      <c r="W895" s="172" t="str">
        <f>IF(F895="","",DSUM('1.3_Emissions de procés'!$E$17:$M$32,"e1",$F$790:$F895)-SUM(W$791:W894))</f>
        <v/>
      </c>
      <c r="X895" s="172" t="str">
        <f>IF(F895="","",DSUM('1.3_Emissions de procés'!$E$17:$M$32,"e2",$F$790:$F895)-SUM(X$791:X894))</f>
        <v/>
      </c>
      <c r="Y895" s="172" t="str">
        <f>IF(F895="","",DSUM('1.3_Emissions de procés'!$E$17:$M$32,"e3",$F$790:$F895)-SUM(Y$791:Y894))</f>
        <v/>
      </c>
      <c r="Z895" s="172" t="str">
        <f>IF(F895="","",DSUM('1.3_Emissions de procés'!$E$17:$M$32,"emissions",$F$790:$F895)-SUM(Z$791:Z894))</f>
        <v/>
      </c>
      <c r="AA895" s="172" t="str">
        <f>IF(F895="","",DSUM('1.3_Emissions de procés'!$E$39:$M$54,"e1",$F$790:$F895)-SUM(AA$791:AA894))</f>
        <v/>
      </c>
      <c r="AB895" s="193" t="str">
        <f>IF(F895="","",DSUM('1.3_Emissions de procés'!$E$39:$M$54,"e2",$F$790:$F895)-SUM(AB$791:AB894))</f>
        <v/>
      </c>
      <c r="AC895" s="193" t="str">
        <f>IF(F895="","",DSUM('1.3_Emissions de procés'!$E$39:$M$54,"e3",$F$790:$F895)-SUM(AC$791:AC894))</f>
        <v/>
      </c>
      <c r="AD895" s="193" t="str">
        <f>IF(F895="","",DSUM('1.3_Emissions de procés'!$E$39:$M$54,"emissions",$F$790:$F895)-SUM(AD$791:AD894))</f>
        <v/>
      </c>
    </row>
    <row r="896" spans="2:30" x14ac:dyDescent="0.25">
      <c r="B896">
        <v>106</v>
      </c>
      <c r="C896" s="172" t="str">
        <f>IF('0.1_Dades generals organització'!E149="","",'0.1_Dades generals organització'!E149)</f>
        <v/>
      </c>
      <c r="D896" s="172" t="str">
        <f>IF(C896="","",IF('0.1_Dades generals organització'!G149="no","",Dades!C896))</f>
        <v/>
      </c>
      <c r="E896" s="172" t="str">
        <f>IFERROR(INDEX($D$791:$D$1040,MATCH(0,INDEX(COUNTIF($E$790:E895,$D$791:$D$1040),),)),"")</f>
        <v/>
      </c>
      <c r="F896" s="172" t="str">
        <f t="shared" si="24"/>
        <v/>
      </c>
      <c r="G896" s="172" t="str">
        <f>IF(F896="","",DSUM('1.1_Instal·lacions fixes'!$E$14:$R$36,"e1",$F$790:$F896)+DSUM('1.1_Instal·lacions fixes'!$E$43:$L$58,"e1",$F$790:$F896)-SUM(G$791:G895))</f>
        <v/>
      </c>
      <c r="H896" s="172" t="str">
        <f>IF(F896="","",DSUM('1.1_Instal·lacions fixes'!$E$14:$R$36,"e2",$F$790:$F896)+DSUM('1.1_Instal·lacions fixes'!$E$43:$L$58,"e2",$F$790:$F896)-SUM(H$791:H895))</f>
        <v/>
      </c>
      <c r="I896" s="172" t="str">
        <f>IF(F896="","",DSUM('1.1_Instal·lacions fixes'!$E$14:$R$36,"e3",$F$790:$F896)+DSUM('1.1_Instal·lacions fixes'!$E$43:$L$58,"e3",$F$790:$F896)-SUM(I$791:I895))</f>
        <v/>
      </c>
      <c r="J896" s="172" t="str">
        <f>IF(F896="","",DSUM('1.1_Instal·lacions fixes'!$E$14:$R$36,"emissions",$F$790:$F896)+DSUM('1.1_Instal·lacions fixes'!$E$43:$L$58,"emissions",$F$790:$F896)-SUM(J$791:J895))</f>
        <v/>
      </c>
      <c r="K896" s="172" t="str">
        <f>IF(F896="","",DSUM('1.2_Vehicles i maquinària'!$E$22:$S$44,"e1",$F$790:$F896)+DSUM('1.2_Vehicles i maquinària'!$E$50:$S$70,"emissions",$F$790:$F896)-SUM(K$791:K895))</f>
        <v/>
      </c>
      <c r="L896" s="172" t="str">
        <f>IF(F896="","",DSUM('1.2_Vehicles i maquinària'!$E$22:$S$44,"e2",$F$790:$F896)-SUM(L$791:L895))</f>
        <v/>
      </c>
      <c r="M896" s="172" t="str">
        <f>IF(F896="","",DSUM('1.2_Vehicles i maquinària'!$E$22:$S$44,"e3",$F$790:$F896)-SUM(M$791:M895))</f>
        <v/>
      </c>
      <c r="N896" s="172" t="str">
        <f>IF(F896="","",DSUM('1.2_Vehicles i maquinària'!$E$22:$S$44,"emissions",$F$790:$F896)+DSUM('1.2_Vehicles i maquinària'!$E$50:$S$70,"emissions",$F$790:$F896)-SUM(N$791:N895))</f>
        <v/>
      </c>
      <c r="O896" s="172" t="str">
        <f>IF(F896="","",DSUM('1.2_Vehicles i maquinària'!$E$82:$S$92,"e1",$F$790:$F896)-SUM(O$791:O895))</f>
        <v/>
      </c>
      <c r="P896" s="172" t="str">
        <f>IF(F896="","",DSUM('1.2_Vehicles i maquinària'!$E$82:$S$92,"e2",$F$790:$F896)-SUM(P$791:P895))</f>
        <v/>
      </c>
      <c r="Q896" s="172" t="str">
        <f>IF(F896="","",DSUM('1.2_Vehicles i maquinària'!$E$82:$S$92,"e3",$F$790:$F896)-SUM(Q$791:Q895))</f>
        <v/>
      </c>
      <c r="R896" s="172" t="str">
        <f>IF(F896="","",DSUM('1.2_Vehicles i maquinària'!$E$82:$S$92,"emissions",$F$790:$F896)-SUM(R$791:R895))</f>
        <v/>
      </c>
      <c r="S896" s="172" t="str">
        <f>IF(F896="","",DSUM('1.2_Vehicles i maquinària'!$E$99:$S$109,"e1",$F$790:$F896)-SUM(S$791:S895))</f>
        <v/>
      </c>
      <c r="T896" s="172" t="str">
        <f>IF(F896="","",DSUM('1.2_Vehicles i maquinària'!$E$99:$S$109,"e2",$F$790:$F896)-SUM(T$791:T895))</f>
        <v/>
      </c>
      <c r="U896" s="172" t="str">
        <f>IF(F896="","",DSUM('1.2_Vehicles i maquinària'!$E$99:$S$109,"e3",$F$790:$F896)-SUM(U$791:U895))</f>
        <v/>
      </c>
      <c r="V896" s="172" t="str">
        <f>IF(F896="","",DSUM('1.2_Vehicles i maquinària'!$E$99:$S$109,"emissions",$F$790:$F896)-SUM(V$791:V895))</f>
        <v/>
      </c>
      <c r="W896" s="172" t="str">
        <f>IF(F896="","",DSUM('1.3_Emissions de procés'!$E$17:$M$32,"e1",$F$790:$F896)-SUM(W$791:W895))</f>
        <v/>
      </c>
      <c r="X896" s="172" t="str">
        <f>IF(F896="","",DSUM('1.3_Emissions de procés'!$E$17:$M$32,"e2",$F$790:$F896)-SUM(X$791:X895))</f>
        <v/>
      </c>
      <c r="Y896" s="172" t="str">
        <f>IF(F896="","",DSUM('1.3_Emissions de procés'!$E$17:$M$32,"e3",$F$790:$F896)-SUM(Y$791:Y895))</f>
        <v/>
      </c>
      <c r="Z896" s="172" t="str">
        <f>IF(F896="","",DSUM('1.3_Emissions de procés'!$E$17:$M$32,"emissions",$F$790:$F896)-SUM(Z$791:Z895))</f>
        <v/>
      </c>
      <c r="AA896" s="172" t="str">
        <f>IF(F896="","",DSUM('1.3_Emissions de procés'!$E$39:$M$54,"e1",$F$790:$F896)-SUM(AA$791:AA895))</f>
        <v/>
      </c>
      <c r="AB896" s="193" t="str">
        <f>IF(F896="","",DSUM('1.3_Emissions de procés'!$E$39:$M$54,"e2",$F$790:$F896)-SUM(AB$791:AB895))</f>
        <v/>
      </c>
      <c r="AC896" s="193" t="str">
        <f>IF(F896="","",DSUM('1.3_Emissions de procés'!$E$39:$M$54,"e3",$F$790:$F896)-SUM(AC$791:AC895))</f>
        <v/>
      </c>
      <c r="AD896" s="193" t="str">
        <f>IF(F896="","",DSUM('1.3_Emissions de procés'!$E$39:$M$54,"emissions",$F$790:$F896)-SUM(AD$791:AD895))</f>
        <v/>
      </c>
    </row>
    <row r="897" spans="2:30" x14ac:dyDescent="0.25">
      <c r="B897">
        <v>107</v>
      </c>
      <c r="C897" s="172" t="str">
        <f>IF('0.1_Dades generals organització'!E150="","",'0.1_Dades generals organització'!E150)</f>
        <v/>
      </c>
      <c r="D897" s="172" t="str">
        <f>IF(C897="","",IF('0.1_Dades generals organització'!G150="no","",Dades!C897))</f>
        <v/>
      </c>
      <c r="E897" s="172" t="str">
        <f>IFERROR(INDEX($D$791:$D$1040,MATCH(0,INDEX(COUNTIF($E$790:E896,$D$791:$D$1040),),)),"")</f>
        <v/>
      </c>
      <c r="F897" s="172" t="str">
        <f t="shared" si="24"/>
        <v/>
      </c>
      <c r="G897" s="172" t="str">
        <f>IF(F897="","",DSUM('1.1_Instal·lacions fixes'!$E$14:$R$36,"e1",$F$790:$F897)+DSUM('1.1_Instal·lacions fixes'!$E$43:$L$58,"e1",$F$790:$F897)-SUM(G$791:G896))</f>
        <v/>
      </c>
      <c r="H897" s="172" t="str">
        <f>IF(F897="","",DSUM('1.1_Instal·lacions fixes'!$E$14:$R$36,"e2",$F$790:$F897)+DSUM('1.1_Instal·lacions fixes'!$E$43:$L$58,"e2",$F$790:$F897)-SUM(H$791:H896))</f>
        <v/>
      </c>
      <c r="I897" s="172" t="str">
        <f>IF(F897="","",DSUM('1.1_Instal·lacions fixes'!$E$14:$R$36,"e3",$F$790:$F897)+DSUM('1.1_Instal·lacions fixes'!$E$43:$L$58,"e3",$F$790:$F897)-SUM(I$791:I896))</f>
        <v/>
      </c>
      <c r="J897" s="172" t="str">
        <f>IF(F897="","",DSUM('1.1_Instal·lacions fixes'!$E$14:$R$36,"emissions",$F$790:$F897)+DSUM('1.1_Instal·lacions fixes'!$E$43:$L$58,"emissions",$F$790:$F897)-SUM(J$791:J896))</f>
        <v/>
      </c>
      <c r="K897" s="172" t="str">
        <f>IF(F897="","",DSUM('1.2_Vehicles i maquinària'!$E$22:$S$44,"e1",$F$790:$F897)+DSUM('1.2_Vehicles i maquinària'!$E$50:$S$70,"emissions",$F$790:$F897)-SUM(K$791:K896))</f>
        <v/>
      </c>
      <c r="L897" s="172" t="str">
        <f>IF(F897="","",DSUM('1.2_Vehicles i maquinària'!$E$22:$S$44,"e2",$F$790:$F897)-SUM(L$791:L896))</f>
        <v/>
      </c>
      <c r="M897" s="172" t="str">
        <f>IF(F897="","",DSUM('1.2_Vehicles i maquinària'!$E$22:$S$44,"e3",$F$790:$F897)-SUM(M$791:M896))</f>
        <v/>
      </c>
      <c r="N897" s="172" t="str">
        <f>IF(F897="","",DSUM('1.2_Vehicles i maquinària'!$E$22:$S$44,"emissions",$F$790:$F897)+DSUM('1.2_Vehicles i maquinària'!$E$50:$S$70,"emissions",$F$790:$F897)-SUM(N$791:N896))</f>
        <v/>
      </c>
      <c r="O897" s="172" t="str">
        <f>IF(F897="","",DSUM('1.2_Vehicles i maquinària'!$E$82:$S$92,"e1",$F$790:$F897)-SUM(O$791:O896))</f>
        <v/>
      </c>
      <c r="P897" s="172" t="str">
        <f>IF(F897="","",DSUM('1.2_Vehicles i maquinària'!$E$82:$S$92,"e2",$F$790:$F897)-SUM(P$791:P896))</f>
        <v/>
      </c>
      <c r="Q897" s="172" t="str">
        <f>IF(F897="","",DSUM('1.2_Vehicles i maquinària'!$E$82:$S$92,"e3",$F$790:$F897)-SUM(Q$791:Q896))</f>
        <v/>
      </c>
      <c r="R897" s="172" t="str">
        <f>IF(F897="","",DSUM('1.2_Vehicles i maquinària'!$E$82:$S$92,"emissions",$F$790:$F897)-SUM(R$791:R896))</f>
        <v/>
      </c>
      <c r="S897" s="172" t="str">
        <f>IF(F897="","",DSUM('1.2_Vehicles i maquinària'!$E$99:$S$109,"e1",$F$790:$F897)-SUM(S$791:S896))</f>
        <v/>
      </c>
      <c r="T897" s="172" t="str">
        <f>IF(F897="","",DSUM('1.2_Vehicles i maquinària'!$E$99:$S$109,"e2",$F$790:$F897)-SUM(T$791:T896))</f>
        <v/>
      </c>
      <c r="U897" s="172" t="str">
        <f>IF(F897="","",DSUM('1.2_Vehicles i maquinària'!$E$99:$S$109,"e3",$F$790:$F897)-SUM(U$791:U896))</f>
        <v/>
      </c>
      <c r="V897" s="172" t="str">
        <f>IF(F897="","",DSUM('1.2_Vehicles i maquinària'!$E$99:$S$109,"emissions",$F$790:$F897)-SUM(V$791:V896))</f>
        <v/>
      </c>
      <c r="W897" s="172" t="str">
        <f>IF(F897="","",DSUM('1.3_Emissions de procés'!$E$17:$M$32,"e1",$F$790:$F897)-SUM(W$791:W896))</f>
        <v/>
      </c>
      <c r="X897" s="172" t="str">
        <f>IF(F897="","",DSUM('1.3_Emissions de procés'!$E$17:$M$32,"e2",$F$790:$F897)-SUM(X$791:X896))</f>
        <v/>
      </c>
      <c r="Y897" s="172" t="str">
        <f>IF(F897="","",DSUM('1.3_Emissions de procés'!$E$17:$M$32,"e3",$F$790:$F897)-SUM(Y$791:Y896))</f>
        <v/>
      </c>
      <c r="Z897" s="172" t="str">
        <f>IF(F897="","",DSUM('1.3_Emissions de procés'!$E$17:$M$32,"emissions",$F$790:$F897)-SUM(Z$791:Z896))</f>
        <v/>
      </c>
      <c r="AA897" s="172" t="str">
        <f>IF(F897="","",DSUM('1.3_Emissions de procés'!$E$39:$M$54,"e1",$F$790:$F897)-SUM(AA$791:AA896))</f>
        <v/>
      </c>
      <c r="AB897" s="193" t="str">
        <f>IF(F897="","",DSUM('1.3_Emissions de procés'!$E$39:$M$54,"e2",$F$790:$F897)-SUM(AB$791:AB896))</f>
        <v/>
      </c>
      <c r="AC897" s="193" t="str">
        <f>IF(F897="","",DSUM('1.3_Emissions de procés'!$E$39:$M$54,"e3",$F$790:$F897)-SUM(AC$791:AC896))</f>
        <v/>
      </c>
      <c r="AD897" s="193" t="str">
        <f>IF(F897="","",DSUM('1.3_Emissions de procés'!$E$39:$M$54,"emissions",$F$790:$F897)-SUM(AD$791:AD896))</f>
        <v/>
      </c>
    </row>
    <row r="898" spans="2:30" x14ac:dyDescent="0.25">
      <c r="B898">
        <v>108</v>
      </c>
      <c r="C898" s="172" t="str">
        <f>IF('0.1_Dades generals organització'!E151="","",'0.1_Dades generals organització'!E151)</f>
        <v/>
      </c>
      <c r="D898" s="172" t="str">
        <f>IF(C898="","",IF('0.1_Dades generals organització'!G151="no","",Dades!C898))</f>
        <v/>
      </c>
      <c r="E898" s="172" t="str">
        <f>IFERROR(INDEX($D$791:$D$1040,MATCH(0,INDEX(COUNTIF($E$790:E897,$D$791:$D$1040),),)),"")</f>
        <v/>
      </c>
      <c r="F898" s="172" t="str">
        <f t="shared" si="24"/>
        <v/>
      </c>
      <c r="G898" s="172" t="str">
        <f>IF(F898="","",DSUM('1.1_Instal·lacions fixes'!$E$14:$R$36,"e1",$F$790:$F898)+DSUM('1.1_Instal·lacions fixes'!$E$43:$L$58,"e1",$F$790:$F898)-SUM(G$791:G897))</f>
        <v/>
      </c>
      <c r="H898" s="172" t="str">
        <f>IF(F898="","",DSUM('1.1_Instal·lacions fixes'!$E$14:$R$36,"e2",$F$790:$F898)+DSUM('1.1_Instal·lacions fixes'!$E$43:$L$58,"e2",$F$790:$F898)-SUM(H$791:H897))</f>
        <v/>
      </c>
      <c r="I898" s="172" t="str">
        <f>IF(F898="","",DSUM('1.1_Instal·lacions fixes'!$E$14:$R$36,"e3",$F$790:$F898)+DSUM('1.1_Instal·lacions fixes'!$E$43:$L$58,"e3",$F$790:$F898)-SUM(I$791:I897))</f>
        <v/>
      </c>
      <c r="J898" s="172" t="str">
        <f>IF(F898="","",DSUM('1.1_Instal·lacions fixes'!$E$14:$R$36,"emissions",$F$790:$F898)+DSUM('1.1_Instal·lacions fixes'!$E$43:$L$58,"emissions",$F$790:$F898)-SUM(J$791:J897))</f>
        <v/>
      </c>
      <c r="K898" s="172" t="str">
        <f>IF(F898="","",DSUM('1.2_Vehicles i maquinària'!$E$22:$S$44,"e1",$F$790:$F898)+DSUM('1.2_Vehicles i maquinària'!$E$50:$S$70,"emissions",$F$790:$F898)-SUM(K$791:K897))</f>
        <v/>
      </c>
      <c r="L898" s="172" t="str">
        <f>IF(F898="","",DSUM('1.2_Vehicles i maquinària'!$E$22:$S$44,"e2",$F$790:$F898)-SUM(L$791:L897))</f>
        <v/>
      </c>
      <c r="M898" s="172" t="str">
        <f>IF(F898="","",DSUM('1.2_Vehicles i maquinària'!$E$22:$S$44,"e3",$F$790:$F898)-SUM(M$791:M897))</f>
        <v/>
      </c>
      <c r="N898" s="172" t="str">
        <f>IF(F898="","",DSUM('1.2_Vehicles i maquinària'!$E$22:$S$44,"emissions",$F$790:$F898)+DSUM('1.2_Vehicles i maquinària'!$E$50:$S$70,"emissions",$F$790:$F898)-SUM(N$791:N897))</f>
        <v/>
      </c>
      <c r="O898" s="172" t="str">
        <f>IF(F898="","",DSUM('1.2_Vehicles i maquinària'!$E$82:$S$92,"e1",$F$790:$F898)-SUM(O$791:O897))</f>
        <v/>
      </c>
      <c r="P898" s="172" t="str">
        <f>IF(F898="","",DSUM('1.2_Vehicles i maquinària'!$E$82:$S$92,"e2",$F$790:$F898)-SUM(P$791:P897))</f>
        <v/>
      </c>
      <c r="Q898" s="172" t="str">
        <f>IF(F898="","",DSUM('1.2_Vehicles i maquinària'!$E$82:$S$92,"e3",$F$790:$F898)-SUM(Q$791:Q897))</f>
        <v/>
      </c>
      <c r="R898" s="172" t="str">
        <f>IF(F898="","",DSUM('1.2_Vehicles i maquinària'!$E$82:$S$92,"emissions",$F$790:$F898)-SUM(R$791:R897))</f>
        <v/>
      </c>
      <c r="S898" s="172" t="str">
        <f>IF(F898="","",DSUM('1.2_Vehicles i maquinària'!$E$99:$S$109,"e1",$F$790:$F898)-SUM(S$791:S897))</f>
        <v/>
      </c>
      <c r="T898" s="172" t="str">
        <f>IF(F898="","",DSUM('1.2_Vehicles i maquinària'!$E$99:$S$109,"e2",$F$790:$F898)-SUM(T$791:T897))</f>
        <v/>
      </c>
      <c r="U898" s="172" t="str">
        <f>IF(F898="","",DSUM('1.2_Vehicles i maquinària'!$E$99:$S$109,"e3",$F$790:$F898)-SUM(U$791:U897))</f>
        <v/>
      </c>
      <c r="V898" s="172" t="str">
        <f>IF(F898="","",DSUM('1.2_Vehicles i maquinària'!$E$99:$S$109,"emissions",$F$790:$F898)-SUM(V$791:V897))</f>
        <v/>
      </c>
      <c r="W898" s="172" t="str">
        <f>IF(F898="","",DSUM('1.3_Emissions de procés'!$E$17:$M$32,"e1",$F$790:$F898)-SUM(W$791:W897))</f>
        <v/>
      </c>
      <c r="X898" s="172" t="str">
        <f>IF(F898="","",DSUM('1.3_Emissions de procés'!$E$17:$M$32,"e2",$F$790:$F898)-SUM(X$791:X897))</f>
        <v/>
      </c>
      <c r="Y898" s="172" t="str">
        <f>IF(F898="","",DSUM('1.3_Emissions de procés'!$E$17:$M$32,"e3",$F$790:$F898)-SUM(Y$791:Y897))</f>
        <v/>
      </c>
      <c r="Z898" s="172" t="str">
        <f>IF(F898="","",DSUM('1.3_Emissions de procés'!$E$17:$M$32,"emissions",$F$790:$F898)-SUM(Z$791:Z897))</f>
        <v/>
      </c>
      <c r="AA898" s="172" t="str">
        <f>IF(F898="","",DSUM('1.3_Emissions de procés'!$E$39:$M$54,"e1",$F$790:$F898)-SUM(AA$791:AA897))</f>
        <v/>
      </c>
      <c r="AB898" s="193" t="str">
        <f>IF(F898="","",DSUM('1.3_Emissions de procés'!$E$39:$M$54,"e2",$F$790:$F898)-SUM(AB$791:AB897))</f>
        <v/>
      </c>
      <c r="AC898" s="193" t="str">
        <f>IF(F898="","",DSUM('1.3_Emissions de procés'!$E$39:$M$54,"e3",$F$790:$F898)-SUM(AC$791:AC897))</f>
        <v/>
      </c>
      <c r="AD898" s="193" t="str">
        <f>IF(F898="","",DSUM('1.3_Emissions de procés'!$E$39:$M$54,"emissions",$F$790:$F898)-SUM(AD$791:AD897))</f>
        <v/>
      </c>
    </row>
    <row r="899" spans="2:30" x14ac:dyDescent="0.25">
      <c r="B899">
        <v>109</v>
      </c>
      <c r="C899" s="172" t="str">
        <f>IF('0.1_Dades generals organització'!E152="","",'0.1_Dades generals organització'!E152)</f>
        <v/>
      </c>
      <c r="D899" s="172" t="str">
        <f>IF(C899="","",IF('0.1_Dades generals organització'!G152="no","",Dades!C899))</f>
        <v/>
      </c>
      <c r="E899" s="172" t="str">
        <f>IFERROR(INDEX($D$791:$D$1040,MATCH(0,INDEX(COUNTIF($E$790:E898,$D$791:$D$1040),),)),"")</f>
        <v/>
      </c>
      <c r="F899" s="172" t="str">
        <f t="shared" si="24"/>
        <v/>
      </c>
      <c r="G899" s="172" t="str">
        <f>IF(F899="","",DSUM('1.1_Instal·lacions fixes'!$E$14:$R$36,"e1",$F$790:$F899)+DSUM('1.1_Instal·lacions fixes'!$E$43:$L$58,"e1",$F$790:$F899)-SUM(G$791:G898))</f>
        <v/>
      </c>
      <c r="H899" s="172" t="str">
        <f>IF(F899="","",DSUM('1.1_Instal·lacions fixes'!$E$14:$R$36,"e2",$F$790:$F899)+DSUM('1.1_Instal·lacions fixes'!$E$43:$L$58,"e2",$F$790:$F899)-SUM(H$791:H898))</f>
        <v/>
      </c>
      <c r="I899" s="172" t="str">
        <f>IF(F899="","",DSUM('1.1_Instal·lacions fixes'!$E$14:$R$36,"e3",$F$790:$F899)+DSUM('1.1_Instal·lacions fixes'!$E$43:$L$58,"e3",$F$790:$F899)-SUM(I$791:I898))</f>
        <v/>
      </c>
      <c r="J899" s="172" t="str">
        <f>IF(F899="","",DSUM('1.1_Instal·lacions fixes'!$E$14:$R$36,"emissions",$F$790:$F899)+DSUM('1.1_Instal·lacions fixes'!$E$43:$L$58,"emissions",$F$790:$F899)-SUM(J$791:J898))</f>
        <v/>
      </c>
      <c r="K899" s="172" t="str">
        <f>IF(F899="","",DSUM('1.2_Vehicles i maquinària'!$E$22:$S$44,"e1",$F$790:$F899)+DSUM('1.2_Vehicles i maquinària'!$E$50:$S$70,"emissions",$F$790:$F899)-SUM(K$791:K898))</f>
        <v/>
      </c>
      <c r="L899" s="172" t="str">
        <f>IF(F899="","",DSUM('1.2_Vehicles i maquinària'!$E$22:$S$44,"e2",$F$790:$F899)-SUM(L$791:L898))</f>
        <v/>
      </c>
      <c r="M899" s="172" t="str">
        <f>IF(F899="","",DSUM('1.2_Vehicles i maquinària'!$E$22:$S$44,"e3",$F$790:$F899)-SUM(M$791:M898))</f>
        <v/>
      </c>
      <c r="N899" s="172" t="str">
        <f>IF(F899="","",DSUM('1.2_Vehicles i maquinària'!$E$22:$S$44,"emissions",$F$790:$F899)+DSUM('1.2_Vehicles i maquinària'!$E$50:$S$70,"emissions",$F$790:$F899)-SUM(N$791:N898))</f>
        <v/>
      </c>
      <c r="O899" s="172" t="str">
        <f>IF(F899="","",DSUM('1.2_Vehicles i maquinària'!$E$82:$S$92,"e1",$F$790:$F899)-SUM(O$791:O898))</f>
        <v/>
      </c>
      <c r="P899" s="172" t="str">
        <f>IF(F899="","",DSUM('1.2_Vehicles i maquinària'!$E$82:$S$92,"e2",$F$790:$F899)-SUM(P$791:P898))</f>
        <v/>
      </c>
      <c r="Q899" s="172" t="str">
        <f>IF(F899="","",DSUM('1.2_Vehicles i maquinària'!$E$82:$S$92,"e3",$F$790:$F899)-SUM(Q$791:Q898))</f>
        <v/>
      </c>
      <c r="R899" s="172" t="str">
        <f>IF(F899="","",DSUM('1.2_Vehicles i maquinària'!$E$82:$S$92,"emissions",$F$790:$F899)-SUM(R$791:R898))</f>
        <v/>
      </c>
      <c r="S899" s="172" t="str">
        <f>IF(F899="","",DSUM('1.2_Vehicles i maquinària'!$E$99:$S$109,"e1",$F$790:$F899)-SUM(S$791:S898))</f>
        <v/>
      </c>
      <c r="T899" s="172" t="str">
        <f>IF(F899="","",DSUM('1.2_Vehicles i maquinària'!$E$99:$S$109,"e2",$F$790:$F899)-SUM(T$791:T898))</f>
        <v/>
      </c>
      <c r="U899" s="172" t="str">
        <f>IF(F899="","",DSUM('1.2_Vehicles i maquinària'!$E$99:$S$109,"e3",$F$790:$F899)-SUM(U$791:U898))</f>
        <v/>
      </c>
      <c r="V899" s="172" t="str">
        <f>IF(F899="","",DSUM('1.2_Vehicles i maquinària'!$E$99:$S$109,"emissions",$F$790:$F899)-SUM(V$791:V898))</f>
        <v/>
      </c>
      <c r="W899" s="172" t="str">
        <f>IF(F899="","",DSUM('1.3_Emissions de procés'!$E$17:$M$32,"e1",$F$790:$F899)-SUM(W$791:W898))</f>
        <v/>
      </c>
      <c r="X899" s="172" t="str">
        <f>IF(F899="","",DSUM('1.3_Emissions de procés'!$E$17:$M$32,"e2",$F$790:$F899)-SUM(X$791:X898))</f>
        <v/>
      </c>
      <c r="Y899" s="172" t="str">
        <f>IF(F899="","",DSUM('1.3_Emissions de procés'!$E$17:$M$32,"e3",$F$790:$F899)-SUM(Y$791:Y898))</f>
        <v/>
      </c>
      <c r="Z899" s="172" t="str">
        <f>IF(F899="","",DSUM('1.3_Emissions de procés'!$E$17:$M$32,"emissions",$F$790:$F899)-SUM(Z$791:Z898))</f>
        <v/>
      </c>
      <c r="AA899" s="172" t="str">
        <f>IF(F899="","",DSUM('1.3_Emissions de procés'!$E$39:$M$54,"e1",$F$790:$F899)-SUM(AA$791:AA898))</f>
        <v/>
      </c>
      <c r="AB899" s="193" t="str">
        <f>IF(F899="","",DSUM('1.3_Emissions de procés'!$E$39:$M$54,"e2",$F$790:$F899)-SUM(AB$791:AB898))</f>
        <v/>
      </c>
      <c r="AC899" s="193" t="str">
        <f>IF(F899="","",DSUM('1.3_Emissions de procés'!$E$39:$M$54,"e3",$F$790:$F899)-SUM(AC$791:AC898))</f>
        <v/>
      </c>
      <c r="AD899" s="193" t="str">
        <f>IF(F899="","",DSUM('1.3_Emissions de procés'!$E$39:$M$54,"emissions",$F$790:$F899)-SUM(AD$791:AD898))</f>
        <v/>
      </c>
    </row>
    <row r="900" spans="2:30" x14ac:dyDescent="0.25">
      <c r="B900">
        <v>110</v>
      </c>
      <c r="C900" s="172" t="str">
        <f>IF('0.1_Dades generals organització'!E153="","",'0.1_Dades generals organització'!E153)</f>
        <v/>
      </c>
      <c r="D900" s="172" t="str">
        <f>IF(C900="","",IF('0.1_Dades generals organització'!G153="no","",Dades!C900))</f>
        <v/>
      </c>
      <c r="E900" s="172" t="str">
        <f>IFERROR(INDEX($D$791:$D$1040,MATCH(0,INDEX(COUNTIF($E$790:E899,$D$791:$D$1040),),)),"")</f>
        <v/>
      </c>
      <c r="F900" s="172" t="str">
        <f t="shared" si="24"/>
        <v/>
      </c>
      <c r="G900" s="172" t="str">
        <f>IF(F900="","",DSUM('1.1_Instal·lacions fixes'!$E$14:$R$36,"e1",$F$790:$F900)+DSUM('1.1_Instal·lacions fixes'!$E$43:$L$58,"e1",$F$790:$F900)-SUM(G$791:G899))</f>
        <v/>
      </c>
      <c r="H900" s="172" t="str">
        <f>IF(F900="","",DSUM('1.1_Instal·lacions fixes'!$E$14:$R$36,"e2",$F$790:$F900)+DSUM('1.1_Instal·lacions fixes'!$E$43:$L$58,"e2",$F$790:$F900)-SUM(H$791:H899))</f>
        <v/>
      </c>
      <c r="I900" s="172" t="str">
        <f>IF(F900="","",DSUM('1.1_Instal·lacions fixes'!$E$14:$R$36,"e3",$F$790:$F900)+DSUM('1.1_Instal·lacions fixes'!$E$43:$L$58,"e3",$F$790:$F900)-SUM(I$791:I899))</f>
        <v/>
      </c>
      <c r="J900" s="172" t="str">
        <f>IF(F900="","",DSUM('1.1_Instal·lacions fixes'!$E$14:$R$36,"emissions",$F$790:$F900)+DSUM('1.1_Instal·lacions fixes'!$E$43:$L$58,"emissions",$F$790:$F900)-SUM(J$791:J899))</f>
        <v/>
      </c>
      <c r="K900" s="172" t="str">
        <f>IF(F900="","",DSUM('1.2_Vehicles i maquinària'!$E$22:$S$44,"e1",$F$790:$F900)+DSUM('1.2_Vehicles i maquinària'!$E$50:$S$70,"emissions",$F$790:$F900)-SUM(K$791:K899))</f>
        <v/>
      </c>
      <c r="L900" s="172" t="str">
        <f>IF(F900="","",DSUM('1.2_Vehicles i maquinària'!$E$22:$S$44,"e2",$F$790:$F900)-SUM(L$791:L899))</f>
        <v/>
      </c>
      <c r="M900" s="172" t="str">
        <f>IF(F900="","",DSUM('1.2_Vehicles i maquinària'!$E$22:$S$44,"e3",$F$790:$F900)-SUM(M$791:M899))</f>
        <v/>
      </c>
      <c r="N900" s="172" t="str">
        <f>IF(F900="","",DSUM('1.2_Vehicles i maquinària'!$E$22:$S$44,"emissions",$F$790:$F900)+DSUM('1.2_Vehicles i maquinària'!$E$50:$S$70,"emissions",$F$790:$F900)-SUM(N$791:N899))</f>
        <v/>
      </c>
      <c r="O900" s="172" t="str">
        <f>IF(F900="","",DSUM('1.2_Vehicles i maquinària'!$E$82:$S$92,"e1",$F$790:$F900)-SUM(O$791:O899))</f>
        <v/>
      </c>
      <c r="P900" s="172" t="str">
        <f>IF(F900="","",DSUM('1.2_Vehicles i maquinària'!$E$82:$S$92,"e2",$F$790:$F900)-SUM(P$791:P899))</f>
        <v/>
      </c>
      <c r="Q900" s="172" t="str">
        <f>IF(F900="","",DSUM('1.2_Vehicles i maquinària'!$E$82:$S$92,"e3",$F$790:$F900)-SUM(Q$791:Q899))</f>
        <v/>
      </c>
      <c r="R900" s="172" t="str">
        <f>IF(F900="","",DSUM('1.2_Vehicles i maquinària'!$E$82:$S$92,"emissions",$F$790:$F900)-SUM(R$791:R899))</f>
        <v/>
      </c>
      <c r="S900" s="172" t="str">
        <f>IF(F900="","",DSUM('1.2_Vehicles i maquinària'!$E$99:$S$109,"e1",$F$790:$F900)-SUM(S$791:S899))</f>
        <v/>
      </c>
      <c r="T900" s="172" t="str">
        <f>IF(F900="","",DSUM('1.2_Vehicles i maquinària'!$E$99:$S$109,"e2",$F$790:$F900)-SUM(T$791:T899))</f>
        <v/>
      </c>
      <c r="U900" s="172" t="str">
        <f>IF(F900="","",DSUM('1.2_Vehicles i maquinària'!$E$99:$S$109,"e3",$F$790:$F900)-SUM(U$791:U899))</f>
        <v/>
      </c>
      <c r="V900" s="172" t="str">
        <f>IF(F900="","",DSUM('1.2_Vehicles i maquinària'!$E$99:$S$109,"emissions",$F$790:$F900)-SUM(V$791:V899))</f>
        <v/>
      </c>
      <c r="W900" s="172" t="str">
        <f>IF(F900="","",DSUM('1.3_Emissions de procés'!$E$17:$M$32,"e1",$F$790:$F900)-SUM(W$791:W899))</f>
        <v/>
      </c>
      <c r="X900" s="172" t="str">
        <f>IF(F900="","",DSUM('1.3_Emissions de procés'!$E$17:$M$32,"e2",$F$790:$F900)-SUM(X$791:X899))</f>
        <v/>
      </c>
      <c r="Y900" s="172" t="str">
        <f>IF(F900="","",DSUM('1.3_Emissions de procés'!$E$17:$M$32,"e3",$F$790:$F900)-SUM(Y$791:Y899))</f>
        <v/>
      </c>
      <c r="Z900" s="172" t="str">
        <f>IF(F900="","",DSUM('1.3_Emissions de procés'!$E$17:$M$32,"emissions",$F$790:$F900)-SUM(Z$791:Z899))</f>
        <v/>
      </c>
      <c r="AA900" s="172" t="str">
        <f>IF(F900="","",DSUM('1.3_Emissions de procés'!$E$39:$M$54,"e1",$F$790:$F900)-SUM(AA$791:AA899))</f>
        <v/>
      </c>
      <c r="AB900" s="193" t="str">
        <f>IF(F900="","",DSUM('1.3_Emissions de procés'!$E$39:$M$54,"e2",$F$790:$F900)-SUM(AB$791:AB899))</f>
        <v/>
      </c>
      <c r="AC900" s="193" t="str">
        <f>IF(F900="","",DSUM('1.3_Emissions de procés'!$E$39:$M$54,"e3",$F$790:$F900)-SUM(AC$791:AC899))</f>
        <v/>
      </c>
      <c r="AD900" s="193" t="str">
        <f>IF(F900="","",DSUM('1.3_Emissions de procés'!$E$39:$M$54,"emissions",$F$790:$F900)-SUM(AD$791:AD899))</f>
        <v/>
      </c>
    </row>
    <row r="901" spans="2:30" x14ac:dyDescent="0.25">
      <c r="B901">
        <v>111</v>
      </c>
      <c r="C901" s="172" t="str">
        <f>IF('0.1_Dades generals organització'!E154="","",'0.1_Dades generals organització'!E154)</f>
        <v/>
      </c>
      <c r="D901" s="172" t="str">
        <f>IF(C901="","",IF('0.1_Dades generals organització'!G154="no","",Dades!C901))</f>
        <v/>
      </c>
      <c r="E901" s="172" t="str">
        <f>IFERROR(INDEX($D$791:$D$1040,MATCH(0,INDEX(COUNTIF($E$790:E900,$D$791:$D$1040),),)),"")</f>
        <v/>
      </c>
      <c r="F901" s="172" t="str">
        <f t="shared" si="24"/>
        <v/>
      </c>
      <c r="G901" s="172" t="str">
        <f>IF(F901="","",DSUM('1.1_Instal·lacions fixes'!$E$14:$R$36,"e1",$F$790:$F901)+DSUM('1.1_Instal·lacions fixes'!$E$43:$L$58,"e1",$F$790:$F901)-SUM(G$791:G900))</f>
        <v/>
      </c>
      <c r="H901" s="172" t="str">
        <f>IF(F901="","",DSUM('1.1_Instal·lacions fixes'!$E$14:$R$36,"e2",$F$790:$F901)+DSUM('1.1_Instal·lacions fixes'!$E$43:$L$58,"e2",$F$790:$F901)-SUM(H$791:H900))</f>
        <v/>
      </c>
      <c r="I901" s="172" t="str">
        <f>IF(F901="","",DSUM('1.1_Instal·lacions fixes'!$E$14:$R$36,"e3",$F$790:$F901)+DSUM('1.1_Instal·lacions fixes'!$E$43:$L$58,"e3",$F$790:$F901)-SUM(I$791:I900))</f>
        <v/>
      </c>
      <c r="J901" s="172" t="str">
        <f>IF(F901="","",DSUM('1.1_Instal·lacions fixes'!$E$14:$R$36,"emissions",$F$790:$F901)+DSUM('1.1_Instal·lacions fixes'!$E$43:$L$58,"emissions",$F$790:$F901)-SUM(J$791:J900))</f>
        <v/>
      </c>
      <c r="K901" s="172" t="str">
        <f>IF(F901="","",DSUM('1.2_Vehicles i maquinària'!$E$22:$S$44,"e1",$F$790:$F901)+DSUM('1.2_Vehicles i maquinària'!$E$50:$S$70,"emissions",$F$790:$F901)-SUM(K$791:K900))</f>
        <v/>
      </c>
      <c r="L901" s="172" t="str">
        <f>IF(F901="","",DSUM('1.2_Vehicles i maquinària'!$E$22:$S$44,"e2",$F$790:$F901)-SUM(L$791:L900))</f>
        <v/>
      </c>
      <c r="M901" s="172" t="str">
        <f>IF(F901="","",DSUM('1.2_Vehicles i maquinària'!$E$22:$S$44,"e3",$F$790:$F901)-SUM(M$791:M900))</f>
        <v/>
      </c>
      <c r="N901" s="172" t="str">
        <f>IF(F901="","",DSUM('1.2_Vehicles i maquinària'!$E$22:$S$44,"emissions",$F$790:$F901)+DSUM('1.2_Vehicles i maquinària'!$E$50:$S$70,"emissions",$F$790:$F901)-SUM(N$791:N900))</f>
        <v/>
      </c>
      <c r="O901" s="172" t="str">
        <f>IF(F901="","",DSUM('1.2_Vehicles i maquinària'!$E$82:$S$92,"e1",$F$790:$F901)-SUM(O$791:O900))</f>
        <v/>
      </c>
      <c r="P901" s="172" t="str">
        <f>IF(F901="","",DSUM('1.2_Vehicles i maquinària'!$E$82:$S$92,"e2",$F$790:$F901)-SUM(P$791:P900))</f>
        <v/>
      </c>
      <c r="Q901" s="172" t="str">
        <f>IF(F901="","",DSUM('1.2_Vehicles i maquinària'!$E$82:$S$92,"e3",$F$790:$F901)-SUM(Q$791:Q900))</f>
        <v/>
      </c>
      <c r="R901" s="172" t="str">
        <f>IF(F901="","",DSUM('1.2_Vehicles i maquinària'!$E$82:$S$92,"emissions",$F$790:$F901)-SUM(R$791:R900))</f>
        <v/>
      </c>
      <c r="S901" s="172" t="str">
        <f>IF(F901="","",DSUM('1.2_Vehicles i maquinària'!$E$99:$S$109,"e1",$F$790:$F901)-SUM(S$791:S900))</f>
        <v/>
      </c>
      <c r="T901" s="172" t="str">
        <f>IF(F901="","",DSUM('1.2_Vehicles i maquinària'!$E$99:$S$109,"e2",$F$790:$F901)-SUM(T$791:T900))</f>
        <v/>
      </c>
      <c r="U901" s="172" t="str">
        <f>IF(F901="","",DSUM('1.2_Vehicles i maquinària'!$E$99:$S$109,"e3",$F$790:$F901)-SUM(U$791:U900))</f>
        <v/>
      </c>
      <c r="V901" s="172" t="str">
        <f>IF(F901="","",DSUM('1.2_Vehicles i maquinària'!$E$99:$S$109,"emissions",$F$790:$F901)-SUM(V$791:V900))</f>
        <v/>
      </c>
      <c r="W901" s="172" t="str">
        <f>IF(F901="","",DSUM('1.3_Emissions de procés'!$E$17:$M$32,"e1",$F$790:$F901)-SUM(W$791:W900))</f>
        <v/>
      </c>
      <c r="X901" s="172" t="str">
        <f>IF(F901="","",DSUM('1.3_Emissions de procés'!$E$17:$M$32,"e2",$F$790:$F901)-SUM(X$791:X900))</f>
        <v/>
      </c>
      <c r="Y901" s="172" t="str">
        <f>IF(F901="","",DSUM('1.3_Emissions de procés'!$E$17:$M$32,"e3",$F$790:$F901)-SUM(Y$791:Y900))</f>
        <v/>
      </c>
      <c r="Z901" s="172" t="str">
        <f>IF(F901="","",DSUM('1.3_Emissions de procés'!$E$17:$M$32,"emissions",$F$790:$F901)-SUM(Z$791:Z900))</f>
        <v/>
      </c>
      <c r="AA901" s="172" t="str">
        <f>IF(F901="","",DSUM('1.3_Emissions de procés'!$E$39:$M$54,"e1",$F$790:$F901)-SUM(AA$791:AA900))</f>
        <v/>
      </c>
      <c r="AB901" s="193" t="str">
        <f>IF(F901="","",DSUM('1.3_Emissions de procés'!$E$39:$M$54,"e2",$F$790:$F901)-SUM(AB$791:AB900))</f>
        <v/>
      </c>
      <c r="AC901" s="193" t="str">
        <f>IF(F901="","",DSUM('1.3_Emissions de procés'!$E$39:$M$54,"e3",$F$790:$F901)-SUM(AC$791:AC900))</f>
        <v/>
      </c>
      <c r="AD901" s="193" t="str">
        <f>IF(F901="","",DSUM('1.3_Emissions de procés'!$E$39:$M$54,"emissions",$F$790:$F901)-SUM(AD$791:AD900))</f>
        <v/>
      </c>
    </row>
    <row r="902" spans="2:30" x14ac:dyDescent="0.25">
      <c r="B902">
        <v>112</v>
      </c>
      <c r="C902" s="172" t="str">
        <f>IF('0.1_Dades generals organització'!E155="","",'0.1_Dades generals organització'!E155)</f>
        <v/>
      </c>
      <c r="D902" s="172" t="str">
        <f>IF(C902="","",IF('0.1_Dades generals organització'!G155="no","",Dades!C902))</f>
        <v/>
      </c>
      <c r="E902" s="172" t="str">
        <f>IFERROR(INDEX($D$791:$D$1040,MATCH(0,INDEX(COUNTIF($E$790:E901,$D$791:$D$1040),),)),"")</f>
        <v/>
      </c>
      <c r="F902" s="172" t="str">
        <f t="shared" si="24"/>
        <v/>
      </c>
      <c r="G902" s="172" t="str">
        <f>IF(F902="","",DSUM('1.1_Instal·lacions fixes'!$E$14:$R$36,"e1",$F$790:$F902)+DSUM('1.1_Instal·lacions fixes'!$E$43:$L$58,"e1",$F$790:$F902)-SUM(G$791:G901))</f>
        <v/>
      </c>
      <c r="H902" s="172" t="str">
        <f>IF(F902="","",DSUM('1.1_Instal·lacions fixes'!$E$14:$R$36,"e2",$F$790:$F902)+DSUM('1.1_Instal·lacions fixes'!$E$43:$L$58,"e2",$F$790:$F902)-SUM(H$791:H901))</f>
        <v/>
      </c>
      <c r="I902" s="172" t="str">
        <f>IF(F902="","",DSUM('1.1_Instal·lacions fixes'!$E$14:$R$36,"e3",$F$790:$F902)+DSUM('1.1_Instal·lacions fixes'!$E$43:$L$58,"e3",$F$790:$F902)-SUM(I$791:I901))</f>
        <v/>
      </c>
      <c r="J902" s="172" t="str">
        <f>IF(F902="","",DSUM('1.1_Instal·lacions fixes'!$E$14:$R$36,"emissions",$F$790:$F902)+DSUM('1.1_Instal·lacions fixes'!$E$43:$L$58,"emissions",$F$790:$F902)-SUM(J$791:J901))</f>
        <v/>
      </c>
      <c r="K902" s="172" t="str">
        <f>IF(F902="","",DSUM('1.2_Vehicles i maquinària'!$E$22:$S$44,"e1",$F$790:$F902)+DSUM('1.2_Vehicles i maquinària'!$E$50:$S$70,"emissions",$F$790:$F902)-SUM(K$791:K901))</f>
        <v/>
      </c>
      <c r="L902" s="172" t="str">
        <f>IF(F902="","",DSUM('1.2_Vehicles i maquinària'!$E$22:$S$44,"e2",$F$790:$F902)-SUM(L$791:L901))</f>
        <v/>
      </c>
      <c r="M902" s="172" t="str">
        <f>IF(F902="","",DSUM('1.2_Vehicles i maquinària'!$E$22:$S$44,"e3",$F$790:$F902)-SUM(M$791:M901))</f>
        <v/>
      </c>
      <c r="N902" s="172" t="str">
        <f>IF(F902="","",DSUM('1.2_Vehicles i maquinària'!$E$22:$S$44,"emissions",$F$790:$F902)+DSUM('1.2_Vehicles i maquinària'!$E$50:$S$70,"emissions",$F$790:$F902)-SUM(N$791:N901))</f>
        <v/>
      </c>
      <c r="O902" s="172" t="str">
        <f>IF(F902="","",DSUM('1.2_Vehicles i maquinària'!$E$82:$S$92,"e1",$F$790:$F902)-SUM(O$791:O901))</f>
        <v/>
      </c>
      <c r="P902" s="172" t="str">
        <f>IF(F902="","",DSUM('1.2_Vehicles i maquinària'!$E$82:$S$92,"e2",$F$790:$F902)-SUM(P$791:P901))</f>
        <v/>
      </c>
      <c r="Q902" s="172" t="str">
        <f>IF(F902="","",DSUM('1.2_Vehicles i maquinària'!$E$82:$S$92,"e3",$F$790:$F902)-SUM(Q$791:Q901))</f>
        <v/>
      </c>
      <c r="R902" s="172" t="str">
        <f>IF(F902="","",DSUM('1.2_Vehicles i maquinària'!$E$82:$S$92,"emissions",$F$790:$F902)-SUM(R$791:R901))</f>
        <v/>
      </c>
      <c r="S902" s="172" t="str">
        <f>IF(F902="","",DSUM('1.2_Vehicles i maquinària'!$E$99:$S$109,"e1",$F$790:$F902)-SUM(S$791:S901))</f>
        <v/>
      </c>
      <c r="T902" s="172" t="str">
        <f>IF(F902="","",DSUM('1.2_Vehicles i maquinària'!$E$99:$S$109,"e2",$F$790:$F902)-SUM(T$791:T901))</f>
        <v/>
      </c>
      <c r="U902" s="172" t="str">
        <f>IF(F902="","",DSUM('1.2_Vehicles i maquinària'!$E$99:$S$109,"e3",$F$790:$F902)-SUM(U$791:U901))</f>
        <v/>
      </c>
      <c r="V902" s="172" t="str">
        <f>IF(F902="","",DSUM('1.2_Vehicles i maquinària'!$E$99:$S$109,"emissions",$F$790:$F902)-SUM(V$791:V901))</f>
        <v/>
      </c>
      <c r="W902" s="172" t="str">
        <f>IF(F902="","",DSUM('1.3_Emissions de procés'!$E$17:$M$32,"e1",$F$790:$F902)-SUM(W$791:W901))</f>
        <v/>
      </c>
      <c r="X902" s="172" t="str">
        <f>IF(F902="","",DSUM('1.3_Emissions de procés'!$E$17:$M$32,"e2",$F$790:$F902)-SUM(X$791:X901))</f>
        <v/>
      </c>
      <c r="Y902" s="172" t="str">
        <f>IF(F902="","",DSUM('1.3_Emissions de procés'!$E$17:$M$32,"e3",$F$790:$F902)-SUM(Y$791:Y901))</f>
        <v/>
      </c>
      <c r="Z902" s="172" t="str">
        <f>IF(F902="","",DSUM('1.3_Emissions de procés'!$E$17:$M$32,"emissions",$F$790:$F902)-SUM(Z$791:Z901))</f>
        <v/>
      </c>
      <c r="AA902" s="172" t="str">
        <f>IF(F902="","",DSUM('1.3_Emissions de procés'!$E$39:$M$54,"e1",$F$790:$F902)-SUM(AA$791:AA901))</f>
        <v/>
      </c>
      <c r="AB902" s="193" t="str">
        <f>IF(F902="","",DSUM('1.3_Emissions de procés'!$E$39:$M$54,"e2",$F$790:$F902)-SUM(AB$791:AB901))</f>
        <v/>
      </c>
      <c r="AC902" s="193" t="str">
        <f>IF(F902="","",DSUM('1.3_Emissions de procés'!$E$39:$M$54,"e3",$F$790:$F902)-SUM(AC$791:AC901))</f>
        <v/>
      </c>
      <c r="AD902" s="193" t="str">
        <f>IF(F902="","",DSUM('1.3_Emissions de procés'!$E$39:$M$54,"emissions",$F$790:$F902)-SUM(AD$791:AD901))</f>
        <v/>
      </c>
    </row>
    <row r="903" spans="2:30" x14ac:dyDescent="0.25">
      <c r="B903">
        <v>113</v>
      </c>
      <c r="C903" s="172" t="str">
        <f>IF('0.1_Dades generals organització'!E156="","",'0.1_Dades generals organització'!E156)</f>
        <v/>
      </c>
      <c r="D903" s="172" t="str">
        <f>IF(C903="","",IF('0.1_Dades generals organització'!G156="no","",Dades!C903))</f>
        <v/>
      </c>
      <c r="E903" s="172" t="str">
        <f>IFERROR(INDEX($D$791:$D$1040,MATCH(0,INDEX(COUNTIF($E$790:E902,$D$791:$D$1040),),)),"")</f>
        <v/>
      </c>
      <c r="F903" s="172" t="str">
        <f t="shared" si="24"/>
        <v/>
      </c>
      <c r="G903" s="172" t="str">
        <f>IF(F903="","",DSUM('1.1_Instal·lacions fixes'!$E$14:$R$36,"e1",$F$790:$F903)+DSUM('1.1_Instal·lacions fixes'!$E$43:$L$58,"e1",$F$790:$F903)-SUM(G$791:G902))</f>
        <v/>
      </c>
      <c r="H903" s="172" t="str">
        <f>IF(F903="","",DSUM('1.1_Instal·lacions fixes'!$E$14:$R$36,"e2",$F$790:$F903)+DSUM('1.1_Instal·lacions fixes'!$E$43:$L$58,"e2",$F$790:$F903)-SUM(H$791:H902))</f>
        <v/>
      </c>
      <c r="I903" s="172" t="str">
        <f>IF(F903="","",DSUM('1.1_Instal·lacions fixes'!$E$14:$R$36,"e3",$F$790:$F903)+DSUM('1.1_Instal·lacions fixes'!$E$43:$L$58,"e3",$F$790:$F903)-SUM(I$791:I902))</f>
        <v/>
      </c>
      <c r="J903" s="172" t="str">
        <f>IF(F903="","",DSUM('1.1_Instal·lacions fixes'!$E$14:$R$36,"emissions",$F$790:$F903)+DSUM('1.1_Instal·lacions fixes'!$E$43:$L$58,"emissions",$F$790:$F903)-SUM(J$791:J902))</f>
        <v/>
      </c>
      <c r="K903" s="172" t="str">
        <f>IF(F903="","",DSUM('1.2_Vehicles i maquinària'!$E$22:$S$44,"e1",$F$790:$F903)+DSUM('1.2_Vehicles i maquinària'!$E$50:$S$70,"emissions",$F$790:$F903)-SUM(K$791:K902))</f>
        <v/>
      </c>
      <c r="L903" s="172" t="str">
        <f>IF(F903="","",DSUM('1.2_Vehicles i maquinària'!$E$22:$S$44,"e2",$F$790:$F903)-SUM(L$791:L902))</f>
        <v/>
      </c>
      <c r="M903" s="172" t="str">
        <f>IF(F903="","",DSUM('1.2_Vehicles i maquinària'!$E$22:$S$44,"e3",$F$790:$F903)-SUM(M$791:M902))</f>
        <v/>
      </c>
      <c r="N903" s="172" t="str">
        <f>IF(F903="","",DSUM('1.2_Vehicles i maquinària'!$E$22:$S$44,"emissions",$F$790:$F903)+DSUM('1.2_Vehicles i maquinària'!$E$50:$S$70,"emissions",$F$790:$F903)-SUM(N$791:N902))</f>
        <v/>
      </c>
      <c r="O903" s="172" t="str">
        <f>IF(F903="","",DSUM('1.2_Vehicles i maquinària'!$E$82:$S$92,"e1",$F$790:$F903)-SUM(O$791:O902))</f>
        <v/>
      </c>
      <c r="P903" s="172" t="str">
        <f>IF(F903="","",DSUM('1.2_Vehicles i maquinària'!$E$82:$S$92,"e2",$F$790:$F903)-SUM(P$791:P902))</f>
        <v/>
      </c>
      <c r="Q903" s="172" t="str">
        <f>IF(F903="","",DSUM('1.2_Vehicles i maquinària'!$E$82:$S$92,"e3",$F$790:$F903)-SUM(Q$791:Q902))</f>
        <v/>
      </c>
      <c r="R903" s="172" t="str">
        <f>IF(F903="","",DSUM('1.2_Vehicles i maquinària'!$E$82:$S$92,"emissions",$F$790:$F903)-SUM(R$791:R902))</f>
        <v/>
      </c>
      <c r="S903" s="172" t="str">
        <f>IF(F903="","",DSUM('1.2_Vehicles i maquinària'!$E$99:$S$109,"e1",$F$790:$F903)-SUM(S$791:S902))</f>
        <v/>
      </c>
      <c r="T903" s="172" t="str">
        <f>IF(F903="","",DSUM('1.2_Vehicles i maquinària'!$E$99:$S$109,"e2",$F$790:$F903)-SUM(T$791:T902))</f>
        <v/>
      </c>
      <c r="U903" s="172" t="str">
        <f>IF(F903="","",DSUM('1.2_Vehicles i maquinària'!$E$99:$S$109,"e3",$F$790:$F903)-SUM(U$791:U902))</f>
        <v/>
      </c>
      <c r="V903" s="172" t="str">
        <f>IF(F903="","",DSUM('1.2_Vehicles i maquinària'!$E$99:$S$109,"emissions",$F$790:$F903)-SUM(V$791:V902))</f>
        <v/>
      </c>
      <c r="W903" s="172" t="str">
        <f>IF(F903="","",DSUM('1.3_Emissions de procés'!$E$17:$M$32,"e1",$F$790:$F903)-SUM(W$791:W902))</f>
        <v/>
      </c>
      <c r="X903" s="172" t="str">
        <f>IF(F903="","",DSUM('1.3_Emissions de procés'!$E$17:$M$32,"e2",$F$790:$F903)-SUM(X$791:X902))</f>
        <v/>
      </c>
      <c r="Y903" s="172" t="str">
        <f>IF(F903="","",DSUM('1.3_Emissions de procés'!$E$17:$M$32,"e3",$F$790:$F903)-SUM(Y$791:Y902))</f>
        <v/>
      </c>
      <c r="Z903" s="172" t="str">
        <f>IF(F903="","",DSUM('1.3_Emissions de procés'!$E$17:$M$32,"emissions",$F$790:$F903)-SUM(Z$791:Z902))</f>
        <v/>
      </c>
      <c r="AA903" s="172" t="str">
        <f>IF(F903="","",DSUM('1.3_Emissions de procés'!$E$39:$M$54,"e1",$F$790:$F903)-SUM(AA$791:AA902))</f>
        <v/>
      </c>
      <c r="AB903" s="193" t="str">
        <f>IF(F903="","",DSUM('1.3_Emissions de procés'!$E$39:$M$54,"e2",$F$790:$F903)-SUM(AB$791:AB902))</f>
        <v/>
      </c>
      <c r="AC903" s="193" t="str">
        <f>IF(F903="","",DSUM('1.3_Emissions de procés'!$E$39:$M$54,"e3",$F$790:$F903)-SUM(AC$791:AC902))</f>
        <v/>
      </c>
      <c r="AD903" s="193" t="str">
        <f>IF(F903="","",DSUM('1.3_Emissions de procés'!$E$39:$M$54,"emissions",$F$790:$F903)-SUM(AD$791:AD902))</f>
        <v/>
      </c>
    </row>
    <row r="904" spans="2:30" x14ac:dyDescent="0.25">
      <c r="B904">
        <v>114</v>
      </c>
      <c r="C904" s="172" t="str">
        <f>IF('0.1_Dades generals organització'!E157="","",'0.1_Dades generals organització'!E157)</f>
        <v/>
      </c>
      <c r="D904" s="172" t="str">
        <f>IF(C904="","",IF('0.1_Dades generals organització'!G157="no","",Dades!C904))</f>
        <v/>
      </c>
      <c r="E904" s="172" t="str">
        <f>IFERROR(INDEX($D$791:$D$1040,MATCH(0,INDEX(COUNTIF($E$790:E903,$D$791:$D$1040),),)),"")</f>
        <v/>
      </c>
      <c r="F904" s="172" t="str">
        <f t="shared" si="24"/>
        <v/>
      </c>
      <c r="G904" s="172" t="str">
        <f>IF(F904="","",DSUM('1.1_Instal·lacions fixes'!$E$14:$R$36,"e1",$F$790:$F904)+DSUM('1.1_Instal·lacions fixes'!$E$43:$L$58,"e1",$F$790:$F904)-SUM(G$791:G903))</f>
        <v/>
      </c>
      <c r="H904" s="172" t="str">
        <f>IF(F904="","",DSUM('1.1_Instal·lacions fixes'!$E$14:$R$36,"e2",$F$790:$F904)+DSUM('1.1_Instal·lacions fixes'!$E$43:$L$58,"e2",$F$790:$F904)-SUM(H$791:H903))</f>
        <v/>
      </c>
      <c r="I904" s="172" t="str">
        <f>IF(F904="","",DSUM('1.1_Instal·lacions fixes'!$E$14:$R$36,"e3",$F$790:$F904)+DSUM('1.1_Instal·lacions fixes'!$E$43:$L$58,"e3",$F$790:$F904)-SUM(I$791:I903))</f>
        <v/>
      </c>
      <c r="J904" s="172" t="str">
        <f>IF(F904="","",DSUM('1.1_Instal·lacions fixes'!$E$14:$R$36,"emissions",$F$790:$F904)+DSUM('1.1_Instal·lacions fixes'!$E$43:$L$58,"emissions",$F$790:$F904)-SUM(J$791:J903))</f>
        <v/>
      </c>
      <c r="K904" s="172" t="str">
        <f>IF(F904="","",DSUM('1.2_Vehicles i maquinària'!$E$22:$S$44,"e1",$F$790:$F904)+DSUM('1.2_Vehicles i maquinària'!$E$50:$S$70,"emissions",$F$790:$F904)-SUM(K$791:K903))</f>
        <v/>
      </c>
      <c r="L904" s="172" t="str">
        <f>IF(F904="","",DSUM('1.2_Vehicles i maquinària'!$E$22:$S$44,"e2",$F$790:$F904)-SUM(L$791:L903))</f>
        <v/>
      </c>
      <c r="M904" s="172" t="str">
        <f>IF(F904="","",DSUM('1.2_Vehicles i maquinària'!$E$22:$S$44,"e3",$F$790:$F904)-SUM(M$791:M903))</f>
        <v/>
      </c>
      <c r="N904" s="172" t="str">
        <f>IF(F904="","",DSUM('1.2_Vehicles i maquinària'!$E$22:$S$44,"emissions",$F$790:$F904)+DSUM('1.2_Vehicles i maquinària'!$E$50:$S$70,"emissions",$F$790:$F904)-SUM(N$791:N903))</f>
        <v/>
      </c>
      <c r="O904" s="172" t="str">
        <f>IF(F904="","",DSUM('1.2_Vehicles i maquinària'!$E$82:$S$92,"e1",$F$790:$F904)-SUM(O$791:O903))</f>
        <v/>
      </c>
      <c r="P904" s="172" t="str">
        <f>IF(F904="","",DSUM('1.2_Vehicles i maquinària'!$E$82:$S$92,"e2",$F$790:$F904)-SUM(P$791:P903))</f>
        <v/>
      </c>
      <c r="Q904" s="172" t="str">
        <f>IF(F904="","",DSUM('1.2_Vehicles i maquinària'!$E$82:$S$92,"e3",$F$790:$F904)-SUM(Q$791:Q903))</f>
        <v/>
      </c>
      <c r="R904" s="172" t="str">
        <f>IF(F904="","",DSUM('1.2_Vehicles i maquinària'!$E$82:$S$92,"emissions",$F$790:$F904)-SUM(R$791:R903))</f>
        <v/>
      </c>
      <c r="S904" s="172" t="str">
        <f>IF(F904="","",DSUM('1.2_Vehicles i maquinària'!$E$99:$S$109,"e1",$F$790:$F904)-SUM(S$791:S903))</f>
        <v/>
      </c>
      <c r="T904" s="172" t="str">
        <f>IF(F904="","",DSUM('1.2_Vehicles i maquinària'!$E$99:$S$109,"e2",$F$790:$F904)-SUM(T$791:T903))</f>
        <v/>
      </c>
      <c r="U904" s="172" t="str">
        <f>IF(F904="","",DSUM('1.2_Vehicles i maquinària'!$E$99:$S$109,"e3",$F$790:$F904)-SUM(U$791:U903))</f>
        <v/>
      </c>
      <c r="V904" s="172" t="str">
        <f>IF(F904="","",DSUM('1.2_Vehicles i maquinària'!$E$99:$S$109,"emissions",$F$790:$F904)-SUM(V$791:V903))</f>
        <v/>
      </c>
      <c r="W904" s="172" t="str">
        <f>IF(F904="","",DSUM('1.3_Emissions de procés'!$E$17:$M$32,"e1",$F$790:$F904)-SUM(W$791:W903))</f>
        <v/>
      </c>
      <c r="X904" s="172" t="str">
        <f>IF(F904="","",DSUM('1.3_Emissions de procés'!$E$17:$M$32,"e2",$F$790:$F904)-SUM(X$791:X903))</f>
        <v/>
      </c>
      <c r="Y904" s="172" t="str">
        <f>IF(F904="","",DSUM('1.3_Emissions de procés'!$E$17:$M$32,"e3",$F$790:$F904)-SUM(Y$791:Y903))</f>
        <v/>
      </c>
      <c r="Z904" s="172" t="str">
        <f>IF(F904="","",DSUM('1.3_Emissions de procés'!$E$17:$M$32,"emissions",$F$790:$F904)-SUM(Z$791:Z903))</f>
        <v/>
      </c>
      <c r="AA904" s="172" t="str">
        <f>IF(F904="","",DSUM('1.3_Emissions de procés'!$E$39:$M$54,"e1",$F$790:$F904)-SUM(AA$791:AA903))</f>
        <v/>
      </c>
      <c r="AB904" s="193" t="str">
        <f>IF(F904="","",DSUM('1.3_Emissions de procés'!$E$39:$M$54,"e2",$F$790:$F904)-SUM(AB$791:AB903))</f>
        <v/>
      </c>
      <c r="AC904" s="193" t="str">
        <f>IF(F904="","",DSUM('1.3_Emissions de procés'!$E$39:$M$54,"e3",$F$790:$F904)-SUM(AC$791:AC903))</f>
        <v/>
      </c>
      <c r="AD904" s="193" t="str">
        <f>IF(F904="","",DSUM('1.3_Emissions de procés'!$E$39:$M$54,"emissions",$F$790:$F904)-SUM(AD$791:AD903))</f>
        <v/>
      </c>
    </row>
    <row r="905" spans="2:30" x14ac:dyDescent="0.25">
      <c r="B905">
        <v>115</v>
      </c>
      <c r="C905" s="172" t="str">
        <f>IF('0.1_Dades generals organització'!E158="","",'0.1_Dades generals organització'!E158)</f>
        <v/>
      </c>
      <c r="D905" s="172" t="str">
        <f>IF(C905="","",IF('0.1_Dades generals organització'!G158="no","",Dades!C905))</f>
        <v/>
      </c>
      <c r="E905" s="172" t="str">
        <f>IFERROR(INDEX($D$791:$D$1040,MATCH(0,INDEX(COUNTIF($E$790:E904,$D$791:$D$1040),),)),"")</f>
        <v/>
      </c>
      <c r="F905" s="172" t="str">
        <f t="shared" si="24"/>
        <v/>
      </c>
      <c r="G905" s="172" t="str">
        <f>IF(F905="","",DSUM('1.1_Instal·lacions fixes'!$E$14:$R$36,"e1",$F$790:$F905)+DSUM('1.1_Instal·lacions fixes'!$E$43:$L$58,"e1",$F$790:$F905)-SUM(G$791:G904))</f>
        <v/>
      </c>
      <c r="H905" s="172" t="str">
        <f>IF(F905="","",DSUM('1.1_Instal·lacions fixes'!$E$14:$R$36,"e2",$F$790:$F905)+DSUM('1.1_Instal·lacions fixes'!$E$43:$L$58,"e2",$F$790:$F905)-SUM(H$791:H904))</f>
        <v/>
      </c>
      <c r="I905" s="172" t="str">
        <f>IF(F905="","",DSUM('1.1_Instal·lacions fixes'!$E$14:$R$36,"e3",$F$790:$F905)+DSUM('1.1_Instal·lacions fixes'!$E$43:$L$58,"e3",$F$790:$F905)-SUM(I$791:I904))</f>
        <v/>
      </c>
      <c r="J905" s="172" t="str">
        <f>IF(F905="","",DSUM('1.1_Instal·lacions fixes'!$E$14:$R$36,"emissions",$F$790:$F905)+DSUM('1.1_Instal·lacions fixes'!$E$43:$L$58,"emissions",$F$790:$F905)-SUM(J$791:J904))</f>
        <v/>
      </c>
      <c r="K905" s="172" t="str">
        <f>IF(F905="","",DSUM('1.2_Vehicles i maquinària'!$E$22:$S$44,"e1",$F$790:$F905)+DSUM('1.2_Vehicles i maquinària'!$E$50:$S$70,"emissions",$F$790:$F905)-SUM(K$791:K904))</f>
        <v/>
      </c>
      <c r="L905" s="172" t="str">
        <f>IF(F905="","",DSUM('1.2_Vehicles i maquinària'!$E$22:$S$44,"e2",$F$790:$F905)-SUM(L$791:L904))</f>
        <v/>
      </c>
      <c r="M905" s="172" t="str">
        <f>IF(F905="","",DSUM('1.2_Vehicles i maquinària'!$E$22:$S$44,"e3",$F$790:$F905)-SUM(M$791:M904))</f>
        <v/>
      </c>
      <c r="N905" s="172" t="str">
        <f>IF(F905="","",DSUM('1.2_Vehicles i maquinària'!$E$22:$S$44,"emissions",$F$790:$F905)+DSUM('1.2_Vehicles i maquinària'!$E$50:$S$70,"emissions",$F$790:$F905)-SUM(N$791:N904))</f>
        <v/>
      </c>
      <c r="O905" s="172" t="str">
        <f>IF(F905="","",DSUM('1.2_Vehicles i maquinària'!$E$82:$S$92,"e1",$F$790:$F905)-SUM(O$791:O904))</f>
        <v/>
      </c>
      <c r="P905" s="172" t="str">
        <f>IF(F905="","",DSUM('1.2_Vehicles i maquinària'!$E$82:$S$92,"e2",$F$790:$F905)-SUM(P$791:P904))</f>
        <v/>
      </c>
      <c r="Q905" s="172" t="str">
        <f>IF(F905="","",DSUM('1.2_Vehicles i maquinària'!$E$82:$S$92,"e3",$F$790:$F905)-SUM(Q$791:Q904))</f>
        <v/>
      </c>
      <c r="R905" s="172" t="str">
        <f>IF(F905="","",DSUM('1.2_Vehicles i maquinària'!$E$82:$S$92,"emissions",$F$790:$F905)-SUM(R$791:R904))</f>
        <v/>
      </c>
      <c r="S905" s="172" t="str">
        <f>IF(F905="","",DSUM('1.2_Vehicles i maquinària'!$E$99:$S$109,"e1",$F$790:$F905)-SUM(S$791:S904))</f>
        <v/>
      </c>
      <c r="T905" s="172" t="str">
        <f>IF(F905="","",DSUM('1.2_Vehicles i maquinària'!$E$99:$S$109,"e2",$F$790:$F905)-SUM(T$791:T904))</f>
        <v/>
      </c>
      <c r="U905" s="172" t="str">
        <f>IF(F905="","",DSUM('1.2_Vehicles i maquinària'!$E$99:$S$109,"e3",$F$790:$F905)-SUM(U$791:U904))</f>
        <v/>
      </c>
      <c r="V905" s="172" t="str">
        <f>IF(F905="","",DSUM('1.2_Vehicles i maquinària'!$E$99:$S$109,"emissions",$F$790:$F905)-SUM(V$791:V904))</f>
        <v/>
      </c>
      <c r="W905" s="172" t="str">
        <f>IF(F905="","",DSUM('1.3_Emissions de procés'!$E$17:$M$32,"e1",$F$790:$F905)-SUM(W$791:W904))</f>
        <v/>
      </c>
      <c r="X905" s="172" t="str">
        <f>IF(F905="","",DSUM('1.3_Emissions de procés'!$E$17:$M$32,"e2",$F$790:$F905)-SUM(X$791:X904))</f>
        <v/>
      </c>
      <c r="Y905" s="172" t="str">
        <f>IF(F905="","",DSUM('1.3_Emissions de procés'!$E$17:$M$32,"e3",$F$790:$F905)-SUM(Y$791:Y904))</f>
        <v/>
      </c>
      <c r="Z905" s="172" t="str">
        <f>IF(F905="","",DSUM('1.3_Emissions de procés'!$E$17:$M$32,"emissions",$F$790:$F905)-SUM(Z$791:Z904))</f>
        <v/>
      </c>
      <c r="AA905" s="172" t="str">
        <f>IF(F905="","",DSUM('1.3_Emissions de procés'!$E$39:$M$54,"e1",$F$790:$F905)-SUM(AA$791:AA904))</f>
        <v/>
      </c>
      <c r="AB905" s="193" t="str">
        <f>IF(F905="","",DSUM('1.3_Emissions de procés'!$E$39:$M$54,"e2",$F$790:$F905)-SUM(AB$791:AB904))</f>
        <v/>
      </c>
      <c r="AC905" s="193" t="str">
        <f>IF(F905="","",DSUM('1.3_Emissions de procés'!$E$39:$M$54,"e3",$F$790:$F905)-SUM(AC$791:AC904))</f>
        <v/>
      </c>
      <c r="AD905" s="193" t="str">
        <f>IF(F905="","",DSUM('1.3_Emissions de procés'!$E$39:$M$54,"emissions",$F$790:$F905)-SUM(AD$791:AD904))</f>
        <v/>
      </c>
    </row>
    <row r="906" spans="2:30" x14ac:dyDescent="0.25">
      <c r="B906">
        <v>116</v>
      </c>
      <c r="C906" s="172" t="str">
        <f>IF('0.1_Dades generals organització'!E159="","",'0.1_Dades generals organització'!E159)</f>
        <v/>
      </c>
      <c r="D906" s="172" t="str">
        <f>IF(C906="","",IF('0.1_Dades generals organització'!G159="no","",Dades!C906))</f>
        <v/>
      </c>
      <c r="E906" s="172" t="str">
        <f>IFERROR(INDEX($D$791:$D$1040,MATCH(0,INDEX(COUNTIF($E$790:E905,$D$791:$D$1040),),)),"")</f>
        <v/>
      </c>
      <c r="F906" s="172" t="str">
        <f t="shared" si="24"/>
        <v/>
      </c>
      <c r="G906" s="172" t="str">
        <f>IF(F906="","",DSUM('1.1_Instal·lacions fixes'!$E$14:$R$36,"e1",$F$790:$F906)+DSUM('1.1_Instal·lacions fixes'!$E$43:$L$58,"e1",$F$790:$F906)-SUM(G$791:G905))</f>
        <v/>
      </c>
      <c r="H906" s="172" t="str">
        <f>IF(F906="","",DSUM('1.1_Instal·lacions fixes'!$E$14:$R$36,"e2",$F$790:$F906)+DSUM('1.1_Instal·lacions fixes'!$E$43:$L$58,"e2",$F$790:$F906)-SUM(H$791:H905))</f>
        <v/>
      </c>
      <c r="I906" s="172" t="str">
        <f>IF(F906="","",DSUM('1.1_Instal·lacions fixes'!$E$14:$R$36,"e3",$F$790:$F906)+DSUM('1.1_Instal·lacions fixes'!$E$43:$L$58,"e3",$F$790:$F906)-SUM(I$791:I905))</f>
        <v/>
      </c>
      <c r="J906" s="172" t="str">
        <f>IF(F906="","",DSUM('1.1_Instal·lacions fixes'!$E$14:$R$36,"emissions",$F$790:$F906)+DSUM('1.1_Instal·lacions fixes'!$E$43:$L$58,"emissions",$F$790:$F906)-SUM(J$791:J905))</f>
        <v/>
      </c>
      <c r="K906" s="172" t="str">
        <f>IF(F906="","",DSUM('1.2_Vehicles i maquinària'!$E$22:$S$44,"e1",$F$790:$F906)+DSUM('1.2_Vehicles i maquinària'!$E$50:$S$70,"emissions",$F$790:$F906)-SUM(K$791:K905))</f>
        <v/>
      </c>
      <c r="L906" s="172" t="str">
        <f>IF(F906="","",DSUM('1.2_Vehicles i maquinària'!$E$22:$S$44,"e2",$F$790:$F906)-SUM(L$791:L905))</f>
        <v/>
      </c>
      <c r="M906" s="172" t="str">
        <f>IF(F906="","",DSUM('1.2_Vehicles i maquinària'!$E$22:$S$44,"e3",$F$790:$F906)-SUM(M$791:M905))</f>
        <v/>
      </c>
      <c r="N906" s="172" t="str">
        <f>IF(F906="","",DSUM('1.2_Vehicles i maquinària'!$E$22:$S$44,"emissions",$F$790:$F906)+DSUM('1.2_Vehicles i maquinària'!$E$50:$S$70,"emissions",$F$790:$F906)-SUM(N$791:N905))</f>
        <v/>
      </c>
      <c r="O906" s="172" t="str">
        <f>IF(F906="","",DSUM('1.2_Vehicles i maquinària'!$E$82:$S$92,"e1",$F$790:$F906)-SUM(O$791:O905))</f>
        <v/>
      </c>
      <c r="P906" s="172" t="str">
        <f>IF(F906="","",DSUM('1.2_Vehicles i maquinària'!$E$82:$S$92,"e2",$F$790:$F906)-SUM(P$791:P905))</f>
        <v/>
      </c>
      <c r="Q906" s="172" t="str">
        <f>IF(F906="","",DSUM('1.2_Vehicles i maquinària'!$E$82:$S$92,"e3",$F$790:$F906)-SUM(Q$791:Q905))</f>
        <v/>
      </c>
      <c r="R906" s="172" t="str">
        <f>IF(F906="","",DSUM('1.2_Vehicles i maquinària'!$E$82:$S$92,"emissions",$F$790:$F906)-SUM(R$791:R905))</f>
        <v/>
      </c>
      <c r="S906" s="172" t="str">
        <f>IF(F906="","",DSUM('1.2_Vehicles i maquinària'!$E$99:$S$109,"e1",$F$790:$F906)-SUM(S$791:S905))</f>
        <v/>
      </c>
      <c r="T906" s="172" t="str">
        <f>IF(F906="","",DSUM('1.2_Vehicles i maquinària'!$E$99:$S$109,"e2",$F$790:$F906)-SUM(T$791:T905))</f>
        <v/>
      </c>
      <c r="U906" s="172" t="str">
        <f>IF(F906="","",DSUM('1.2_Vehicles i maquinària'!$E$99:$S$109,"e3",$F$790:$F906)-SUM(U$791:U905))</f>
        <v/>
      </c>
      <c r="V906" s="172" t="str">
        <f>IF(F906="","",DSUM('1.2_Vehicles i maquinària'!$E$99:$S$109,"emissions",$F$790:$F906)-SUM(V$791:V905))</f>
        <v/>
      </c>
      <c r="W906" s="172" t="str">
        <f>IF(F906="","",DSUM('1.3_Emissions de procés'!$E$17:$M$32,"e1",$F$790:$F906)-SUM(W$791:W905))</f>
        <v/>
      </c>
      <c r="X906" s="172" t="str">
        <f>IF(F906="","",DSUM('1.3_Emissions de procés'!$E$17:$M$32,"e2",$F$790:$F906)-SUM(X$791:X905))</f>
        <v/>
      </c>
      <c r="Y906" s="172" t="str">
        <f>IF(F906="","",DSUM('1.3_Emissions de procés'!$E$17:$M$32,"e3",$F$790:$F906)-SUM(Y$791:Y905))</f>
        <v/>
      </c>
      <c r="Z906" s="172" t="str">
        <f>IF(F906="","",DSUM('1.3_Emissions de procés'!$E$17:$M$32,"emissions",$F$790:$F906)-SUM(Z$791:Z905))</f>
        <v/>
      </c>
      <c r="AA906" s="172" t="str">
        <f>IF(F906="","",DSUM('1.3_Emissions de procés'!$E$39:$M$54,"e1",$F$790:$F906)-SUM(AA$791:AA905))</f>
        <v/>
      </c>
      <c r="AB906" s="193" t="str">
        <f>IF(F906="","",DSUM('1.3_Emissions de procés'!$E$39:$M$54,"e2",$F$790:$F906)-SUM(AB$791:AB905))</f>
        <v/>
      </c>
      <c r="AC906" s="193" t="str">
        <f>IF(F906="","",DSUM('1.3_Emissions de procés'!$E$39:$M$54,"e3",$F$790:$F906)-SUM(AC$791:AC905))</f>
        <v/>
      </c>
      <c r="AD906" s="193" t="str">
        <f>IF(F906="","",DSUM('1.3_Emissions de procés'!$E$39:$M$54,"emissions",$F$790:$F906)-SUM(AD$791:AD905))</f>
        <v/>
      </c>
    </row>
    <row r="907" spans="2:30" x14ac:dyDescent="0.25">
      <c r="B907">
        <v>117</v>
      </c>
      <c r="C907" s="172" t="str">
        <f>IF('0.1_Dades generals organització'!E160="","",'0.1_Dades generals organització'!E160)</f>
        <v/>
      </c>
      <c r="D907" s="172" t="str">
        <f>IF(C907="","",IF('0.1_Dades generals organització'!G160="no","",Dades!C907))</f>
        <v/>
      </c>
      <c r="E907" s="172" t="str">
        <f>IFERROR(INDEX($D$791:$D$1040,MATCH(0,INDEX(COUNTIF($E$790:E906,$D$791:$D$1040),),)),"")</f>
        <v/>
      </c>
      <c r="F907" s="172" t="str">
        <f t="shared" si="24"/>
        <v/>
      </c>
      <c r="G907" s="172" t="str">
        <f>IF(F907="","",DSUM('1.1_Instal·lacions fixes'!$E$14:$R$36,"e1",$F$790:$F907)+DSUM('1.1_Instal·lacions fixes'!$E$43:$L$58,"e1",$F$790:$F907)-SUM(G$791:G906))</f>
        <v/>
      </c>
      <c r="H907" s="172" t="str">
        <f>IF(F907="","",DSUM('1.1_Instal·lacions fixes'!$E$14:$R$36,"e2",$F$790:$F907)+DSUM('1.1_Instal·lacions fixes'!$E$43:$L$58,"e2",$F$790:$F907)-SUM(H$791:H906))</f>
        <v/>
      </c>
      <c r="I907" s="172" t="str">
        <f>IF(F907="","",DSUM('1.1_Instal·lacions fixes'!$E$14:$R$36,"e3",$F$790:$F907)+DSUM('1.1_Instal·lacions fixes'!$E$43:$L$58,"e3",$F$790:$F907)-SUM(I$791:I906))</f>
        <v/>
      </c>
      <c r="J907" s="172" t="str">
        <f>IF(F907="","",DSUM('1.1_Instal·lacions fixes'!$E$14:$R$36,"emissions",$F$790:$F907)+DSUM('1.1_Instal·lacions fixes'!$E$43:$L$58,"emissions",$F$790:$F907)-SUM(J$791:J906))</f>
        <v/>
      </c>
      <c r="K907" s="172" t="str">
        <f>IF(F907="","",DSUM('1.2_Vehicles i maquinària'!$E$22:$S$44,"e1",$F$790:$F907)+DSUM('1.2_Vehicles i maquinària'!$E$50:$S$70,"emissions",$F$790:$F907)-SUM(K$791:K906))</f>
        <v/>
      </c>
      <c r="L907" s="172" t="str">
        <f>IF(F907="","",DSUM('1.2_Vehicles i maquinària'!$E$22:$S$44,"e2",$F$790:$F907)-SUM(L$791:L906))</f>
        <v/>
      </c>
      <c r="M907" s="172" t="str">
        <f>IF(F907="","",DSUM('1.2_Vehicles i maquinària'!$E$22:$S$44,"e3",$F$790:$F907)-SUM(M$791:M906))</f>
        <v/>
      </c>
      <c r="N907" s="172" t="str">
        <f>IF(F907="","",DSUM('1.2_Vehicles i maquinària'!$E$22:$S$44,"emissions",$F$790:$F907)+DSUM('1.2_Vehicles i maquinària'!$E$50:$S$70,"emissions",$F$790:$F907)-SUM(N$791:N906))</f>
        <v/>
      </c>
      <c r="O907" s="172" t="str">
        <f>IF(F907="","",DSUM('1.2_Vehicles i maquinària'!$E$82:$S$92,"e1",$F$790:$F907)-SUM(O$791:O906))</f>
        <v/>
      </c>
      <c r="P907" s="172" t="str">
        <f>IF(F907="","",DSUM('1.2_Vehicles i maquinària'!$E$82:$S$92,"e2",$F$790:$F907)-SUM(P$791:P906))</f>
        <v/>
      </c>
      <c r="Q907" s="172" t="str">
        <f>IF(F907="","",DSUM('1.2_Vehicles i maquinària'!$E$82:$S$92,"e3",$F$790:$F907)-SUM(Q$791:Q906))</f>
        <v/>
      </c>
      <c r="R907" s="172" t="str">
        <f>IF(F907="","",DSUM('1.2_Vehicles i maquinària'!$E$82:$S$92,"emissions",$F$790:$F907)-SUM(R$791:R906))</f>
        <v/>
      </c>
      <c r="S907" s="172" t="str">
        <f>IF(F907="","",DSUM('1.2_Vehicles i maquinària'!$E$99:$S$109,"e1",$F$790:$F907)-SUM(S$791:S906))</f>
        <v/>
      </c>
      <c r="T907" s="172" t="str">
        <f>IF(F907="","",DSUM('1.2_Vehicles i maquinària'!$E$99:$S$109,"e2",$F$790:$F907)-SUM(T$791:T906))</f>
        <v/>
      </c>
      <c r="U907" s="172" t="str">
        <f>IF(F907="","",DSUM('1.2_Vehicles i maquinària'!$E$99:$S$109,"e3",$F$790:$F907)-SUM(U$791:U906))</f>
        <v/>
      </c>
      <c r="V907" s="172" t="str">
        <f>IF(F907="","",DSUM('1.2_Vehicles i maquinària'!$E$99:$S$109,"emissions",$F$790:$F907)-SUM(V$791:V906))</f>
        <v/>
      </c>
      <c r="W907" s="172" t="str">
        <f>IF(F907="","",DSUM('1.3_Emissions de procés'!$E$17:$M$32,"e1",$F$790:$F907)-SUM(W$791:W906))</f>
        <v/>
      </c>
      <c r="X907" s="172" t="str">
        <f>IF(F907="","",DSUM('1.3_Emissions de procés'!$E$17:$M$32,"e2",$F$790:$F907)-SUM(X$791:X906))</f>
        <v/>
      </c>
      <c r="Y907" s="172" t="str">
        <f>IF(F907="","",DSUM('1.3_Emissions de procés'!$E$17:$M$32,"e3",$F$790:$F907)-SUM(Y$791:Y906))</f>
        <v/>
      </c>
      <c r="Z907" s="172" t="str">
        <f>IF(F907="","",DSUM('1.3_Emissions de procés'!$E$17:$M$32,"emissions",$F$790:$F907)-SUM(Z$791:Z906))</f>
        <v/>
      </c>
      <c r="AA907" s="172" t="str">
        <f>IF(F907="","",DSUM('1.3_Emissions de procés'!$E$39:$M$54,"e1",$F$790:$F907)-SUM(AA$791:AA906))</f>
        <v/>
      </c>
      <c r="AB907" s="193" t="str">
        <f>IF(F907="","",DSUM('1.3_Emissions de procés'!$E$39:$M$54,"e2",$F$790:$F907)-SUM(AB$791:AB906))</f>
        <v/>
      </c>
      <c r="AC907" s="193" t="str">
        <f>IF(F907="","",DSUM('1.3_Emissions de procés'!$E$39:$M$54,"e3",$F$790:$F907)-SUM(AC$791:AC906))</f>
        <v/>
      </c>
      <c r="AD907" s="193" t="str">
        <f>IF(F907="","",DSUM('1.3_Emissions de procés'!$E$39:$M$54,"emissions",$F$790:$F907)-SUM(AD$791:AD906))</f>
        <v/>
      </c>
    </row>
    <row r="908" spans="2:30" x14ac:dyDescent="0.25">
      <c r="B908">
        <v>118</v>
      </c>
      <c r="C908" s="172" t="str">
        <f>IF('0.1_Dades generals organització'!E161="","",'0.1_Dades generals organització'!E161)</f>
        <v/>
      </c>
      <c r="D908" s="172" t="str">
        <f>IF(C908="","",IF('0.1_Dades generals organització'!G161="no","",Dades!C908))</f>
        <v/>
      </c>
      <c r="E908" s="172" t="str">
        <f>IFERROR(INDEX($D$791:$D$1040,MATCH(0,INDEX(COUNTIF($E$790:E907,$D$791:$D$1040),),)),"")</f>
        <v/>
      </c>
      <c r="F908" s="172" t="str">
        <f t="shared" si="24"/>
        <v/>
      </c>
      <c r="G908" s="172" t="str">
        <f>IF(F908="","",DSUM('1.1_Instal·lacions fixes'!$E$14:$R$36,"e1",$F$790:$F908)+DSUM('1.1_Instal·lacions fixes'!$E$43:$L$58,"e1",$F$790:$F908)-SUM(G$791:G907))</f>
        <v/>
      </c>
      <c r="H908" s="172" t="str">
        <f>IF(F908="","",DSUM('1.1_Instal·lacions fixes'!$E$14:$R$36,"e2",$F$790:$F908)+DSUM('1.1_Instal·lacions fixes'!$E$43:$L$58,"e2",$F$790:$F908)-SUM(H$791:H907))</f>
        <v/>
      </c>
      <c r="I908" s="172" t="str">
        <f>IF(F908="","",DSUM('1.1_Instal·lacions fixes'!$E$14:$R$36,"e3",$F$790:$F908)+DSUM('1.1_Instal·lacions fixes'!$E$43:$L$58,"e3",$F$790:$F908)-SUM(I$791:I907))</f>
        <v/>
      </c>
      <c r="J908" s="172" t="str">
        <f>IF(F908="","",DSUM('1.1_Instal·lacions fixes'!$E$14:$R$36,"emissions",$F$790:$F908)+DSUM('1.1_Instal·lacions fixes'!$E$43:$L$58,"emissions",$F$790:$F908)-SUM(J$791:J907))</f>
        <v/>
      </c>
      <c r="K908" s="172" t="str">
        <f>IF(F908="","",DSUM('1.2_Vehicles i maquinària'!$E$22:$S$44,"e1",$F$790:$F908)+DSUM('1.2_Vehicles i maquinària'!$E$50:$S$70,"emissions",$F$790:$F908)-SUM(K$791:K907))</f>
        <v/>
      </c>
      <c r="L908" s="172" t="str">
        <f>IF(F908="","",DSUM('1.2_Vehicles i maquinària'!$E$22:$S$44,"e2",$F$790:$F908)-SUM(L$791:L907))</f>
        <v/>
      </c>
      <c r="M908" s="172" t="str">
        <f>IF(F908="","",DSUM('1.2_Vehicles i maquinària'!$E$22:$S$44,"e3",$F$790:$F908)-SUM(M$791:M907))</f>
        <v/>
      </c>
      <c r="N908" s="172" t="str">
        <f>IF(F908="","",DSUM('1.2_Vehicles i maquinària'!$E$22:$S$44,"emissions",$F$790:$F908)+DSUM('1.2_Vehicles i maquinària'!$E$50:$S$70,"emissions",$F$790:$F908)-SUM(N$791:N907))</f>
        <v/>
      </c>
      <c r="O908" s="172" t="str">
        <f>IF(F908="","",DSUM('1.2_Vehicles i maquinària'!$E$82:$S$92,"e1",$F$790:$F908)-SUM(O$791:O907))</f>
        <v/>
      </c>
      <c r="P908" s="172" t="str">
        <f>IF(F908="","",DSUM('1.2_Vehicles i maquinària'!$E$82:$S$92,"e2",$F$790:$F908)-SUM(P$791:P907))</f>
        <v/>
      </c>
      <c r="Q908" s="172" t="str">
        <f>IF(F908="","",DSUM('1.2_Vehicles i maquinària'!$E$82:$S$92,"e3",$F$790:$F908)-SUM(Q$791:Q907))</f>
        <v/>
      </c>
      <c r="R908" s="172" t="str">
        <f>IF(F908="","",DSUM('1.2_Vehicles i maquinària'!$E$82:$S$92,"emissions",$F$790:$F908)-SUM(R$791:R907))</f>
        <v/>
      </c>
      <c r="S908" s="172" t="str">
        <f>IF(F908="","",DSUM('1.2_Vehicles i maquinària'!$E$99:$S$109,"e1",$F$790:$F908)-SUM(S$791:S907))</f>
        <v/>
      </c>
      <c r="T908" s="172" t="str">
        <f>IF(F908="","",DSUM('1.2_Vehicles i maquinària'!$E$99:$S$109,"e2",$F$790:$F908)-SUM(T$791:T907))</f>
        <v/>
      </c>
      <c r="U908" s="172" t="str">
        <f>IF(F908="","",DSUM('1.2_Vehicles i maquinària'!$E$99:$S$109,"e3",$F$790:$F908)-SUM(U$791:U907))</f>
        <v/>
      </c>
      <c r="V908" s="172" t="str">
        <f>IF(F908="","",DSUM('1.2_Vehicles i maquinària'!$E$99:$S$109,"emissions",$F$790:$F908)-SUM(V$791:V907))</f>
        <v/>
      </c>
      <c r="W908" s="172" t="str">
        <f>IF(F908="","",DSUM('1.3_Emissions de procés'!$E$17:$M$32,"e1",$F$790:$F908)-SUM(W$791:W907))</f>
        <v/>
      </c>
      <c r="X908" s="172" t="str">
        <f>IF(F908="","",DSUM('1.3_Emissions de procés'!$E$17:$M$32,"e2",$F$790:$F908)-SUM(X$791:X907))</f>
        <v/>
      </c>
      <c r="Y908" s="172" t="str">
        <f>IF(F908="","",DSUM('1.3_Emissions de procés'!$E$17:$M$32,"e3",$F$790:$F908)-SUM(Y$791:Y907))</f>
        <v/>
      </c>
      <c r="Z908" s="172" t="str">
        <f>IF(F908="","",DSUM('1.3_Emissions de procés'!$E$17:$M$32,"emissions",$F$790:$F908)-SUM(Z$791:Z907))</f>
        <v/>
      </c>
      <c r="AA908" s="172" t="str">
        <f>IF(F908="","",DSUM('1.3_Emissions de procés'!$E$39:$M$54,"e1",$F$790:$F908)-SUM(AA$791:AA907))</f>
        <v/>
      </c>
      <c r="AB908" s="193" t="str">
        <f>IF(F908="","",DSUM('1.3_Emissions de procés'!$E$39:$M$54,"e2",$F$790:$F908)-SUM(AB$791:AB907))</f>
        <v/>
      </c>
      <c r="AC908" s="193" t="str">
        <f>IF(F908="","",DSUM('1.3_Emissions de procés'!$E$39:$M$54,"e3",$F$790:$F908)-SUM(AC$791:AC907))</f>
        <v/>
      </c>
      <c r="AD908" s="193" t="str">
        <f>IF(F908="","",DSUM('1.3_Emissions de procés'!$E$39:$M$54,"emissions",$F$790:$F908)-SUM(AD$791:AD907))</f>
        <v/>
      </c>
    </row>
    <row r="909" spans="2:30" x14ac:dyDescent="0.25">
      <c r="B909">
        <v>119</v>
      </c>
      <c r="C909" s="172" t="str">
        <f>IF('0.1_Dades generals organització'!E162="","",'0.1_Dades generals organització'!E162)</f>
        <v/>
      </c>
      <c r="D909" s="172" t="str">
        <f>IF(C909="","",IF('0.1_Dades generals organització'!G162="no","",Dades!C909))</f>
        <v/>
      </c>
      <c r="E909" s="172" t="str">
        <f>IFERROR(INDEX($D$791:$D$1040,MATCH(0,INDEX(COUNTIF($E$790:E908,$D$791:$D$1040),),)),"")</f>
        <v/>
      </c>
      <c r="F909" s="172" t="str">
        <f t="shared" si="24"/>
        <v/>
      </c>
      <c r="G909" s="172" t="str">
        <f>IF(F909="","",DSUM('1.1_Instal·lacions fixes'!$E$14:$R$36,"e1",$F$790:$F909)+DSUM('1.1_Instal·lacions fixes'!$E$43:$L$58,"e1",$F$790:$F909)-SUM(G$791:G908))</f>
        <v/>
      </c>
      <c r="H909" s="172" t="str">
        <f>IF(F909="","",DSUM('1.1_Instal·lacions fixes'!$E$14:$R$36,"e2",$F$790:$F909)+DSUM('1.1_Instal·lacions fixes'!$E$43:$L$58,"e2",$F$790:$F909)-SUM(H$791:H908))</f>
        <v/>
      </c>
      <c r="I909" s="172" t="str">
        <f>IF(F909="","",DSUM('1.1_Instal·lacions fixes'!$E$14:$R$36,"e3",$F$790:$F909)+DSUM('1.1_Instal·lacions fixes'!$E$43:$L$58,"e3",$F$790:$F909)-SUM(I$791:I908))</f>
        <v/>
      </c>
      <c r="J909" s="172" t="str">
        <f>IF(F909="","",DSUM('1.1_Instal·lacions fixes'!$E$14:$R$36,"emissions",$F$790:$F909)+DSUM('1.1_Instal·lacions fixes'!$E$43:$L$58,"emissions",$F$790:$F909)-SUM(J$791:J908))</f>
        <v/>
      </c>
      <c r="K909" s="172" t="str">
        <f>IF(F909="","",DSUM('1.2_Vehicles i maquinària'!$E$22:$S$44,"e1",$F$790:$F909)+DSUM('1.2_Vehicles i maquinària'!$E$50:$S$70,"emissions",$F$790:$F909)-SUM(K$791:K908))</f>
        <v/>
      </c>
      <c r="L909" s="172" t="str">
        <f>IF(F909="","",DSUM('1.2_Vehicles i maquinària'!$E$22:$S$44,"e2",$F$790:$F909)-SUM(L$791:L908))</f>
        <v/>
      </c>
      <c r="M909" s="172" t="str">
        <f>IF(F909="","",DSUM('1.2_Vehicles i maquinària'!$E$22:$S$44,"e3",$F$790:$F909)-SUM(M$791:M908))</f>
        <v/>
      </c>
      <c r="N909" s="172" t="str">
        <f>IF(F909="","",DSUM('1.2_Vehicles i maquinària'!$E$22:$S$44,"emissions",$F$790:$F909)+DSUM('1.2_Vehicles i maquinària'!$E$50:$S$70,"emissions",$F$790:$F909)-SUM(N$791:N908))</f>
        <v/>
      </c>
      <c r="O909" s="172" t="str">
        <f>IF(F909="","",DSUM('1.2_Vehicles i maquinària'!$E$82:$S$92,"e1",$F$790:$F909)-SUM(O$791:O908))</f>
        <v/>
      </c>
      <c r="P909" s="172" t="str">
        <f>IF(F909="","",DSUM('1.2_Vehicles i maquinària'!$E$82:$S$92,"e2",$F$790:$F909)-SUM(P$791:P908))</f>
        <v/>
      </c>
      <c r="Q909" s="172" t="str">
        <f>IF(F909="","",DSUM('1.2_Vehicles i maquinària'!$E$82:$S$92,"e3",$F$790:$F909)-SUM(Q$791:Q908))</f>
        <v/>
      </c>
      <c r="R909" s="172" t="str">
        <f>IF(F909="","",DSUM('1.2_Vehicles i maquinària'!$E$82:$S$92,"emissions",$F$790:$F909)-SUM(R$791:R908))</f>
        <v/>
      </c>
      <c r="S909" s="172" t="str">
        <f>IF(F909="","",DSUM('1.2_Vehicles i maquinària'!$E$99:$S$109,"e1",$F$790:$F909)-SUM(S$791:S908))</f>
        <v/>
      </c>
      <c r="T909" s="172" t="str">
        <f>IF(F909="","",DSUM('1.2_Vehicles i maquinària'!$E$99:$S$109,"e2",$F$790:$F909)-SUM(T$791:T908))</f>
        <v/>
      </c>
      <c r="U909" s="172" t="str">
        <f>IF(F909="","",DSUM('1.2_Vehicles i maquinària'!$E$99:$S$109,"e3",$F$790:$F909)-SUM(U$791:U908))</f>
        <v/>
      </c>
      <c r="V909" s="172" t="str">
        <f>IF(F909="","",DSUM('1.2_Vehicles i maquinària'!$E$99:$S$109,"emissions",$F$790:$F909)-SUM(V$791:V908))</f>
        <v/>
      </c>
      <c r="W909" s="172" t="str">
        <f>IF(F909="","",DSUM('1.3_Emissions de procés'!$E$17:$M$32,"e1",$F$790:$F909)-SUM(W$791:W908))</f>
        <v/>
      </c>
      <c r="X909" s="172" t="str">
        <f>IF(F909="","",DSUM('1.3_Emissions de procés'!$E$17:$M$32,"e2",$F$790:$F909)-SUM(X$791:X908))</f>
        <v/>
      </c>
      <c r="Y909" s="172" t="str">
        <f>IF(F909="","",DSUM('1.3_Emissions de procés'!$E$17:$M$32,"e3",$F$790:$F909)-SUM(Y$791:Y908))</f>
        <v/>
      </c>
      <c r="Z909" s="172" t="str">
        <f>IF(F909="","",DSUM('1.3_Emissions de procés'!$E$17:$M$32,"emissions",$F$790:$F909)-SUM(Z$791:Z908))</f>
        <v/>
      </c>
      <c r="AA909" s="172" t="str">
        <f>IF(F909="","",DSUM('1.3_Emissions de procés'!$E$39:$M$54,"e1",$F$790:$F909)-SUM(AA$791:AA908))</f>
        <v/>
      </c>
      <c r="AB909" s="193" t="str">
        <f>IF(F909="","",DSUM('1.3_Emissions de procés'!$E$39:$M$54,"e2",$F$790:$F909)-SUM(AB$791:AB908))</f>
        <v/>
      </c>
      <c r="AC909" s="193" t="str">
        <f>IF(F909="","",DSUM('1.3_Emissions de procés'!$E$39:$M$54,"e3",$F$790:$F909)-SUM(AC$791:AC908))</f>
        <v/>
      </c>
      <c r="AD909" s="193" t="str">
        <f>IF(F909="","",DSUM('1.3_Emissions de procés'!$E$39:$M$54,"emissions",$F$790:$F909)-SUM(AD$791:AD908))</f>
        <v/>
      </c>
    </row>
    <row r="910" spans="2:30" x14ac:dyDescent="0.25">
      <c r="B910">
        <v>120</v>
      </c>
      <c r="C910" s="172" t="str">
        <f>IF('0.1_Dades generals organització'!E163="","",'0.1_Dades generals organització'!E163)</f>
        <v/>
      </c>
      <c r="D910" s="172" t="str">
        <f>IF(C910="","",IF('0.1_Dades generals organització'!G163="no","",Dades!C910))</f>
        <v/>
      </c>
      <c r="E910" s="172" t="str">
        <f>IFERROR(INDEX($D$791:$D$1040,MATCH(0,INDEX(COUNTIF($E$790:E909,$D$791:$D$1040),),)),"")</f>
        <v/>
      </c>
      <c r="F910" s="172" t="str">
        <f t="shared" si="24"/>
        <v/>
      </c>
      <c r="G910" s="172" t="str">
        <f>IF(F910="","",DSUM('1.1_Instal·lacions fixes'!$E$14:$R$36,"e1",$F$790:$F910)+DSUM('1.1_Instal·lacions fixes'!$E$43:$L$58,"e1",$F$790:$F910)-SUM(G$791:G909))</f>
        <v/>
      </c>
      <c r="H910" s="172" t="str">
        <f>IF(F910="","",DSUM('1.1_Instal·lacions fixes'!$E$14:$R$36,"e2",$F$790:$F910)+DSUM('1.1_Instal·lacions fixes'!$E$43:$L$58,"e2",$F$790:$F910)-SUM(H$791:H909))</f>
        <v/>
      </c>
      <c r="I910" s="172" t="str">
        <f>IF(F910="","",DSUM('1.1_Instal·lacions fixes'!$E$14:$R$36,"e3",$F$790:$F910)+DSUM('1.1_Instal·lacions fixes'!$E$43:$L$58,"e3",$F$790:$F910)-SUM(I$791:I909))</f>
        <v/>
      </c>
      <c r="J910" s="172" t="str">
        <f>IF(F910="","",DSUM('1.1_Instal·lacions fixes'!$E$14:$R$36,"emissions",$F$790:$F910)+DSUM('1.1_Instal·lacions fixes'!$E$43:$L$58,"emissions",$F$790:$F910)-SUM(J$791:J909))</f>
        <v/>
      </c>
      <c r="K910" s="172" t="str">
        <f>IF(F910="","",DSUM('1.2_Vehicles i maquinària'!$E$22:$S$44,"e1",$F$790:$F910)+DSUM('1.2_Vehicles i maquinària'!$E$50:$S$70,"emissions",$F$790:$F910)-SUM(K$791:K909))</f>
        <v/>
      </c>
      <c r="L910" s="172" t="str">
        <f>IF(F910="","",DSUM('1.2_Vehicles i maquinària'!$E$22:$S$44,"e2",$F$790:$F910)-SUM(L$791:L909))</f>
        <v/>
      </c>
      <c r="M910" s="172" t="str">
        <f>IF(F910="","",DSUM('1.2_Vehicles i maquinària'!$E$22:$S$44,"e3",$F$790:$F910)-SUM(M$791:M909))</f>
        <v/>
      </c>
      <c r="N910" s="172" t="str">
        <f>IF(F910="","",DSUM('1.2_Vehicles i maquinària'!$E$22:$S$44,"emissions",$F$790:$F910)+DSUM('1.2_Vehicles i maquinària'!$E$50:$S$70,"emissions",$F$790:$F910)-SUM(N$791:N909))</f>
        <v/>
      </c>
      <c r="O910" s="172" t="str">
        <f>IF(F910="","",DSUM('1.2_Vehicles i maquinària'!$E$82:$S$92,"e1",$F$790:$F910)-SUM(O$791:O909))</f>
        <v/>
      </c>
      <c r="P910" s="172" t="str">
        <f>IF(F910="","",DSUM('1.2_Vehicles i maquinària'!$E$82:$S$92,"e2",$F$790:$F910)-SUM(P$791:P909))</f>
        <v/>
      </c>
      <c r="Q910" s="172" t="str">
        <f>IF(F910="","",DSUM('1.2_Vehicles i maquinària'!$E$82:$S$92,"e3",$F$790:$F910)-SUM(Q$791:Q909))</f>
        <v/>
      </c>
      <c r="R910" s="172" t="str">
        <f>IF(F910="","",DSUM('1.2_Vehicles i maquinària'!$E$82:$S$92,"emissions",$F$790:$F910)-SUM(R$791:R909))</f>
        <v/>
      </c>
      <c r="S910" s="172" t="str">
        <f>IF(F910="","",DSUM('1.2_Vehicles i maquinària'!$E$99:$S$109,"e1",$F$790:$F910)-SUM(S$791:S909))</f>
        <v/>
      </c>
      <c r="T910" s="172" t="str">
        <f>IF(F910="","",DSUM('1.2_Vehicles i maquinària'!$E$99:$S$109,"e2",$F$790:$F910)-SUM(T$791:T909))</f>
        <v/>
      </c>
      <c r="U910" s="172" t="str">
        <f>IF(F910="","",DSUM('1.2_Vehicles i maquinària'!$E$99:$S$109,"e3",$F$790:$F910)-SUM(U$791:U909))</f>
        <v/>
      </c>
      <c r="V910" s="172" t="str">
        <f>IF(F910="","",DSUM('1.2_Vehicles i maquinària'!$E$99:$S$109,"emissions",$F$790:$F910)-SUM(V$791:V909))</f>
        <v/>
      </c>
      <c r="W910" s="172" t="str">
        <f>IF(F910="","",DSUM('1.3_Emissions de procés'!$E$17:$M$32,"e1",$F$790:$F910)-SUM(W$791:W909))</f>
        <v/>
      </c>
      <c r="X910" s="172" t="str">
        <f>IF(F910="","",DSUM('1.3_Emissions de procés'!$E$17:$M$32,"e2",$F$790:$F910)-SUM(X$791:X909))</f>
        <v/>
      </c>
      <c r="Y910" s="172" t="str">
        <f>IF(F910="","",DSUM('1.3_Emissions de procés'!$E$17:$M$32,"e3",$F$790:$F910)-SUM(Y$791:Y909))</f>
        <v/>
      </c>
      <c r="Z910" s="172" t="str">
        <f>IF(F910="","",DSUM('1.3_Emissions de procés'!$E$17:$M$32,"emissions",$F$790:$F910)-SUM(Z$791:Z909))</f>
        <v/>
      </c>
      <c r="AA910" s="172" t="str">
        <f>IF(F910="","",DSUM('1.3_Emissions de procés'!$E$39:$M$54,"e1",$F$790:$F910)-SUM(AA$791:AA909))</f>
        <v/>
      </c>
      <c r="AB910" s="193" t="str">
        <f>IF(F910="","",DSUM('1.3_Emissions de procés'!$E$39:$M$54,"e2",$F$790:$F910)-SUM(AB$791:AB909))</f>
        <v/>
      </c>
      <c r="AC910" s="193" t="str">
        <f>IF(F910="","",DSUM('1.3_Emissions de procés'!$E$39:$M$54,"e3",$F$790:$F910)-SUM(AC$791:AC909))</f>
        <v/>
      </c>
      <c r="AD910" s="193" t="str">
        <f>IF(F910="","",DSUM('1.3_Emissions de procés'!$E$39:$M$54,"emissions",$F$790:$F910)-SUM(AD$791:AD909))</f>
        <v/>
      </c>
    </row>
    <row r="911" spans="2:30" x14ac:dyDescent="0.25">
      <c r="B911">
        <v>121</v>
      </c>
      <c r="C911" s="172" t="str">
        <f>IF('0.1_Dades generals organització'!E164="","",'0.1_Dades generals organització'!E164)</f>
        <v/>
      </c>
      <c r="D911" s="172" t="str">
        <f>IF(C911="","",IF('0.1_Dades generals organització'!G164="no","",Dades!C911))</f>
        <v/>
      </c>
      <c r="E911" s="172" t="str">
        <f>IFERROR(INDEX($D$791:$D$1040,MATCH(0,INDEX(COUNTIF($E$790:E910,$D$791:$D$1040),),)),"")</f>
        <v/>
      </c>
      <c r="F911" s="172" t="str">
        <f t="shared" si="24"/>
        <v/>
      </c>
      <c r="G911" s="172" t="str">
        <f>IF(F911="","",DSUM('1.1_Instal·lacions fixes'!$E$14:$R$36,"e1",$F$790:$F911)+DSUM('1.1_Instal·lacions fixes'!$E$43:$L$58,"e1",$F$790:$F911)-SUM(G$791:G910))</f>
        <v/>
      </c>
      <c r="H911" s="172" t="str">
        <f>IF(F911="","",DSUM('1.1_Instal·lacions fixes'!$E$14:$R$36,"e2",$F$790:$F911)+DSUM('1.1_Instal·lacions fixes'!$E$43:$L$58,"e2",$F$790:$F911)-SUM(H$791:H910))</f>
        <v/>
      </c>
      <c r="I911" s="172" t="str">
        <f>IF(F911="","",DSUM('1.1_Instal·lacions fixes'!$E$14:$R$36,"e3",$F$790:$F911)+DSUM('1.1_Instal·lacions fixes'!$E$43:$L$58,"e3",$F$790:$F911)-SUM(I$791:I910))</f>
        <v/>
      </c>
      <c r="J911" s="172" t="str">
        <f>IF(F911="","",DSUM('1.1_Instal·lacions fixes'!$E$14:$R$36,"emissions",$F$790:$F911)+DSUM('1.1_Instal·lacions fixes'!$E$43:$L$58,"emissions",$F$790:$F911)-SUM(J$791:J910))</f>
        <v/>
      </c>
      <c r="K911" s="172" t="str">
        <f>IF(F911="","",DSUM('1.2_Vehicles i maquinària'!$E$22:$S$44,"e1",$F$790:$F911)+DSUM('1.2_Vehicles i maquinària'!$E$50:$S$70,"emissions",$F$790:$F911)-SUM(K$791:K910))</f>
        <v/>
      </c>
      <c r="L911" s="172" t="str">
        <f>IF(F911="","",DSUM('1.2_Vehicles i maquinària'!$E$22:$S$44,"e2",$F$790:$F911)-SUM(L$791:L910))</f>
        <v/>
      </c>
      <c r="M911" s="172" t="str">
        <f>IF(F911="","",DSUM('1.2_Vehicles i maquinària'!$E$22:$S$44,"e3",$F$790:$F911)-SUM(M$791:M910))</f>
        <v/>
      </c>
      <c r="N911" s="172" t="str">
        <f>IF(F911="","",DSUM('1.2_Vehicles i maquinària'!$E$22:$S$44,"emissions",$F$790:$F911)+DSUM('1.2_Vehicles i maquinària'!$E$50:$S$70,"emissions",$F$790:$F911)-SUM(N$791:N910))</f>
        <v/>
      </c>
      <c r="O911" s="172" t="str">
        <f>IF(F911="","",DSUM('1.2_Vehicles i maquinària'!$E$82:$S$92,"e1",$F$790:$F911)-SUM(O$791:O910))</f>
        <v/>
      </c>
      <c r="P911" s="172" t="str">
        <f>IF(F911="","",DSUM('1.2_Vehicles i maquinària'!$E$82:$S$92,"e2",$F$790:$F911)-SUM(P$791:P910))</f>
        <v/>
      </c>
      <c r="Q911" s="172" t="str">
        <f>IF(F911="","",DSUM('1.2_Vehicles i maquinària'!$E$82:$S$92,"e3",$F$790:$F911)-SUM(Q$791:Q910))</f>
        <v/>
      </c>
      <c r="R911" s="172" t="str">
        <f>IF(F911="","",DSUM('1.2_Vehicles i maquinària'!$E$82:$S$92,"emissions",$F$790:$F911)-SUM(R$791:R910))</f>
        <v/>
      </c>
      <c r="S911" s="172" t="str">
        <f>IF(F911="","",DSUM('1.2_Vehicles i maquinària'!$E$99:$S$109,"e1",$F$790:$F911)-SUM(S$791:S910))</f>
        <v/>
      </c>
      <c r="T911" s="172" t="str">
        <f>IF(F911="","",DSUM('1.2_Vehicles i maquinària'!$E$99:$S$109,"e2",$F$790:$F911)-SUM(T$791:T910))</f>
        <v/>
      </c>
      <c r="U911" s="172" t="str">
        <f>IF(F911="","",DSUM('1.2_Vehicles i maquinària'!$E$99:$S$109,"e3",$F$790:$F911)-SUM(U$791:U910))</f>
        <v/>
      </c>
      <c r="V911" s="172" t="str">
        <f>IF(F911="","",DSUM('1.2_Vehicles i maquinària'!$E$99:$S$109,"emissions",$F$790:$F911)-SUM(V$791:V910))</f>
        <v/>
      </c>
      <c r="W911" s="172" t="str">
        <f>IF(F911="","",DSUM('1.3_Emissions de procés'!$E$17:$M$32,"e1",$F$790:$F911)-SUM(W$791:W910))</f>
        <v/>
      </c>
      <c r="X911" s="172" t="str">
        <f>IF(F911="","",DSUM('1.3_Emissions de procés'!$E$17:$M$32,"e2",$F$790:$F911)-SUM(X$791:X910))</f>
        <v/>
      </c>
      <c r="Y911" s="172" t="str">
        <f>IF(F911="","",DSUM('1.3_Emissions de procés'!$E$17:$M$32,"e3",$F$790:$F911)-SUM(Y$791:Y910))</f>
        <v/>
      </c>
      <c r="Z911" s="172" t="str">
        <f>IF(F911="","",DSUM('1.3_Emissions de procés'!$E$17:$M$32,"emissions",$F$790:$F911)-SUM(Z$791:Z910))</f>
        <v/>
      </c>
      <c r="AA911" s="172" t="str">
        <f>IF(F911="","",DSUM('1.3_Emissions de procés'!$E$39:$M$54,"e1",$F$790:$F911)-SUM(AA$791:AA910))</f>
        <v/>
      </c>
      <c r="AB911" s="193" t="str">
        <f>IF(F911="","",DSUM('1.3_Emissions de procés'!$E$39:$M$54,"e2",$F$790:$F911)-SUM(AB$791:AB910))</f>
        <v/>
      </c>
      <c r="AC911" s="193" t="str">
        <f>IF(F911="","",DSUM('1.3_Emissions de procés'!$E$39:$M$54,"e3",$F$790:$F911)-SUM(AC$791:AC910))</f>
        <v/>
      </c>
      <c r="AD911" s="193" t="str">
        <f>IF(F911="","",DSUM('1.3_Emissions de procés'!$E$39:$M$54,"emissions",$F$790:$F911)-SUM(AD$791:AD910))</f>
        <v/>
      </c>
    </row>
    <row r="912" spans="2:30" x14ac:dyDescent="0.25">
      <c r="B912">
        <v>122</v>
      </c>
      <c r="C912" s="172" t="str">
        <f>IF('0.1_Dades generals organització'!E165="","",'0.1_Dades generals organització'!E165)</f>
        <v/>
      </c>
      <c r="D912" s="172" t="str">
        <f>IF(C912="","",IF('0.1_Dades generals organització'!G165="no","",Dades!C912))</f>
        <v/>
      </c>
      <c r="E912" s="172" t="str">
        <f>IFERROR(INDEX($D$791:$D$1040,MATCH(0,INDEX(COUNTIF($E$790:E911,$D$791:$D$1040),),)),"")</f>
        <v/>
      </c>
      <c r="F912" s="172" t="str">
        <f t="shared" si="24"/>
        <v/>
      </c>
      <c r="G912" s="172" t="str">
        <f>IF(F912="","",DSUM('1.1_Instal·lacions fixes'!$E$14:$R$36,"e1",$F$790:$F912)+DSUM('1.1_Instal·lacions fixes'!$E$43:$L$58,"e1",$F$790:$F912)-SUM(G$791:G911))</f>
        <v/>
      </c>
      <c r="H912" s="172" t="str">
        <f>IF(F912="","",DSUM('1.1_Instal·lacions fixes'!$E$14:$R$36,"e2",$F$790:$F912)+DSUM('1.1_Instal·lacions fixes'!$E$43:$L$58,"e2",$F$790:$F912)-SUM(H$791:H911))</f>
        <v/>
      </c>
      <c r="I912" s="172" t="str">
        <f>IF(F912="","",DSUM('1.1_Instal·lacions fixes'!$E$14:$R$36,"e3",$F$790:$F912)+DSUM('1.1_Instal·lacions fixes'!$E$43:$L$58,"e3",$F$790:$F912)-SUM(I$791:I911))</f>
        <v/>
      </c>
      <c r="J912" s="172" t="str">
        <f>IF(F912="","",DSUM('1.1_Instal·lacions fixes'!$E$14:$R$36,"emissions",$F$790:$F912)+DSUM('1.1_Instal·lacions fixes'!$E$43:$L$58,"emissions",$F$790:$F912)-SUM(J$791:J911))</f>
        <v/>
      </c>
      <c r="K912" s="172" t="str">
        <f>IF(F912="","",DSUM('1.2_Vehicles i maquinària'!$E$22:$S$44,"e1",$F$790:$F912)+DSUM('1.2_Vehicles i maquinària'!$E$50:$S$70,"emissions",$F$790:$F912)-SUM(K$791:K911))</f>
        <v/>
      </c>
      <c r="L912" s="172" t="str">
        <f>IF(F912="","",DSUM('1.2_Vehicles i maquinària'!$E$22:$S$44,"e2",$F$790:$F912)-SUM(L$791:L911))</f>
        <v/>
      </c>
      <c r="M912" s="172" t="str">
        <f>IF(F912="","",DSUM('1.2_Vehicles i maquinària'!$E$22:$S$44,"e3",$F$790:$F912)-SUM(M$791:M911))</f>
        <v/>
      </c>
      <c r="N912" s="172" t="str">
        <f>IF(F912="","",DSUM('1.2_Vehicles i maquinària'!$E$22:$S$44,"emissions",$F$790:$F912)+DSUM('1.2_Vehicles i maquinària'!$E$50:$S$70,"emissions",$F$790:$F912)-SUM(N$791:N911))</f>
        <v/>
      </c>
      <c r="O912" s="172" t="str">
        <f>IF(F912="","",DSUM('1.2_Vehicles i maquinària'!$E$82:$S$92,"e1",$F$790:$F912)-SUM(O$791:O911))</f>
        <v/>
      </c>
      <c r="P912" s="172" t="str">
        <f>IF(F912="","",DSUM('1.2_Vehicles i maquinària'!$E$82:$S$92,"e2",$F$790:$F912)-SUM(P$791:P911))</f>
        <v/>
      </c>
      <c r="Q912" s="172" t="str">
        <f>IF(F912="","",DSUM('1.2_Vehicles i maquinària'!$E$82:$S$92,"e3",$F$790:$F912)-SUM(Q$791:Q911))</f>
        <v/>
      </c>
      <c r="R912" s="172" t="str">
        <f>IF(F912="","",DSUM('1.2_Vehicles i maquinària'!$E$82:$S$92,"emissions",$F$790:$F912)-SUM(R$791:R911))</f>
        <v/>
      </c>
      <c r="S912" s="172" t="str">
        <f>IF(F912="","",DSUM('1.2_Vehicles i maquinària'!$E$99:$S$109,"e1",$F$790:$F912)-SUM(S$791:S911))</f>
        <v/>
      </c>
      <c r="T912" s="172" t="str">
        <f>IF(F912="","",DSUM('1.2_Vehicles i maquinària'!$E$99:$S$109,"e2",$F$790:$F912)-SUM(T$791:T911))</f>
        <v/>
      </c>
      <c r="U912" s="172" t="str">
        <f>IF(F912="","",DSUM('1.2_Vehicles i maquinària'!$E$99:$S$109,"e3",$F$790:$F912)-SUM(U$791:U911))</f>
        <v/>
      </c>
      <c r="V912" s="172" t="str">
        <f>IF(F912="","",DSUM('1.2_Vehicles i maquinària'!$E$99:$S$109,"emissions",$F$790:$F912)-SUM(V$791:V911))</f>
        <v/>
      </c>
      <c r="W912" s="172" t="str">
        <f>IF(F912="","",DSUM('1.3_Emissions de procés'!$E$17:$M$32,"e1",$F$790:$F912)-SUM(W$791:W911))</f>
        <v/>
      </c>
      <c r="X912" s="172" t="str">
        <f>IF(F912="","",DSUM('1.3_Emissions de procés'!$E$17:$M$32,"e2",$F$790:$F912)-SUM(X$791:X911))</f>
        <v/>
      </c>
      <c r="Y912" s="172" t="str">
        <f>IF(F912="","",DSUM('1.3_Emissions de procés'!$E$17:$M$32,"e3",$F$790:$F912)-SUM(Y$791:Y911))</f>
        <v/>
      </c>
      <c r="Z912" s="172" t="str">
        <f>IF(F912="","",DSUM('1.3_Emissions de procés'!$E$17:$M$32,"emissions",$F$790:$F912)-SUM(Z$791:Z911))</f>
        <v/>
      </c>
      <c r="AA912" s="172" t="str">
        <f>IF(F912="","",DSUM('1.3_Emissions de procés'!$E$39:$M$54,"e1",$F$790:$F912)-SUM(AA$791:AA911))</f>
        <v/>
      </c>
      <c r="AB912" s="193" t="str">
        <f>IF(F912="","",DSUM('1.3_Emissions de procés'!$E$39:$M$54,"e2",$F$790:$F912)-SUM(AB$791:AB911))</f>
        <v/>
      </c>
      <c r="AC912" s="193" t="str">
        <f>IF(F912="","",DSUM('1.3_Emissions de procés'!$E$39:$M$54,"e3",$F$790:$F912)-SUM(AC$791:AC911))</f>
        <v/>
      </c>
      <c r="AD912" s="193" t="str">
        <f>IF(F912="","",DSUM('1.3_Emissions de procés'!$E$39:$M$54,"emissions",$F$790:$F912)-SUM(AD$791:AD911))</f>
        <v/>
      </c>
    </row>
    <row r="913" spans="2:30" x14ac:dyDescent="0.25">
      <c r="B913">
        <v>123</v>
      </c>
      <c r="C913" s="172" t="str">
        <f>IF('0.1_Dades generals organització'!E166="","",'0.1_Dades generals organització'!E166)</f>
        <v/>
      </c>
      <c r="D913" s="172" t="str">
        <f>IF(C913="","",IF('0.1_Dades generals organització'!G166="no","",Dades!C913))</f>
        <v/>
      </c>
      <c r="E913" s="172" t="str">
        <f>IFERROR(INDEX($D$791:$D$1040,MATCH(0,INDEX(COUNTIF($E$790:E912,$D$791:$D$1040),),)),"")</f>
        <v/>
      </c>
      <c r="F913" s="172" t="str">
        <f t="shared" si="24"/>
        <v/>
      </c>
      <c r="G913" s="172" t="str">
        <f>IF(F913="","",DSUM('1.1_Instal·lacions fixes'!$E$14:$R$36,"e1",$F$790:$F913)+DSUM('1.1_Instal·lacions fixes'!$E$43:$L$58,"e1",$F$790:$F913)-SUM(G$791:G912))</f>
        <v/>
      </c>
      <c r="H913" s="172" t="str">
        <f>IF(F913="","",DSUM('1.1_Instal·lacions fixes'!$E$14:$R$36,"e2",$F$790:$F913)+DSUM('1.1_Instal·lacions fixes'!$E$43:$L$58,"e2",$F$790:$F913)-SUM(H$791:H912))</f>
        <v/>
      </c>
      <c r="I913" s="172" t="str">
        <f>IF(F913="","",DSUM('1.1_Instal·lacions fixes'!$E$14:$R$36,"e3",$F$790:$F913)+DSUM('1.1_Instal·lacions fixes'!$E$43:$L$58,"e3",$F$790:$F913)-SUM(I$791:I912))</f>
        <v/>
      </c>
      <c r="J913" s="172" t="str">
        <f>IF(F913="","",DSUM('1.1_Instal·lacions fixes'!$E$14:$R$36,"emissions",$F$790:$F913)+DSUM('1.1_Instal·lacions fixes'!$E$43:$L$58,"emissions",$F$790:$F913)-SUM(J$791:J912))</f>
        <v/>
      </c>
      <c r="K913" s="172" t="str">
        <f>IF(F913="","",DSUM('1.2_Vehicles i maquinària'!$E$22:$S$44,"e1",$F$790:$F913)+DSUM('1.2_Vehicles i maquinària'!$E$50:$S$70,"emissions",$F$790:$F913)-SUM(K$791:K912))</f>
        <v/>
      </c>
      <c r="L913" s="172" t="str">
        <f>IF(F913="","",DSUM('1.2_Vehicles i maquinària'!$E$22:$S$44,"e2",$F$790:$F913)-SUM(L$791:L912))</f>
        <v/>
      </c>
      <c r="M913" s="172" t="str">
        <f>IF(F913="","",DSUM('1.2_Vehicles i maquinària'!$E$22:$S$44,"e3",$F$790:$F913)-SUM(M$791:M912))</f>
        <v/>
      </c>
      <c r="N913" s="172" t="str">
        <f>IF(F913="","",DSUM('1.2_Vehicles i maquinària'!$E$22:$S$44,"emissions",$F$790:$F913)+DSUM('1.2_Vehicles i maquinària'!$E$50:$S$70,"emissions",$F$790:$F913)-SUM(N$791:N912))</f>
        <v/>
      </c>
      <c r="O913" s="172" t="str">
        <f>IF(F913="","",DSUM('1.2_Vehicles i maquinària'!$E$82:$S$92,"e1",$F$790:$F913)-SUM(O$791:O912))</f>
        <v/>
      </c>
      <c r="P913" s="172" t="str">
        <f>IF(F913="","",DSUM('1.2_Vehicles i maquinària'!$E$82:$S$92,"e2",$F$790:$F913)-SUM(P$791:P912))</f>
        <v/>
      </c>
      <c r="Q913" s="172" t="str">
        <f>IF(F913="","",DSUM('1.2_Vehicles i maquinària'!$E$82:$S$92,"e3",$F$790:$F913)-SUM(Q$791:Q912))</f>
        <v/>
      </c>
      <c r="R913" s="172" t="str">
        <f>IF(F913="","",DSUM('1.2_Vehicles i maquinària'!$E$82:$S$92,"emissions",$F$790:$F913)-SUM(R$791:R912))</f>
        <v/>
      </c>
      <c r="S913" s="172" t="str">
        <f>IF(F913="","",DSUM('1.2_Vehicles i maquinària'!$E$99:$S$109,"e1",$F$790:$F913)-SUM(S$791:S912))</f>
        <v/>
      </c>
      <c r="T913" s="172" t="str">
        <f>IF(F913="","",DSUM('1.2_Vehicles i maquinària'!$E$99:$S$109,"e2",$F$790:$F913)-SUM(T$791:T912))</f>
        <v/>
      </c>
      <c r="U913" s="172" t="str">
        <f>IF(F913="","",DSUM('1.2_Vehicles i maquinària'!$E$99:$S$109,"e3",$F$790:$F913)-SUM(U$791:U912))</f>
        <v/>
      </c>
      <c r="V913" s="172" t="str">
        <f>IF(F913="","",DSUM('1.2_Vehicles i maquinària'!$E$99:$S$109,"emissions",$F$790:$F913)-SUM(V$791:V912))</f>
        <v/>
      </c>
      <c r="W913" s="172" t="str">
        <f>IF(F913="","",DSUM('1.3_Emissions de procés'!$E$17:$M$32,"e1",$F$790:$F913)-SUM(W$791:W912))</f>
        <v/>
      </c>
      <c r="X913" s="172" t="str">
        <f>IF(F913="","",DSUM('1.3_Emissions de procés'!$E$17:$M$32,"e2",$F$790:$F913)-SUM(X$791:X912))</f>
        <v/>
      </c>
      <c r="Y913" s="172" t="str">
        <f>IF(F913="","",DSUM('1.3_Emissions de procés'!$E$17:$M$32,"e3",$F$790:$F913)-SUM(Y$791:Y912))</f>
        <v/>
      </c>
      <c r="Z913" s="172" t="str">
        <f>IF(F913="","",DSUM('1.3_Emissions de procés'!$E$17:$M$32,"emissions",$F$790:$F913)-SUM(Z$791:Z912))</f>
        <v/>
      </c>
      <c r="AA913" s="172" t="str">
        <f>IF(F913="","",DSUM('1.3_Emissions de procés'!$E$39:$M$54,"e1",$F$790:$F913)-SUM(AA$791:AA912))</f>
        <v/>
      </c>
      <c r="AB913" s="193" t="str">
        <f>IF(F913="","",DSUM('1.3_Emissions de procés'!$E$39:$M$54,"e2",$F$790:$F913)-SUM(AB$791:AB912))</f>
        <v/>
      </c>
      <c r="AC913" s="193" t="str">
        <f>IF(F913="","",DSUM('1.3_Emissions de procés'!$E$39:$M$54,"e3",$F$790:$F913)-SUM(AC$791:AC912))</f>
        <v/>
      </c>
      <c r="AD913" s="193" t="str">
        <f>IF(F913="","",DSUM('1.3_Emissions de procés'!$E$39:$M$54,"emissions",$F$790:$F913)-SUM(AD$791:AD912))</f>
        <v/>
      </c>
    </row>
    <row r="914" spans="2:30" x14ac:dyDescent="0.25">
      <c r="B914">
        <v>124</v>
      </c>
      <c r="C914" s="172" t="str">
        <f>IF('0.1_Dades generals organització'!E167="","",'0.1_Dades generals organització'!E167)</f>
        <v/>
      </c>
      <c r="D914" s="172" t="str">
        <f>IF(C914="","",IF('0.1_Dades generals organització'!G167="no","",Dades!C914))</f>
        <v/>
      </c>
      <c r="E914" s="172" t="str">
        <f>IFERROR(INDEX($D$791:$D$1040,MATCH(0,INDEX(COUNTIF($E$790:E913,$D$791:$D$1040),),)),"")</f>
        <v/>
      </c>
      <c r="F914" s="172" t="str">
        <f t="shared" si="24"/>
        <v/>
      </c>
      <c r="G914" s="172" t="str">
        <f>IF(F914="","",DSUM('1.1_Instal·lacions fixes'!$E$14:$R$36,"e1",$F$790:$F914)+DSUM('1.1_Instal·lacions fixes'!$E$43:$L$58,"e1",$F$790:$F914)-SUM(G$791:G913))</f>
        <v/>
      </c>
      <c r="H914" s="172" t="str">
        <f>IF(F914="","",DSUM('1.1_Instal·lacions fixes'!$E$14:$R$36,"e2",$F$790:$F914)+DSUM('1.1_Instal·lacions fixes'!$E$43:$L$58,"e2",$F$790:$F914)-SUM(H$791:H913))</f>
        <v/>
      </c>
      <c r="I914" s="172" t="str">
        <f>IF(F914="","",DSUM('1.1_Instal·lacions fixes'!$E$14:$R$36,"e3",$F$790:$F914)+DSUM('1.1_Instal·lacions fixes'!$E$43:$L$58,"e3",$F$790:$F914)-SUM(I$791:I913))</f>
        <v/>
      </c>
      <c r="J914" s="172" t="str">
        <f>IF(F914="","",DSUM('1.1_Instal·lacions fixes'!$E$14:$R$36,"emissions",$F$790:$F914)+DSUM('1.1_Instal·lacions fixes'!$E$43:$L$58,"emissions",$F$790:$F914)-SUM(J$791:J913))</f>
        <v/>
      </c>
      <c r="K914" s="172" t="str">
        <f>IF(F914="","",DSUM('1.2_Vehicles i maquinària'!$E$22:$S$44,"e1",$F$790:$F914)+DSUM('1.2_Vehicles i maquinària'!$E$50:$S$70,"emissions",$F$790:$F914)-SUM(K$791:K913))</f>
        <v/>
      </c>
      <c r="L914" s="172" t="str">
        <f>IF(F914="","",DSUM('1.2_Vehicles i maquinària'!$E$22:$S$44,"e2",$F$790:$F914)-SUM(L$791:L913))</f>
        <v/>
      </c>
      <c r="M914" s="172" t="str">
        <f>IF(F914="","",DSUM('1.2_Vehicles i maquinària'!$E$22:$S$44,"e3",$F$790:$F914)-SUM(M$791:M913))</f>
        <v/>
      </c>
      <c r="N914" s="172" t="str">
        <f>IF(F914="","",DSUM('1.2_Vehicles i maquinària'!$E$22:$S$44,"emissions",$F$790:$F914)+DSUM('1.2_Vehicles i maquinària'!$E$50:$S$70,"emissions",$F$790:$F914)-SUM(N$791:N913))</f>
        <v/>
      </c>
      <c r="O914" s="172" t="str">
        <f>IF(F914="","",DSUM('1.2_Vehicles i maquinària'!$E$82:$S$92,"e1",$F$790:$F914)-SUM(O$791:O913))</f>
        <v/>
      </c>
      <c r="P914" s="172" t="str">
        <f>IF(F914="","",DSUM('1.2_Vehicles i maquinària'!$E$82:$S$92,"e2",$F$790:$F914)-SUM(P$791:P913))</f>
        <v/>
      </c>
      <c r="Q914" s="172" t="str">
        <f>IF(F914="","",DSUM('1.2_Vehicles i maquinària'!$E$82:$S$92,"e3",$F$790:$F914)-SUM(Q$791:Q913))</f>
        <v/>
      </c>
      <c r="R914" s="172" t="str">
        <f>IF(F914="","",DSUM('1.2_Vehicles i maquinària'!$E$82:$S$92,"emissions",$F$790:$F914)-SUM(R$791:R913))</f>
        <v/>
      </c>
      <c r="S914" s="172" t="str">
        <f>IF(F914="","",DSUM('1.2_Vehicles i maquinària'!$E$99:$S$109,"e1",$F$790:$F914)-SUM(S$791:S913))</f>
        <v/>
      </c>
      <c r="T914" s="172" t="str">
        <f>IF(F914="","",DSUM('1.2_Vehicles i maquinària'!$E$99:$S$109,"e2",$F$790:$F914)-SUM(T$791:T913))</f>
        <v/>
      </c>
      <c r="U914" s="172" t="str">
        <f>IF(F914="","",DSUM('1.2_Vehicles i maquinària'!$E$99:$S$109,"e3",$F$790:$F914)-SUM(U$791:U913))</f>
        <v/>
      </c>
      <c r="V914" s="172" t="str">
        <f>IF(F914="","",DSUM('1.2_Vehicles i maquinària'!$E$99:$S$109,"emissions",$F$790:$F914)-SUM(V$791:V913))</f>
        <v/>
      </c>
      <c r="W914" s="172" t="str">
        <f>IF(F914="","",DSUM('1.3_Emissions de procés'!$E$17:$M$32,"e1",$F$790:$F914)-SUM(W$791:W913))</f>
        <v/>
      </c>
      <c r="X914" s="172" t="str">
        <f>IF(F914="","",DSUM('1.3_Emissions de procés'!$E$17:$M$32,"e2",$F$790:$F914)-SUM(X$791:X913))</f>
        <v/>
      </c>
      <c r="Y914" s="172" t="str">
        <f>IF(F914="","",DSUM('1.3_Emissions de procés'!$E$17:$M$32,"e3",$F$790:$F914)-SUM(Y$791:Y913))</f>
        <v/>
      </c>
      <c r="Z914" s="172" t="str">
        <f>IF(F914="","",DSUM('1.3_Emissions de procés'!$E$17:$M$32,"emissions",$F$790:$F914)-SUM(Z$791:Z913))</f>
        <v/>
      </c>
      <c r="AA914" s="172" t="str">
        <f>IF(F914="","",DSUM('1.3_Emissions de procés'!$E$39:$M$54,"e1",$F$790:$F914)-SUM(AA$791:AA913))</f>
        <v/>
      </c>
      <c r="AB914" s="193" t="str">
        <f>IF(F914="","",DSUM('1.3_Emissions de procés'!$E$39:$M$54,"e2",$F$790:$F914)-SUM(AB$791:AB913))</f>
        <v/>
      </c>
      <c r="AC914" s="193" t="str">
        <f>IF(F914="","",DSUM('1.3_Emissions de procés'!$E$39:$M$54,"e3",$F$790:$F914)-SUM(AC$791:AC913))</f>
        <v/>
      </c>
      <c r="AD914" s="193" t="str">
        <f>IF(F914="","",DSUM('1.3_Emissions de procés'!$E$39:$M$54,"emissions",$F$790:$F914)-SUM(AD$791:AD913))</f>
        <v/>
      </c>
    </row>
    <row r="915" spans="2:30" x14ac:dyDescent="0.25">
      <c r="B915">
        <v>125</v>
      </c>
      <c r="C915" s="172" t="str">
        <f>IF('0.1_Dades generals organització'!E168="","",'0.1_Dades generals organització'!E168)</f>
        <v/>
      </c>
      <c r="D915" s="172" t="str">
        <f>IF(C915="","",IF('0.1_Dades generals organització'!G168="no","",Dades!C915))</f>
        <v/>
      </c>
      <c r="E915" s="172" t="str">
        <f>IFERROR(INDEX($D$791:$D$1040,MATCH(0,INDEX(COUNTIF($E$790:E914,$D$791:$D$1040),),)),"")</f>
        <v/>
      </c>
      <c r="F915" s="172" t="str">
        <f t="shared" si="24"/>
        <v/>
      </c>
      <c r="G915" s="172" t="str">
        <f>IF(F915="","",DSUM('1.1_Instal·lacions fixes'!$E$14:$R$36,"e1",$F$790:$F915)+DSUM('1.1_Instal·lacions fixes'!$E$43:$L$58,"e1",$F$790:$F915)-SUM(G$791:G914))</f>
        <v/>
      </c>
      <c r="H915" s="172" t="str">
        <f>IF(F915="","",DSUM('1.1_Instal·lacions fixes'!$E$14:$R$36,"e2",$F$790:$F915)+DSUM('1.1_Instal·lacions fixes'!$E$43:$L$58,"e2",$F$790:$F915)-SUM(H$791:H914))</f>
        <v/>
      </c>
      <c r="I915" s="172" t="str">
        <f>IF(F915="","",DSUM('1.1_Instal·lacions fixes'!$E$14:$R$36,"e3",$F$790:$F915)+DSUM('1.1_Instal·lacions fixes'!$E$43:$L$58,"e3",$F$790:$F915)-SUM(I$791:I914))</f>
        <v/>
      </c>
      <c r="J915" s="172" t="str">
        <f>IF(F915="","",DSUM('1.1_Instal·lacions fixes'!$E$14:$R$36,"emissions",$F$790:$F915)+DSUM('1.1_Instal·lacions fixes'!$E$43:$L$58,"emissions",$F$790:$F915)-SUM(J$791:J914))</f>
        <v/>
      </c>
      <c r="K915" s="172" t="str">
        <f>IF(F915="","",DSUM('1.2_Vehicles i maquinària'!$E$22:$S$44,"e1",$F$790:$F915)+DSUM('1.2_Vehicles i maquinària'!$E$50:$S$70,"emissions",$F$790:$F915)-SUM(K$791:K914))</f>
        <v/>
      </c>
      <c r="L915" s="172" t="str">
        <f>IF(F915="","",DSUM('1.2_Vehicles i maquinària'!$E$22:$S$44,"e2",$F$790:$F915)-SUM(L$791:L914))</f>
        <v/>
      </c>
      <c r="M915" s="172" t="str">
        <f>IF(F915="","",DSUM('1.2_Vehicles i maquinària'!$E$22:$S$44,"e3",$F$790:$F915)-SUM(M$791:M914))</f>
        <v/>
      </c>
      <c r="N915" s="172" t="str">
        <f>IF(F915="","",DSUM('1.2_Vehicles i maquinària'!$E$22:$S$44,"emissions",$F$790:$F915)+DSUM('1.2_Vehicles i maquinària'!$E$50:$S$70,"emissions",$F$790:$F915)-SUM(N$791:N914))</f>
        <v/>
      </c>
      <c r="O915" s="172" t="str">
        <f>IF(F915="","",DSUM('1.2_Vehicles i maquinària'!$E$82:$S$92,"e1",$F$790:$F915)-SUM(O$791:O914))</f>
        <v/>
      </c>
      <c r="P915" s="172" t="str">
        <f>IF(F915="","",DSUM('1.2_Vehicles i maquinària'!$E$82:$S$92,"e2",$F$790:$F915)-SUM(P$791:P914))</f>
        <v/>
      </c>
      <c r="Q915" s="172" t="str">
        <f>IF(F915="","",DSUM('1.2_Vehicles i maquinària'!$E$82:$S$92,"e3",$F$790:$F915)-SUM(Q$791:Q914))</f>
        <v/>
      </c>
      <c r="R915" s="172" t="str">
        <f>IF(F915="","",DSUM('1.2_Vehicles i maquinària'!$E$82:$S$92,"emissions",$F$790:$F915)-SUM(R$791:R914))</f>
        <v/>
      </c>
      <c r="S915" s="172" t="str">
        <f>IF(F915="","",DSUM('1.2_Vehicles i maquinària'!$E$99:$S$109,"e1",$F$790:$F915)-SUM(S$791:S914))</f>
        <v/>
      </c>
      <c r="T915" s="172" t="str">
        <f>IF(F915="","",DSUM('1.2_Vehicles i maquinària'!$E$99:$S$109,"e2",$F$790:$F915)-SUM(T$791:T914))</f>
        <v/>
      </c>
      <c r="U915" s="172" t="str">
        <f>IF(F915="","",DSUM('1.2_Vehicles i maquinària'!$E$99:$S$109,"e3",$F$790:$F915)-SUM(U$791:U914))</f>
        <v/>
      </c>
      <c r="V915" s="172" t="str">
        <f>IF(F915="","",DSUM('1.2_Vehicles i maquinària'!$E$99:$S$109,"emissions",$F$790:$F915)-SUM(V$791:V914))</f>
        <v/>
      </c>
      <c r="W915" s="172" t="str">
        <f>IF(F915="","",DSUM('1.3_Emissions de procés'!$E$17:$M$32,"e1",$F$790:$F915)-SUM(W$791:W914))</f>
        <v/>
      </c>
      <c r="X915" s="172" t="str">
        <f>IF(F915="","",DSUM('1.3_Emissions de procés'!$E$17:$M$32,"e2",$F$790:$F915)-SUM(X$791:X914))</f>
        <v/>
      </c>
      <c r="Y915" s="172" t="str">
        <f>IF(F915="","",DSUM('1.3_Emissions de procés'!$E$17:$M$32,"e3",$F$790:$F915)-SUM(Y$791:Y914))</f>
        <v/>
      </c>
      <c r="Z915" s="172" t="str">
        <f>IF(F915="","",DSUM('1.3_Emissions de procés'!$E$17:$M$32,"emissions",$F$790:$F915)-SUM(Z$791:Z914))</f>
        <v/>
      </c>
      <c r="AA915" s="172" t="str">
        <f>IF(F915="","",DSUM('1.3_Emissions de procés'!$E$39:$M$54,"e1",$F$790:$F915)-SUM(AA$791:AA914))</f>
        <v/>
      </c>
      <c r="AB915" s="193" t="str">
        <f>IF(F915="","",DSUM('1.3_Emissions de procés'!$E$39:$M$54,"e2",$F$790:$F915)-SUM(AB$791:AB914))</f>
        <v/>
      </c>
      <c r="AC915" s="193" t="str">
        <f>IF(F915="","",DSUM('1.3_Emissions de procés'!$E$39:$M$54,"e3",$F$790:$F915)-SUM(AC$791:AC914))</f>
        <v/>
      </c>
      <c r="AD915" s="193" t="str">
        <f>IF(F915="","",DSUM('1.3_Emissions de procés'!$E$39:$M$54,"emissions",$F$790:$F915)-SUM(AD$791:AD914))</f>
        <v/>
      </c>
    </row>
    <row r="916" spans="2:30" x14ac:dyDescent="0.25">
      <c r="B916">
        <v>126</v>
      </c>
      <c r="C916" s="172" t="str">
        <f>IF('0.1_Dades generals organització'!E169="","",'0.1_Dades generals organització'!E169)</f>
        <v/>
      </c>
      <c r="D916" s="172" t="str">
        <f>IF(C916="","",IF('0.1_Dades generals organització'!G169="no","",Dades!C916))</f>
        <v/>
      </c>
      <c r="E916" s="172" t="str">
        <f>IFERROR(INDEX($D$791:$D$1040,MATCH(0,INDEX(COUNTIF($E$790:E915,$D$791:$D$1040),),)),"")</f>
        <v/>
      </c>
      <c r="F916" s="172" t="str">
        <f t="shared" si="24"/>
        <v/>
      </c>
      <c r="G916" s="172" t="str">
        <f>IF(F916="","",DSUM('1.1_Instal·lacions fixes'!$E$14:$R$36,"e1",$F$790:$F916)+DSUM('1.1_Instal·lacions fixes'!$E$43:$L$58,"e1",$F$790:$F916)-SUM(G$791:G915))</f>
        <v/>
      </c>
      <c r="H916" s="172" t="str">
        <f>IF(F916="","",DSUM('1.1_Instal·lacions fixes'!$E$14:$R$36,"e2",$F$790:$F916)+DSUM('1.1_Instal·lacions fixes'!$E$43:$L$58,"e2",$F$790:$F916)-SUM(H$791:H915))</f>
        <v/>
      </c>
      <c r="I916" s="172" t="str">
        <f>IF(F916="","",DSUM('1.1_Instal·lacions fixes'!$E$14:$R$36,"e3",$F$790:$F916)+DSUM('1.1_Instal·lacions fixes'!$E$43:$L$58,"e3",$F$790:$F916)-SUM(I$791:I915))</f>
        <v/>
      </c>
      <c r="J916" s="172" t="str">
        <f>IF(F916="","",DSUM('1.1_Instal·lacions fixes'!$E$14:$R$36,"emissions",$F$790:$F916)+DSUM('1.1_Instal·lacions fixes'!$E$43:$L$58,"emissions",$F$790:$F916)-SUM(J$791:J915))</f>
        <v/>
      </c>
      <c r="K916" s="172" t="str">
        <f>IF(F916="","",DSUM('1.2_Vehicles i maquinària'!$E$22:$S$44,"e1",$F$790:$F916)+DSUM('1.2_Vehicles i maquinària'!$E$50:$S$70,"emissions",$F$790:$F916)-SUM(K$791:K915))</f>
        <v/>
      </c>
      <c r="L916" s="172" t="str">
        <f>IF(F916="","",DSUM('1.2_Vehicles i maquinària'!$E$22:$S$44,"e2",$F$790:$F916)-SUM(L$791:L915))</f>
        <v/>
      </c>
      <c r="M916" s="172" t="str">
        <f>IF(F916="","",DSUM('1.2_Vehicles i maquinària'!$E$22:$S$44,"e3",$F$790:$F916)-SUM(M$791:M915))</f>
        <v/>
      </c>
      <c r="N916" s="172" t="str">
        <f>IF(F916="","",DSUM('1.2_Vehicles i maquinària'!$E$22:$S$44,"emissions",$F$790:$F916)+DSUM('1.2_Vehicles i maquinària'!$E$50:$S$70,"emissions",$F$790:$F916)-SUM(N$791:N915))</f>
        <v/>
      </c>
      <c r="O916" s="172" t="str">
        <f>IF(F916="","",DSUM('1.2_Vehicles i maquinària'!$E$82:$S$92,"e1",$F$790:$F916)-SUM(O$791:O915))</f>
        <v/>
      </c>
      <c r="P916" s="172" t="str">
        <f>IF(F916="","",DSUM('1.2_Vehicles i maquinària'!$E$82:$S$92,"e2",$F$790:$F916)-SUM(P$791:P915))</f>
        <v/>
      </c>
      <c r="Q916" s="172" t="str">
        <f>IF(F916="","",DSUM('1.2_Vehicles i maquinària'!$E$82:$S$92,"e3",$F$790:$F916)-SUM(Q$791:Q915))</f>
        <v/>
      </c>
      <c r="R916" s="172" t="str">
        <f>IF(F916="","",DSUM('1.2_Vehicles i maquinària'!$E$82:$S$92,"emissions",$F$790:$F916)-SUM(R$791:R915))</f>
        <v/>
      </c>
      <c r="S916" s="172" t="str">
        <f>IF(F916="","",DSUM('1.2_Vehicles i maquinària'!$E$99:$S$109,"e1",$F$790:$F916)-SUM(S$791:S915))</f>
        <v/>
      </c>
      <c r="T916" s="172" t="str">
        <f>IF(F916="","",DSUM('1.2_Vehicles i maquinària'!$E$99:$S$109,"e2",$F$790:$F916)-SUM(T$791:T915))</f>
        <v/>
      </c>
      <c r="U916" s="172" t="str">
        <f>IF(F916="","",DSUM('1.2_Vehicles i maquinària'!$E$99:$S$109,"e3",$F$790:$F916)-SUM(U$791:U915))</f>
        <v/>
      </c>
      <c r="V916" s="172" t="str">
        <f>IF(F916="","",DSUM('1.2_Vehicles i maquinària'!$E$99:$S$109,"emissions",$F$790:$F916)-SUM(V$791:V915))</f>
        <v/>
      </c>
      <c r="W916" s="172" t="str">
        <f>IF(F916="","",DSUM('1.3_Emissions de procés'!$E$17:$M$32,"e1",$F$790:$F916)-SUM(W$791:W915))</f>
        <v/>
      </c>
      <c r="X916" s="172" t="str">
        <f>IF(F916="","",DSUM('1.3_Emissions de procés'!$E$17:$M$32,"e2",$F$790:$F916)-SUM(X$791:X915))</f>
        <v/>
      </c>
      <c r="Y916" s="172" t="str">
        <f>IF(F916="","",DSUM('1.3_Emissions de procés'!$E$17:$M$32,"e3",$F$790:$F916)-SUM(Y$791:Y915))</f>
        <v/>
      </c>
      <c r="Z916" s="172" t="str">
        <f>IF(F916="","",DSUM('1.3_Emissions de procés'!$E$17:$M$32,"emissions",$F$790:$F916)-SUM(Z$791:Z915))</f>
        <v/>
      </c>
      <c r="AA916" s="172" t="str">
        <f>IF(F916="","",DSUM('1.3_Emissions de procés'!$E$39:$M$54,"e1",$F$790:$F916)-SUM(AA$791:AA915))</f>
        <v/>
      </c>
      <c r="AB916" s="193" t="str">
        <f>IF(F916="","",DSUM('1.3_Emissions de procés'!$E$39:$M$54,"e2",$F$790:$F916)-SUM(AB$791:AB915))</f>
        <v/>
      </c>
      <c r="AC916" s="193" t="str">
        <f>IF(F916="","",DSUM('1.3_Emissions de procés'!$E$39:$M$54,"e3",$F$790:$F916)-SUM(AC$791:AC915))</f>
        <v/>
      </c>
      <c r="AD916" s="193" t="str">
        <f>IF(F916="","",DSUM('1.3_Emissions de procés'!$E$39:$M$54,"emissions",$F$790:$F916)-SUM(AD$791:AD915))</f>
        <v/>
      </c>
    </row>
    <row r="917" spans="2:30" x14ac:dyDescent="0.25">
      <c r="B917">
        <v>127</v>
      </c>
      <c r="C917" s="172" t="str">
        <f>IF('0.1_Dades generals organització'!E170="","",'0.1_Dades generals organització'!E170)</f>
        <v/>
      </c>
      <c r="D917" s="172" t="str">
        <f>IF(C917="","",IF('0.1_Dades generals organització'!G170="no","",Dades!C917))</f>
        <v/>
      </c>
      <c r="E917" s="172" t="str">
        <f>IFERROR(INDEX($D$791:$D$1040,MATCH(0,INDEX(COUNTIF($E$790:E916,$D$791:$D$1040),),)),"")</f>
        <v/>
      </c>
      <c r="F917" s="172" t="str">
        <f t="shared" si="24"/>
        <v/>
      </c>
      <c r="G917" s="172" t="str">
        <f>IF(F917="","",DSUM('1.1_Instal·lacions fixes'!$E$14:$R$36,"e1",$F$790:$F917)+DSUM('1.1_Instal·lacions fixes'!$E$43:$L$58,"e1",$F$790:$F917)-SUM(G$791:G916))</f>
        <v/>
      </c>
      <c r="H917" s="172" t="str">
        <f>IF(F917="","",DSUM('1.1_Instal·lacions fixes'!$E$14:$R$36,"e2",$F$790:$F917)+DSUM('1.1_Instal·lacions fixes'!$E$43:$L$58,"e2",$F$790:$F917)-SUM(H$791:H916))</f>
        <v/>
      </c>
      <c r="I917" s="172" t="str">
        <f>IF(F917="","",DSUM('1.1_Instal·lacions fixes'!$E$14:$R$36,"e3",$F$790:$F917)+DSUM('1.1_Instal·lacions fixes'!$E$43:$L$58,"e3",$F$790:$F917)-SUM(I$791:I916))</f>
        <v/>
      </c>
      <c r="J917" s="172" t="str">
        <f>IF(F917="","",DSUM('1.1_Instal·lacions fixes'!$E$14:$R$36,"emissions",$F$790:$F917)+DSUM('1.1_Instal·lacions fixes'!$E$43:$L$58,"emissions",$F$790:$F917)-SUM(J$791:J916))</f>
        <v/>
      </c>
      <c r="K917" s="172" t="str">
        <f>IF(F917="","",DSUM('1.2_Vehicles i maquinària'!$E$22:$S$44,"e1",$F$790:$F917)+DSUM('1.2_Vehicles i maquinària'!$E$50:$S$70,"emissions",$F$790:$F917)-SUM(K$791:K916))</f>
        <v/>
      </c>
      <c r="L917" s="172" t="str">
        <f>IF(F917="","",DSUM('1.2_Vehicles i maquinària'!$E$22:$S$44,"e2",$F$790:$F917)-SUM(L$791:L916))</f>
        <v/>
      </c>
      <c r="M917" s="172" t="str">
        <f>IF(F917="","",DSUM('1.2_Vehicles i maquinària'!$E$22:$S$44,"e3",$F$790:$F917)-SUM(M$791:M916))</f>
        <v/>
      </c>
      <c r="N917" s="172" t="str">
        <f>IF(F917="","",DSUM('1.2_Vehicles i maquinària'!$E$22:$S$44,"emissions",$F$790:$F917)+DSUM('1.2_Vehicles i maquinària'!$E$50:$S$70,"emissions",$F$790:$F917)-SUM(N$791:N916))</f>
        <v/>
      </c>
      <c r="O917" s="172" t="str">
        <f>IF(F917="","",DSUM('1.2_Vehicles i maquinària'!$E$82:$S$92,"e1",$F$790:$F917)-SUM(O$791:O916))</f>
        <v/>
      </c>
      <c r="P917" s="172" t="str">
        <f>IF(F917="","",DSUM('1.2_Vehicles i maquinària'!$E$82:$S$92,"e2",$F$790:$F917)-SUM(P$791:P916))</f>
        <v/>
      </c>
      <c r="Q917" s="172" t="str">
        <f>IF(F917="","",DSUM('1.2_Vehicles i maquinària'!$E$82:$S$92,"e3",$F$790:$F917)-SUM(Q$791:Q916))</f>
        <v/>
      </c>
      <c r="R917" s="172" t="str">
        <f>IF(F917="","",DSUM('1.2_Vehicles i maquinària'!$E$82:$S$92,"emissions",$F$790:$F917)-SUM(R$791:R916))</f>
        <v/>
      </c>
      <c r="S917" s="172" t="str">
        <f>IF(F917="","",DSUM('1.2_Vehicles i maquinària'!$E$99:$S$109,"e1",$F$790:$F917)-SUM(S$791:S916))</f>
        <v/>
      </c>
      <c r="T917" s="172" t="str">
        <f>IF(F917="","",DSUM('1.2_Vehicles i maquinària'!$E$99:$S$109,"e2",$F$790:$F917)-SUM(T$791:T916))</f>
        <v/>
      </c>
      <c r="U917" s="172" t="str">
        <f>IF(F917="","",DSUM('1.2_Vehicles i maquinària'!$E$99:$S$109,"e3",$F$790:$F917)-SUM(U$791:U916))</f>
        <v/>
      </c>
      <c r="V917" s="172" t="str">
        <f>IF(F917="","",DSUM('1.2_Vehicles i maquinària'!$E$99:$S$109,"emissions",$F$790:$F917)-SUM(V$791:V916))</f>
        <v/>
      </c>
      <c r="W917" s="172" t="str">
        <f>IF(F917="","",DSUM('1.3_Emissions de procés'!$E$17:$M$32,"e1",$F$790:$F917)-SUM(W$791:W916))</f>
        <v/>
      </c>
      <c r="X917" s="172" t="str">
        <f>IF(F917="","",DSUM('1.3_Emissions de procés'!$E$17:$M$32,"e2",$F$790:$F917)-SUM(X$791:X916))</f>
        <v/>
      </c>
      <c r="Y917" s="172" t="str">
        <f>IF(F917="","",DSUM('1.3_Emissions de procés'!$E$17:$M$32,"e3",$F$790:$F917)-SUM(Y$791:Y916))</f>
        <v/>
      </c>
      <c r="Z917" s="172" t="str">
        <f>IF(F917="","",DSUM('1.3_Emissions de procés'!$E$17:$M$32,"emissions",$F$790:$F917)-SUM(Z$791:Z916))</f>
        <v/>
      </c>
      <c r="AA917" s="172" t="str">
        <f>IF(F917="","",DSUM('1.3_Emissions de procés'!$E$39:$M$54,"e1",$F$790:$F917)-SUM(AA$791:AA916))</f>
        <v/>
      </c>
      <c r="AB917" s="193" t="str">
        <f>IF(F917="","",DSUM('1.3_Emissions de procés'!$E$39:$M$54,"e2",$F$790:$F917)-SUM(AB$791:AB916))</f>
        <v/>
      </c>
      <c r="AC917" s="193" t="str">
        <f>IF(F917="","",DSUM('1.3_Emissions de procés'!$E$39:$M$54,"e3",$F$790:$F917)-SUM(AC$791:AC916))</f>
        <v/>
      </c>
      <c r="AD917" s="193" t="str">
        <f>IF(F917="","",DSUM('1.3_Emissions de procés'!$E$39:$M$54,"emissions",$F$790:$F917)-SUM(AD$791:AD916))</f>
        <v/>
      </c>
    </row>
    <row r="918" spans="2:30" x14ac:dyDescent="0.25">
      <c r="B918">
        <v>128</v>
      </c>
      <c r="C918" s="172" t="str">
        <f>IF('0.1_Dades generals organització'!E171="","",'0.1_Dades generals organització'!E171)</f>
        <v/>
      </c>
      <c r="D918" s="172" t="str">
        <f>IF(C918="","",IF('0.1_Dades generals organització'!G171="no","",Dades!C918))</f>
        <v/>
      </c>
      <c r="E918" s="172" t="str">
        <f>IFERROR(INDEX($D$791:$D$1040,MATCH(0,INDEX(COUNTIF($E$790:E917,$D$791:$D$1040),),)),"")</f>
        <v/>
      </c>
      <c r="F918" s="172" t="str">
        <f t="shared" si="24"/>
        <v/>
      </c>
      <c r="G918" s="172" t="str">
        <f>IF(F918="","",DSUM('1.1_Instal·lacions fixes'!$E$14:$R$36,"e1",$F$790:$F918)+DSUM('1.1_Instal·lacions fixes'!$E$43:$L$58,"e1",$F$790:$F918)-SUM(G$791:G917))</f>
        <v/>
      </c>
      <c r="H918" s="172" t="str">
        <f>IF(F918="","",DSUM('1.1_Instal·lacions fixes'!$E$14:$R$36,"e2",$F$790:$F918)+DSUM('1.1_Instal·lacions fixes'!$E$43:$L$58,"e2",$F$790:$F918)-SUM(H$791:H917))</f>
        <v/>
      </c>
      <c r="I918" s="172" t="str">
        <f>IF(F918="","",DSUM('1.1_Instal·lacions fixes'!$E$14:$R$36,"e3",$F$790:$F918)+DSUM('1.1_Instal·lacions fixes'!$E$43:$L$58,"e3",$F$790:$F918)-SUM(I$791:I917))</f>
        <v/>
      </c>
      <c r="J918" s="172" t="str">
        <f>IF(F918="","",DSUM('1.1_Instal·lacions fixes'!$E$14:$R$36,"emissions",$F$790:$F918)+DSUM('1.1_Instal·lacions fixes'!$E$43:$L$58,"emissions",$F$790:$F918)-SUM(J$791:J917))</f>
        <v/>
      </c>
      <c r="K918" s="172" t="str">
        <f>IF(F918="","",DSUM('1.2_Vehicles i maquinària'!$E$22:$S$44,"e1",$F$790:$F918)+DSUM('1.2_Vehicles i maquinària'!$E$50:$S$70,"emissions",$F$790:$F918)-SUM(K$791:K917))</f>
        <v/>
      </c>
      <c r="L918" s="172" t="str">
        <f>IF(F918="","",DSUM('1.2_Vehicles i maquinària'!$E$22:$S$44,"e2",$F$790:$F918)-SUM(L$791:L917))</f>
        <v/>
      </c>
      <c r="M918" s="172" t="str">
        <f>IF(F918="","",DSUM('1.2_Vehicles i maquinària'!$E$22:$S$44,"e3",$F$790:$F918)-SUM(M$791:M917))</f>
        <v/>
      </c>
      <c r="N918" s="172" t="str">
        <f>IF(F918="","",DSUM('1.2_Vehicles i maquinària'!$E$22:$S$44,"emissions",$F$790:$F918)+DSUM('1.2_Vehicles i maquinària'!$E$50:$S$70,"emissions",$F$790:$F918)-SUM(N$791:N917))</f>
        <v/>
      </c>
      <c r="O918" s="172" t="str">
        <f>IF(F918="","",DSUM('1.2_Vehicles i maquinària'!$E$82:$S$92,"e1",$F$790:$F918)-SUM(O$791:O917))</f>
        <v/>
      </c>
      <c r="P918" s="172" t="str">
        <f>IF(F918="","",DSUM('1.2_Vehicles i maquinària'!$E$82:$S$92,"e2",$F$790:$F918)-SUM(P$791:P917))</f>
        <v/>
      </c>
      <c r="Q918" s="172" t="str">
        <f>IF(F918="","",DSUM('1.2_Vehicles i maquinària'!$E$82:$S$92,"e3",$F$790:$F918)-SUM(Q$791:Q917))</f>
        <v/>
      </c>
      <c r="R918" s="172" t="str">
        <f>IF(F918="","",DSUM('1.2_Vehicles i maquinària'!$E$82:$S$92,"emissions",$F$790:$F918)-SUM(R$791:R917))</f>
        <v/>
      </c>
      <c r="S918" s="172" t="str">
        <f>IF(F918="","",DSUM('1.2_Vehicles i maquinària'!$E$99:$S$109,"e1",$F$790:$F918)-SUM(S$791:S917))</f>
        <v/>
      </c>
      <c r="T918" s="172" t="str">
        <f>IF(F918="","",DSUM('1.2_Vehicles i maquinària'!$E$99:$S$109,"e2",$F$790:$F918)-SUM(T$791:T917))</f>
        <v/>
      </c>
      <c r="U918" s="172" t="str">
        <f>IF(F918="","",DSUM('1.2_Vehicles i maquinària'!$E$99:$S$109,"e3",$F$790:$F918)-SUM(U$791:U917))</f>
        <v/>
      </c>
      <c r="V918" s="172" t="str">
        <f>IF(F918="","",DSUM('1.2_Vehicles i maquinària'!$E$99:$S$109,"emissions",$F$790:$F918)-SUM(V$791:V917))</f>
        <v/>
      </c>
      <c r="W918" s="172" t="str">
        <f>IF(F918="","",DSUM('1.3_Emissions de procés'!$E$17:$M$32,"e1",$F$790:$F918)-SUM(W$791:W917))</f>
        <v/>
      </c>
      <c r="X918" s="172" t="str">
        <f>IF(F918="","",DSUM('1.3_Emissions de procés'!$E$17:$M$32,"e2",$F$790:$F918)-SUM(X$791:X917))</f>
        <v/>
      </c>
      <c r="Y918" s="172" t="str">
        <f>IF(F918="","",DSUM('1.3_Emissions de procés'!$E$17:$M$32,"e3",$F$790:$F918)-SUM(Y$791:Y917))</f>
        <v/>
      </c>
      <c r="Z918" s="172" t="str">
        <f>IF(F918="","",DSUM('1.3_Emissions de procés'!$E$17:$M$32,"emissions",$F$790:$F918)-SUM(Z$791:Z917))</f>
        <v/>
      </c>
      <c r="AA918" s="172" t="str">
        <f>IF(F918="","",DSUM('1.3_Emissions de procés'!$E$39:$M$54,"e1",$F$790:$F918)-SUM(AA$791:AA917))</f>
        <v/>
      </c>
      <c r="AB918" s="193" t="str">
        <f>IF(F918="","",DSUM('1.3_Emissions de procés'!$E$39:$M$54,"e2",$F$790:$F918)-SUM(AB$791:AB917))</f>
        <v/>
      </c>
      <c r="AC918" s="193" t="str">
        <f>IF(F918="","",DSUM('1.3_Emissions de procés'!$E$39:$M$54,"e3",$F$790:$F918)-SUM(AC$791:AC917))</f>
        <v/>
      </c>
      <c r="AD918" s="193" t="str">
        <f>IF(F918="","",DSUM('1.3_Emissions de procés'!$E$39:$M$54,"emissions",$F$790:$F918)-SUM(AD$791:AD917))</f>
        <v/>
      </c>
    </row>
    <row r="919" spans="2:30" x14ac:dyDescent="0.25">
      <c r="B919">
        <v>129</v>
      </c>
      <c r="C919" s="172" t="str">
        <f>IF('0.1_Dades generals organització'!E172="","",'0.1_Dades generals organització'!E172)</f>
        <v/>
      </c>
      <c r="D919" s="172" t="str">
        <f>IF(C919="","",IF('0.1_Dades generals organització'!G172="no","",Dades!C919))</f>
        <v/>
      </c>
      <c r="E919" s="172" t="str">
        <f>IFERROR(INDEX($D$791:$D$1040,MATCH(0,INDEX(COUNTIF($E$790:E918,$D$791:$D$1040),),)),"")</f>
        <v/>
      </c>
      <c r="F919" s="172" t="str">
        <f t="shared" si="24"/>
        <v/>
      </c>
      <c r="G919" s="172" t="str">
        <f>IF(F919="","",DSUM('1.1_Instal·lacions fixes'!$E$14:$R$36,"e1",$F$790:$F919)+DSUM('1.1_Instal·lacions fixes'!$E$43:$L$58,"e1",$F$790:$F919)-SUM(G$791:G918))</f>
        <v/>
      </c>
      <c r="H919" s="172" t="str">
        <f>IF(F919="","",DSUM('1.1_Instal·lacions fixes'!$E$14:$R$36,"e2",$F$790:$F919)+DSUM('1.1_Instal·lacions fixes'!$E$43:$L$58,"e2",$F$790:$F919)-SUM(H$791:H918))</f>
        <v/>
      </c>
      <c r="I919" s="172" t="str">
        <f>IF(F919="","",DSUM('1.1_Instal·lacions fixes'!$E$14:$R$36,"e3",$F$790:$F919)+DSUM('1.1_Instal·lacions fixes'!$E$43:$L$58,"e3",$F$790:$F919)-SUM(I$791:I918))</f>
        <v/>
      </c>
      <c r="J919" s="172" t="str">
        <f>IF(F919="","",DSUM('1.1_Instal·lacions fixes'!$E$14:$R$36,"emissions",$F$790:$F919)+DSUM('1.1_Instal·lacions fixes'!$E$43:$L$58,"emissions",$F$790:$F919)-SUM(J$791:J918))</f>
        <v/>
      </c>
      <c r="K919" s="172" t="str">
        <f>IF(F919="","",DSUM('1.2_Vehicles i maquinària'!$E$22:$S$44,"e1",$F$790:$F919)+DSUM('1.2_Vehicles i maquinària'!$E$50:$S$70,"emissions",$F$790:$F919)-SUM(K$791:K918))</f>
        <v/>
      </c>
      <c r="L919" s="172" t="str">
        <f>IF(F919="","",DSUM('1.2_Vehicles i maquinària'!$E$22:$S$44,"e2",$F$790:$F919)-SUM(L$791:L918))</f>
        <v/>
      </c>
      <c r="M919" s="172" t="str">
        <f>IF(F919="","",DSUM('1.2_Vehicles i maquinària'!$E$22:$S$44,"e3",$F$790:$F919)-SUM(M$791:M918))</f>
        <v/>
      </c>
      <c r="N919" s="172" t="str">
        <f>IF(F919="","",DSUM('1.2_Vehicles i maquinària'!$E$22:$S$44,"emissions",$F$790:$F919)+DSUM('1.2_Vehicles i maquinària'!$E$50:$S$70,"emissions",$F$790:$F919)-SUM(N$791:N918))</f>
        <v/>
      </c>
      <c r="O919" s="172" t="str">
        <f>IF(F919="","",DSUM('1.2_Vehicles i maquinària'!$E$82:$S$92,"e1",$F$790:$F919)-SUM(O$791:O918))</f>
        <v/>
      </c>
      <c r="P919" s="172" t="str">
        <f>IF(F919="","",DSUM('1.2_Vehicles i maquinària'!$E$82:$S$92,"e2",$F$790:$F919)-SUM(P$791:P918))</f>
        <v/>
      </c>
      <c r="Q919" s="172" t="str">
        <f>IF(F919="","",DSUM('1.2_Vehicles i maquinària'!$E$82:$S$92,"e3",$F$790:$F919)-SUM(Q$791:Q918))</f>
        <v/>
      </c>
      <c r="R919" s="172" t="str">
        <f>IF(F919="","",DSUM('1.2_Vehicles i maquinària'!$E$82:$S$92,"emissions",$F$790:$F919)-SUM(R$791:R918))</f>
        <v/>
      </c>
      <c r="S919" s="172" t="str">
        <f>IF(F919="","",DSUM('1.2_Vehicles i maquinària'!$E$99:$S$109,"e1",$F$790:$F919)-SUM(S$791:S918))</f>
        <v/>
      </c>
      <c r="T919" s="172" t="str">
        <f>IF(F919="","",DSUM('1.2_Vehicles i maquinària'!$E$99:$S$109,"e2",$F$790:$F919)-SUM(T$791:T918))</f>
        <v/>
      </c>
      <c r="U919" s="172" t="str">
        <f>IF(F919="","",DSUM('1.2_Vehicles i maquinària'!$E$99:$S$109,"e3",$F$790:$F919)-SUM(U$791:U918))</f>
        <v/>
      </c>
      <c r="V919" s="172" t="str">
        <f>IF(F919="","",DSUM('1.2_Vehicles i maquinària'!$E$99:$S$109,"emissions",$F$790:$F919)-SUM(V$791:V918))</f>
        <v/>
      </c>
      <c r="W919" s="172" t="str">
        <f>IF(F919="","",DSUM('1.3_Emissions de procés'!$E$17:$M$32,"e1",$F$790:$F919)-SUM(W$791:W918))</f>
        <v/>
      </c>
      <c r="X919" s="172" t="str">
        <f>IF(F919="","",DSUM('1.3_Emissions de procés'!$E$17:$M$32,"e2",$F$790:$F919)-SUM(X$791:X918))</f>
        <v/>
      </c>
      <c r="Y919" s="172" t="str">
        <f>IF(F919="","",DSUM('1.3_Emissions de procés'!$E$17:$M$32,"e3",$F$790:$F919)-SUM(Y$791:Y918))</f>
        <v/>
      </c>
      <c r="Z919" s="172" t="str">
        <f>IF(F919="","",DSUM('1.3_Emissions de procés'!$E$17:$M$32,"emissions",$F$790:$F919)-SUM(Z$791:Z918))</f>
        <v/>
      </c>
      <c r="AA919" s="172" t="str">
        <f>IF(F919="","",DSUM('1.3_Emissions de procés'!$E$39:$M$54,"e1",$F$790:$F919)-SUM(AA$791:AA918))</f>
        <v/>
      </c>
      <c r="AB919" s="193" t="str">
        <f>IF(F919="","",DSUM('1.3_Emissions de procés'!$E$39:$M$54,"e2",$F$790:$F919)-SUM(AB$791:AB918))</f>
        <v/>
      </c>
      <c r="AC919" s="193" t="str">
        <f>IF(F919="","",DSUM('1.3_Emissions de procés'!$E$39:$M$54,"e3",$F$790:$F919)-SUM(AC$791:AC918))</f>
        <v/>
      </c>
      <c r="AD919" s="193" t="str">
        <f>IF(F919="","",DSUM('1.3_Emissions de procés'!$E$39:$M$54,"emissions",$F$790:$F919)-SUM(AD$791:AD918))</f>
        <v/>
      </c>
    </row>
    <row r="920" spans="2:30" x14ac:dyDescent="0.25">
      <c r="B920">
        <v>130</v>
      </c>
      <c r="C920" s="172" t="str">
        <f>IF('0.1_Dades generals organització'!E173="","",'0.1_Dades generals organització'!E173)</f>
        <v/>
      </c>
      <c r="D920" s="172" t="str">
        <f>IF(C920="","",IF('0.1_Dades generals organització'!G173="no","",Dades!C920))</f>
        <v/>
      </c>
      <c r="E920" s="172" t="str">
        <f>IFERROR(INDEX($D$791:$D$1040,MATCH(0,INDEX(COUNTIF($E$790:E919,$D$791:$D$1040),),)),"")</f>
        <v/>
      </c>
      <c r="F920" s="172" t="str">
        <f t="shared" ref="F920:F983" si="25">E920</f>
        <v/>
      </c>
      <c r="G920" s="172" t="str">
        <f>IF(F920="","",DSUM('1.1_Instal·lacions fixes'!$E$14:$R$36,"e1",$F$790:$F920)+DSUM('1.1_Instal·lacions fixes'!$E$43:$L$58,"e1",$F$790:$F920)-SUM(G$791:G919))</f>
        <v/>
      </c>
      <c r="H920" s="172" t="str">
        <f>IF(F920="","",DSUM('1.1_Instal·lacions fixes'!$E$14:$R$36,"e2",$F$790:$F920)+DSUM('1.1_Instal·lacions fixes'!$E$43:$L$58,"e2",$F$790:$F920)-SUM(H$791:H919))</f>
        <v/>
      </c>
      <c r="I920" s="172" t="str">
        <f>IF(F920="","",DSUM('1.1_Instal·lacions fixes'!$E$14:$R$36,"e3",$F$790:$F920)+DSUM('1.1_Instal·lacions fixes'!$E$43:$L$58,"e3",$F$790:$F920)-SUM(I$791:I919))</f>
        <v/>
      </c>
      <c r="J920" s="172" t="str">
        <f>IF(F920="","",DSUM('1.1_Instal·lacions fixes'!$E$14:$R$36,"emissions",$F$790:$F920)+DSUM('1.1_Instal·lacions fixes'!$E$43:$L$58,"emissions",$F$790:$F920)-SUM(J$791:J919))</f>
        <v/>
      </c>
      <c r="K920" s="172" t="str">
        <f>IF(F920="","",DSUM('1.2_Vehicles i maquinària'!$E$22:$S$44,"e1",$F$790:$F920)+DSUM('1.2_Vehicles i maquinària'!$E$50:$S$70,"emissions",$F$790:$F920)-SUM(K$791:K919))</f>
        <v/>
      </c>
      <c r="L920" s="172" t="str">
        <f>IF(F920="","",DSUM('1.2_Vehicles i maquinària'!$E$22:$S$44,"e2",$F$790:$F920)-SUM(L$791:L919))</f>
        <v/>
      </c>
      <c r="M920" s="172" t="str">
        <f>IF(F920="","",DSUM('1.2_Vehicles i maquinària'!$E$22:$S$44,"e3",$F$790:$F920)-SUM(M$791:M919))</f>
        <v/>
      </c>
      <c r="N920" s="172" t="str">
        <f>IF(F920="","",DSUM('1.2_Vehicles i maquinària'!$E$22:$S$44,"emissions",$F$790:$F920)+DSUM('1.2_Vehicles i maquinària'!$E$50:$S$70,"emissions",$F$790:$F920)-SUM(N$791:N919))</f>
        <v/>
      </c>
      <c r="O920" s="172" t="str">
        <f>IF(F920="","",DSUM('1.2_Vehicles i maquinària'!$E$82:$S$92,"e1",$F$790:$F920)-SUM(O$791:O919))</f>
        <v/>
      </c>
      <c r="P920" s="172" t="str">
        <f>IF(F920="","",DSUM('1.2_Vehicles i maquinària'!$E$82:$S$92,"e2",$F$790:$F920)-SUM(P$791:P919))</f>
        <v/>
      </c>
      <c r="Q920" s="172" t="str">
        <f>IF(F920="","",DSUM('1.2_Vehicles i maquinària'!$E$82:$S$92,"e3",$F$790:$F920)-SUM(Q$791:Q919))</f>
        <v/>
      </c>
      <c r="R920" s="172" t="str">
        <f>IF(F920="","",DSUM('1.2_Vehicles i maquinària'!$E$82:$S$92,"emissions",$F$790:$F920)-SUM(R$791:R919))</f>
        <v/>
      </c>
      <c r="S920" s="172" t="str">
        <f>IF(F920="","",DSUM('1.2_Vehicles i maquinària'!$E$99:$S$109,"e1",$F$790:$F920)-SUM(S$791:S919))</f>
        <v/>
      </c>
      <c r="T920" s="172" t="str">
        <f>IF(F920="","",DSUM('1.2_Vehicles i maquinària'!$E$99:$S$109,"e2",$F$790:$F920)-SUM(T$791:T919))</f>
        <v/>
      </c>
      <c r="U920" s="172" t="str">
        <f>IF(F920="","",DSUM('1.2_Vehicles i maquinària'!$E$99:$S$109,"e3",$F$790:$F920)-SUM(U$791:U919))</f>
        <v/>
      </c>
      <c r="V920" s="172" t="str">
        <f>IF(F920="","",DSUM('1.2_Vehicles i maquinària'!$E$99:$S$109,"emissions",$F$790:$F920)-SUM(V$791:V919))</f>
        <v/>
      </c>
      <c r="W920" s="172" t="str">
        <f>IF(F920="","",DSUM('1.3_Emissions de procés'!$E$17:$M$32,"e1",$F$790:$F920)-SUM(W$791:W919))</f>
        <v/>
      </c>
      <c r="X920" s="172" t="str">
        <f>IF(F920="","",DSUM('1.3_Emissions de procés'!$E$17:$M$32,"e2",$F$790:$F920)-SUM(X$791:X919))</f>
        <v/>
      </c>
      <c r="Y920" s="172" t="str">
        <f>IF(F920="","",DSUM('1.3_Emissions de procés'!$E$17:$M$32,"e3",$F$790:$F920)-SUM(Y$791:Y919))</f>
        <v/>
      </c>
      <c r="Z920" s="172" t="str">
        <f>IF(F920="","",DSUM('1.3_Emissions de procés'!$E$17:$M$32,"emissions",$F$790:$F920)-SUM(Z$791:Z919))</f>
        <v/>
      </c>
      <c r="AA920" s="172" t="str">
        <f>IF(F920="","",DSUM('1.3_Emissions de procés'!$E$39:$M$54,"e1",$F$790:$F920)-SUM(AA$791:AA919))</f>
        <v/>
      </c>
      <c r="AB920" s="193" t="str">
        <f>IF(F920="","",DSUM('1.3_Emissions de procés'!$E$39:$M$54,"e2",$F$790:$F920)-SUM(AB$791:AB919))</f>
        <v/>
      </c>
      <c r="AC920" s="193" t="str">
        <f>IF(F920="","",DSUM('1.3_Emissions de procés'!$E$39:$M$54,"e3",$F$790:$F920)-SUM(AC$791:AC919))</f>
        <v/>
      </c>
      <c r="AD920" s="193" t="str">
        <f>IF(F920="","",DSUM('1.3_Emissions de procés'!$E$39:$M$54,"emissions",$F$790:$F920)-SUM(AD$791:AD919))</f>
        <v/>
      </c>
    </row>
    <row r="921" spans="2:30" x14ac:dyDescent="0.25">
      <c r="B921">
        <v>131</v>
      </c>
      <c r="C921" s="172" t="str">
        <f>IF('0.1_Dades generals organització'!E174="","",'0.1_Dades generals organització'!E174)</f>
        <v/>
      </c>
      <c r="D921" s="172" t="str">
        <f>IF(C921="","",IF('0.1_Dades generals organització'!G174="no","",Dades!C921))</f>
        <v/>
      </c>
      <c r="E921" s="172" t="str">
        <f>IFERROR(INDEX($D$791:$D$1040,MATCH(0,INDEX(COUNTIF($E$790:E920,$D$791:$D$1040),),)),"")</f>
        <v/>
      </c>
      <c r="F921" s="172" t="str">
        <f t="shared" si="25"/>
        <v/>
      </c>
      <c r="G921" s="172" t="str">
        <f>IF(F921="","",DSUM('1.1_Instal·lacions fixes'!$E$14:$R$36,"e1",$F$790:$F921)+DSUM('1.1_Instal·lacions fixes'!$E$43:$L$58,"e1",$F$790:$F921)-SUM(G$791:G920))</f>
        <v/>
      </c>
      <c r="H921" s="172" t="str">
        <f>IF(F921="","",DSUM('1.1_Instal·lacions fixes'!$E$14:$R$36,"e2",$F$790:$F921)+DSUM('1.1_Instal·lacions fixes'!$E$43:$L$58,"e2",$F$790:$F921)-SUM(H$791:H920))</f>
        <v/>
      </c>
      <c r="I921" s="172" t="str">
        <f>IF(F921="","",DSUM('1.1_Instal·lacions fixes'!$E$14:$R$36,"e3",$F$790:$F921)+DSUM('1.1_Instal·lacions fixes'!$E$43:$L$58,"e3",$F$790:$F921)-SUM(I$791:I920))</f>
        <v/>
      </c>
      <c r="J921" s="172" t="str">
        <f>IF(F921="","",DSUM('1.1_Instal·lacions fixes'!$E$14:$R$36,"emissions",$F$790:$F921)+DSUM('1.1_Instal·lacions fixes'!$E$43:$L$58,"emissions",$F$790:$F921)-SUM(J$791:J920))</f>
        <v/>
      </c>
      <c r="K921" s="172" t="str">
        <f>IF(F921="","",DSUM('1.2_Vehicles i maquinària'!$E$22:$S$44,"e1",$F$790:$F921)+DSUM('1.2_Vehicles i maquinària'!$E$50:$S$70,"emissions",$F$790:$F921)-SUM(K$791:K920))</f>
        <v/>
      </c>
      <c r="L921" s="172" t="str">
        <f>IF(F921="","",DSUM('1.2_Vehicles i maquinària'!$E$22:$S$44,"e2",$F$790:$F921)-SUM(L$791:L920))</f>
        <v/>
      </c>
      <c r="M921" s="172" t="str">
        <f>IF(F921="","",DSUM('1.2_Vehicles i maquinària'!$E$22:$S$44,"e3",$F$790:$F921)-SUM(M$791:M920))</f>
        <v/>
      </c>
      <c r="N921" s="172" t="str">
        <f>IF(F921="","",DSUM('1.2_Vehicles i maquinària'!$E$22:$S$44,"emissions",$F$790:$F921)+DSUM('1.2_Vehicles i maquinària'!$E$50:$S$70,"emissions",$F$790:$F921)-SUM(N$791:N920))</f>
        <v/>
      </c>
      <c r="O921" s="172" t="str">
        <f>IF(F921="","",DSUM('1.2_Vehicles i maquinària'!$E$82:$S$92,"e1",$F$790:$F921)-SUM(O$791:O920))</f>
        <v/>
      </c>
      <c r="P921" s="172" t="str">
        <f>IF(F921="","",DSUM('1.2_Vehicles i maquinària'!$E$82:$S$92,"e2",$F$790:$F921)-SUM(P$791:P920))</f>
        <v/>
      </c>
      <c r="Q921" s="172" t="str">
        <f>IF(F921="","",DSUM('1.2_Vehicles i maquinària'!$E$82:$S$92,"e3",$F$790:$F921)-SUM(Q$791:Q920))</f>
        <v/>
      </c>
      <c r="R921" s="172" t="str">
        <f>IF(F921="","",DSUM('1.2_Vehicles i maquinària'!$E$82:$S$92,"emissions",$F$790:$F921)-SUM(R$791:R920))</f>
        <v/>
      </c>
      <c r="S921" s="172" t="str">
        <f>IF(F921="","",DSUM('1.2_Vehicles i maquinària'!$E$99:$S$109,"e1",$F$790:$F921)-SUM(S$791:S920))</f>
        <v/>
      </c>
      <c r="T921" s="172" t="str">
        <f>IF(F921="","",DSUM('1.2_Vehicles i maquinària'!$E$99:$S$109,"e2",$F$790:$F921)-SUM(T$791:T920))</f>
        <v/>
      </c>
      <c r="U921" s="172" t="str">
        <f>IF(F921="","",DSUM('1.2_Vehicles i maquinària'!$E$99:$S$109,"e3",$F$790:$F921)-SUM(U$791:U920))</f>
        <v/>
      </c>
      <c r="V921" s="172" t="str">
        <f>IF(F921="","",DSUM('1.2_Vehicles i maquinària'!$E$99:$S$109,"emissions",$F$790:$F921)-SUM(V$791:V920))</f>
        <v/>
      </c>
      <c r="W921" s="172" t="str">
        <f>IF(F921="","",DSUM('1.3_Emissions de procés'!$E$17:$M$32,"e1",$F$790:$F921)-SUM(W$791:W920))</f>
        <v/>
      </c>
      <c r="X921" s="172" t="str">
        <f>IF(F921="","",DSUM('1.3_Emissions de procés'!$E$17:$M$32,"e2",$F$790:$F921)-SUM(X$791:X920))</f>
        <v/>
      </c>
      <c r="Y921" s="172" t="str">
        <f>IF(F921="","",DSUM('1.3_Emissions de procés'!$E$17:$M$32,"e3",$F$790:$F921)-SUM(Y$791:Y920))</f>
        <v/>
      </c>
      <c r="Z921" s="172" t="str">
        <f>IF(F921="","",DSUM('1.3_Emissions de procés'!$E$17:$M$32,"emissions",$F$790:$F921)-SUM(Z$791:Z920))</f>
        <v/>
      </c>
      <c r="AA921" s="172" t="str">
        <f>IF(F921="","",DSUM('1.3_Emissions de procés'!$E$39:$M$54,"e1",$F$790:$F921)-SUM(AA$791:AA920))</f>
        <v/>
      </c>
      <c r="AB921" s="193" t="str">
        <f>IF(F921="","",DSUM('1.3_Emissions de procés'!$E$39:$M$54,"e2",$F$790:$F921)-SUM(AB$791:AB920))</f>
        <v/>
      </c>
      <c r="AC921" s="193" t="str">
        <f>IF(F921="","",DSUM('1.3_Emissions de procés'!$E$39:$M$54,"e3",$F$790:$F921)-SUM(AC$791:AC920))</f>
        <v/>
      </c>
      <c r="AD921" s="193" t="str">
        <f>IF(F921="","",DSUM('1.3_Emissions de procés'!$E$39:$M$54,"emissions",$F$790:$F921)-SUM(AD$791:AD920))</f>
        <v/>
      </c>
    </row>
    <row r="922" spans="2:30" x14ac:dyDescent="0.25">
      <c r="B922">
        <v>132</v>
      </c>
      <c r="C922" s="172" t="str">
        <f>IF('0.1_Dades generals organització'!E175="","",'0.1_Dades generals organització'!E175)</f>
        <v/>
      </c>
      <c r="D922" s="172" t="str">
        <f>IF(C922="","",IF('0.1_Dades generals organització'!G175="no","",Dades!C922))</f>
        <v/>
      </c>
      <c r="E922" s="172" t="str">
        <f>IFERROR(INDEX($D$791:$D$1040,MATCH(0,INDEX(COUNTIF($E$790:E921,$D$791:$D$1040),),)),"")</f>
        <v/>
      </c>
      <c r="F922" s="172" t="str">
        <f t="shared" si="25"/>
        <v/>
      </c>
      <c r="G922" s="172" t="str">
        <f>IF(F922="","",DSUM('1.1_Instal·lacions fixes'!$E$14:$R$36,"e1",$F$790:$F922)+DSUM('1.1_Instal·lacions fixes'!$E$43:$L$58,"e1",$F$790:$F922)-SUM(G$791:G921))</f>
        <v/>
      </c>
      <c r="H922" s="172" t="str">
        <f>IF(F922="","",DSUM('1.1_Instal·lacions fixes'!$E$14:$R$36,"e2",$F$790:$F922)+DSUM('1.1_Instal·lacions fixes'!$E$43:$L$58,"e2",$F$790:$F922)-SUM(H$791:H921))</f>
        <v/>
      </c>
      <c r="I922" s="172" t="str">
        <f>IF(F922="","",DSUM('1.1_Instal·lacions fixes'!$E$14:$R$36,"e3",$F$790:$F922)+DSUM('1.1_Instal·lacions fixes'!$E$43:$L$58,"e3",$F$790:$F922)-SUM(I$791:I921))</f>
        <v/>
      </c>
      <c r="J922" s="172" t="str">
        <f>IF(F922="","",DSUM('1.1_Instal·lacions fixes'!$E$14:$R$36,"emissions",$F$790:$F922)+DSUM('1.1_Instal·lacions fixes'!$E$43:$L$58,"emissions",$F$790:$F922)-SUM(J$791:J921))</f>
        <v/>
      </c>
      <c r="K922" s="172" t="str">
        <f>IF(F922="","",DSUM('1.2_Vehicles i maquinària'!$E$22:$S$44,"e1",$F$790:$F922)+DSUM('1.2_Vehicles i maquinària'!$E$50:$S$70,"emissions",$F$790:$F922)-SUM(K$791:K921))</f>
        <v/>
      </c>
      <c r="L922" s="172" t="str">
        <f>IF(F922="","",DSUM('1.2_Vehicles i maquinària'!$E$22:$S$44,"e2",$F$790:$F922)-SUM(L$791:L921))</f>
        <v/>
      </c>
      <c r="M922" s="172" t="str">
        <f>IF(F922="","",DSUM('1.2_Vehicles i maquinària'!$E$22:$S$44,"e3",$F$790:$F922)-SUM(M$791:M921))</f>
        <v/>
      </c>
      <c r="N922" s="172" t="str">
        <f>IF(F922="","",DSUM('1.2_Vehicles i maquinària'!$E$22:$S$44,"emissions",$F$790:$F922)+DSUM('1.2_Vehicles i maquinària'!$E$50:$S$70,"emissions",$F$790:$F922)-SUM(N$791:N921))</f>
        <v/>
      </c>
      <c r="O922" s="172" t="str">
        <f>IF(F922="","",DSUM('1.2_Vehicles i maquinària'!$E$82:$S$92,"e1",$F$790:$F922)-SUM(O$791:O921))</f>
        <v/>
      </c>
      <c r="P922" s="172" t="str">
        <f>IF(F922="","",DSUM('1.2_Vehicles i maquinària'!$E$82:$S$92,"e2",$F$790:$F922)-SUM(P$791:P921))</f>
        <v/>
      </c>
      <c r="Q922" s="172" t="str">
        <f>IF(F922="","",DSUM('1.2_Vehicles i maquinària'!$E$82:$S$92,"e3",$F$790:$F922)-SUM(Q$791:Q921))</f>
        <v/>
      </c>
      <c r="R922" s="172" t="str">
        <f>IF(F922="","",DSUM('1.2_Vehicles i maquinària'!$E$82:$S$92,"emissions",$F$790:$F922)-SUM(R$791:R921))</f>
        <v/>
      </c>
      <c r="S922" s="172" t="str">
        <f>IF(F922="","",DSUM('1.2_Vehicles i maquinària'!$E$99:$S$109,"e1",$F$790:$F922)-SUM(S$791:S921))</f>
        <v/>
      </c>
      <c r="T922" s="172" t="str">
        <f>IF(F922="","",DSUM('1.2_Vehicles i maquinària'!$E$99:$S$109,"e2",$F$790:$F922)-SUM(T$791:T921))</f>
        <v/>
      </c>
      <c r="U922" s="172" t="str">
        <f>IF(F922="","",DSUM('1.2_Vehicles i maquinària'!$E$99:$S$109,"e3",$F$790:$F922)-SUM(U$791:U921))</f>
        <v/>
      </c>
      <c r="V922" s="172" t="str">
        <f>IF(F922="","",DSUM('1.2_Vehicles i maquinària'!$E$99:$S$109,"emissions",$F$790:$F922)-SUM(V$791:V921))</f>
        <v/>
      </c>
      <c r="W922" s="172" t="str">
        <f>IF(F922="","",DSUM('1.3_Emissions de procés'!$E$17:$M$32,"e1",$F$790:$F922)-SUM(W$791:W921))</f>
        <v/>
      </c>
      <c r="X922" s="172" t="str">
        <f>IF(F922="","",DSUM('1.3_Emissions de procés'!$E$17:$M$32,"e2",$F$790:$F922)-SUM(X$791:X921))</f>
        <v/>
      </c>
      <c r="Y922" s="172" t="str">
        <f>IF(F922="","",DSUM('1.3_Emissions de procés'!$E$17:$M$32,"e3",$F$790:$F922)-SUM(Y$791:Y921))</f>
        <v/>
      </c>
      <c r="Z922" s="172" t="str">
        <f>IF(F922="","",DSUM('1.3_Emissions de procés'!$E$17:$M$32,"emissions",$F$790:$F922)-SUM(Z$791:Z921))</f>
        <v/>
      </c>
      <c r="AA922" s="172" t="str">
        <f>IF(F922="","",DSUM('1.3_Emissions de procés'!$E$39:$M$54,"e1",$F$790:$F922)-SUM(AA$791:AA921))</f>
        <v/>
      </c>
      <c r="AB922" s="193" t="str">
        <f>IF(F922="","",DSUM('1.3_Emissions de procés'!$E$39:$M$54,"e2",$F$790:$F922)-SUM(AB$791:AB921))</f>
        <v/>
      </c>
      <c r="AC922" s="193" t="str">
        <f>IF(F922="","",DSUM('1.3_Emissions de procés'!$E$39:$M$54,"e3",$F$790:$F922)-SUM(AC$791:AC921))</f>
        <v/>
      </c>
      <c r="AD922" s="193" t="str">
        <f>IF(F922="","",DSUM('1.3_Emissions de procés'!$E$39:$M$54,"emissions",$F$790:$F922)-SUM(AD$791:AD921))</f>
        <v/>
      </c>
    </row>
    <row r="923" spans="2:30" x14ac:dyDescent="0.25">
      <c r="B923">
        <v>133</v>
      </c>
      <c r="C923" s="172" t="str">
        <f>IF('0.1_Dades generals organització'!E176="","",'0.1_Dades generals organització'!E176)</f>
        <v/>
      </c>
      <c r="D923" s="172" t="str">
        <f>IF(C923="","",IF('0.1_Dades generals organització'!G176="no","",Dades!C923))</f>
        <v/>
      </c>
      <c r="E923" s="172" t="str">
        <f>IFERROR(INDEX($D$791:$D$1040,MATCH(0,INDEX(COUNTIF($E$790:E922,$D$791:$D$1040),),)),"")</f>
        <v/>
      </c>
      <c r="F923" s="172" t="str">
        <f t="shared" si="25"/>
        <v/>
      </c>
      <c r="G923" s="172" t="str">
        <f>IF(F923="","",DSUM('1.1_Instal·lacions fixes'!$E$14:$R$36,"e1",$F$790:$F923)+DSUM('1.1_Instal·lacions fixes'!$E$43:$L$58,"e1",$F$790:$F923)-SUM(G$791:G922))</f>
        <v/>
      </c>
      <c r="H923" s="172" t="str">
        <f>IF(F923="","",DSUM('1.1_Instal·lacions fixes'!$E$14:$R$36,"e2",$F$790:$F923)+DSUM('1.1_Instal·lacions fixes'!$E$43:$L$58,"e2",$F$790:$F923)-SUM(H$791:H922))</f>
        <v/>
      </c>
      <c r="I923" s="172" t="str">
        <f>IF(F923="","",DSUM('1.1_Instal·lacions fixes'!$E$14:$R$36,"e3",$F$790:$F923)+DSUM('1.1_Instal·lacions fixes'!$E$43:$L$58,"e3",$F$790:$F923)-SUM(I$791:I922))</f>
        <v/>
      </c>
      <c r="J923" s="172" t="str">
        <f>IF(F923="","",DSUM('1.1_Instal·lacions fixes'!$E$14:$R$36,"emissions",$F$790:$F923)+DSUM('1.1_Instal·lacions fixes'!$E$43:$L$58,"emissions",$F$790:$F923)-SUM(J$791:J922))</f>
        <v/>
      </c>
      <c r="K923" s="172" t="str">
        <f>IF(F923="","",DSUM('1.2_Vehicles i maquinària'!$E$22:$S$44,"e1",$F$790:$F923)+DSUM('1.2_Vehicles i maquinària'!$E$50:$S$70,"emissions",$F$790:$F923)-SUM(K$791:K922))</f>
        <v/>
      </c>
      <c r="L923" s="172" t="str">
        <f>IF(F923="","",DSUM('1.2_Vehicles i maquinària'!$E$22:$S$44,"e2",$F$790:$F923)-SUM(L$791:L922))</f>
        <v/>
      </c>
      <c r="M923" s="172" t="str">
        <f>IF(F923="","",DSUM('1.2_Vehicles i maquinària'!$E$22:$S$44,"e3",$F$790:$F923)-SUM(M$791:M922))</f>
        <v/>
      </c>
      <c r="N923" s="172" t="str">
        <f>IF(F923="","",DSUM('1.2_Vehicles i maquinària'!$E$22:$S$44,"emissions",$F$790:$F923)+DSUM('1.2_Vehicles i maquinària'!$E$50:$S$70,"emissions",$F$790:$F923)-SUM(N$791:N922))</f>
        <v/>
      </c>
      <c r="O923" s="172" t="str">
        <f>IF(F923="","",DSUM('1.2_Vehicles i maquinària'!$E$82:$S$92,"e1",$F$790:$F923)-SUM(O$791:O922))</f>
        <v/>
      </c>
      <c r="P923" s="172" t="str">
        <f>IF(F923="","",DSUM('1.2_Vehicles i maquinària'!$E$82:$S$92,"e2",$F$790:$F923)-SUM(P$791:P922))</f>
        <v/>
      </c>
      <c r="Q923" s="172" t="str">
        <f>IF(F923="","",DSUM('1.2_Vehicles i maquinària'!$E$82:$S$92,"e3",$F$790:$F923)-SUM(Q$791:Q922))</f>
        <v/>
      </c>
      <c r="R923" s="172" t="str">
        <f>IF(F923="","",DSUM('1.2_Vehicles i maquinària'!$E$82:$S$92,"emissions",$F$790:$F923)-SUM(R$791:R922))</f>
        <v/>
      </c>
      <c r="S923" s="172" t="str">
        <f>IF(F923="","",DSUM('1.2_Vehicles i maquinària'!$E$99:$S$109,"e1",$F$790:$F923)-SUM(S$791:S922))</f>
        <v/>
      </c>
      <c r="T923" s="172" t="str">
        <f>IF(F923="","",DSUM('1.2_Vehicles i maquinària'!$E$99:$S$109,"e2",$F$790:$F923)-SUM(T$791:T922))</f>
        <v/>
      </c>
      <c r="U923" s="172" t="str">
        <f>IF(F923="","",DSUM('1.2_Vehicles i maquinària'!$E$99:$S$109,"e3",$F$790:$F923)-SUM(U$791:U922))</f>
        <v/>
      </c>
      <c r="V923" s="172" t="str">
        <f>IF(F923="","",DSUM('1.2_Vehicles i maquinària'!$E$99:$S$109,"emissions",$F$790:$F923)-SUM(V$791:V922))</f>
        <v/>
      </c>
      <c r="W923" s="172" t="str">
        <f>IF(F923="","",DSUM('1.3_Emissions de procés'!$E$17:$M$32,"e1",$F$790:$F923)-SUM(W$791:W922))</f>
        <v/>
      </c>
      <c r="X923" s="172" t="str">
        <f>IF(F923="","",DSUM('1.3_Emissions de procés'!$E$17:$M$32,"e2",$F$790:$F923)-SUM(X$791:X922))</f>
        <v/>
      </c>
      <c r="Y923" s="172" t="str">
        <f>IF(F923="","",DSUM('1.3_Emissions de procés'!$E$17:$M$32,"e3",$F$790:$F923)-SUM(Y$791:Y922))</f>
        <v/>
      </c>
      <c r="Z923" s="172" t="str">
        <f>IF(F923="","",DSUM('1.3_Emissions de procés'!$E$17:$M$32,"emissions",$F$790:$F923)-SUM(Z$791:Z922))</f>
        <v/>
      </c>
      <c r="AA923" s="172" t="str">
        <f>IF(F923="","",DSUM('1.3_Emissions de procés'!$E$39:$M$54,"e1",$F$790:$F923)-SUM(AA$791:AA922))</f>
        <v/>
      </c>
      <c r="AB923" s="193" t="str">
        <f>IF(F923="","",DSUM('1.3_Emissions de procés'!$E$39:$M$54,"e2",$F$790:$F923)-SUM(AB$791:AB922))</f>
        <v/>
      </c>
      <c r="AC923" s="193" t="str">
        <f>IF(F923="","",DSUM('1.3_Emissions de procés'!$E$39:$M$54,"e3",$F$790:$F923)-SUM(AC$791:AC922))</f>
        <v/>
      </c>
      <c r="AD923" s="193" t="str">
        <f>IF(F923="","",DSUM('1.3_Emissions de procés'!$E$39:$M$54,"emissions",$F$790:$F923)-SUM(AD$791:AD922))</f>
        <v/>
      </c>
    </row>
    <row r="924" spans="2:30" x14ac:dyDescent="0.25">
      <c r="B924">
        <v>134</v>
      </c>
      <c r="C924" s="172" t="str">
        <f>IF('0.1_Dades generals organització'!E177="","",'0.1_Dades generals organització'!E177)</f>
        <v/>
      </c>
      <c r="D924" s="172" t="str">
        <f>IF(C924="","",IF('0.1_Dades generals organització'!G177="no","",Dades!C924))</f>
        <v/>
      </c>
      <c r="E924" s="172" t="str">
        <f>IFERROR(INDEX($D$791:$D$1040,MATCH(0,INDEX(COUNTIF($E$790:E923,$D$791:$D$1040),),)),"")</f>
        <v/>
      </c>
      <c r="F924" s="172" t="str">
        <f t="shared" si="25"/>
        <v/>
      </c>
      <c r="G924" s="172" t="str">
        <f>IF(F924="","",DSUM('1.1_Instal·lacions fixes'!$E$14:$R$36,"e1",$F$790:$F924)+DSUM('1.1_Instal·lacions fixes'!$E$43:$L$58,"e1",$F$790:$F924)-SUM(G$791:G923))</f>
        <v/>
      </c>
      <c r="H924" s="172" t="str">
        <f>IF(F924="","",DSUM('1.1_Instal·lacions fixes'!$E$14:$R$36,"e2",$F$790:$F924)+DSUM('1.1_Instal·lacions fixes'!$E$43:$L$58,"e2",$F$790:$F924)-SUM(H$791:H923))</f>
        <v/>
      </c>
      <c r="I924" s="172" t="str">
        <f>IF(F924="","",DSUM('1.1_Instal·lacions fixes'!$E$14:$R$36,"e3",$F$790:$F924)+DSUM('1.1_Instal·lacions fixes'!$E$43:$L$58,"e3",$F$790:$F924)-SUM(I$791:I923))</f>
        <v/>
      </c>
      <c r="J924" s="172" t="str">
        <f>IF(F924="","",DSUM('1.1_Instal·lacions fixes'!$E$14:$R$36,"emissions",$F$790:$F924)+DSUM('1.1_Instal·lacions fixes'!$E$43:$L$58,"emissions",$F$790:$F924)-SUM(J$791:J923))</f>
        <v/>
      </c>
      <c r="K924" s="172" t="str">
        <f>IF(F924="","",DSUM('1.2_Vehicles i maquinària'!$E$22:$S$44,"e1",$F$790:$F924)+DSUM('1.2_Vehicles i maquinària'!$E$50:$S$70,"emissions",$F$790:$F924)-SUM(K$791:K923))</f>
        <v/>
      </c>
      <c r="L924" s="172" t="str">
        <f>IF(F924="","",DSUM('1.2_Vehicles i maquinària'!$E$22:$S$44,"e2",$F$790:$F924)-SUM(L$791:L923))</f>
        <v/>
      </c>
      <c r="M924" s="172" t="str">
        <f>IF(F924="","",DSUM('1.2_Vehicles i maquinària'!$E$22:$S$44,"e3",$F$790:$F924)-SUM(M$791:M923))</f>
        <v/>
      </c>
      <c r="N924" s="172" t="str">
        <f>IF(F924="","",DSUM('1.2_Vehicles i maquinària'!$E$22:$S$44,"emissions",$F$790:$F924)+DSUM('1.2_Vehicles i maquinària'!$E$50:$S$70,"emissions",$F$790:$F924)-SUM(N$791:N923))</f>
        <v/>
      </c>
      <c r="O924" s="172" t="str">
        <f>IF(F924="","",DSUM('1.2_Vehicles i maquinària'!$E$82:$S$92,"e1",$F$790:$F924)-SUM(O$791:O923))</f>
        <v/>
      </c>
      <c r="P924" s="172" t="str">
        <f>IF(F924="","",DSUM('1.2_Vehicles i maquinària'!$E$82:$S$92,"e2",$F$790:$F924)-SUM(P$791:P923))</f>
        <v/>
      </c>
      <c r="Q924" s="172" t="str">
        <f>IF(F924="","",DSUM('1.2_Vehicles i maquinària'!$E$82:$S$92,"e3",$F$790:$F924)-SUM(Q$791:Q923))</f>
        <v/>
      </c>
      <c r="R924" s="172" t="str">
        <f>IF(F924="","",DSUM('1.2_Vehicles i maquinària'!$E$82:$S$92,"emissions",$F$790:$F924)-SUM(R$791:R923))</f>
        <v/>
      </c>
      <c r="S924" s="172" t="str">
        <f>IF(F924="","",DSUM('1.2_Vehicles i maquinària'!$E$99:$S$109,"e1",$F$790:$F924)-SUM(S$791:S923))</f>
        <v/>
      </c>
      <c r="T924" s="172" t="str">
        <f>IF(F924="","",DSUM('1.2_Vehicles i maquinària'!$E$99:$S$109,"e2",$F$790:$F924)-SUM(T$791:T923))</f>
        <v/>
      </c>
      <c r="U924" s="172" t="str">
        <f>IF(F924="","",DSUM('1.2_Vehicles i maquinària'!$E$99:$S$109,"e3",$F$790:$F924)-SUM(U$791:U923))</f>
        <v/>
      </c>
      <c r="V924" s="172" t="str">
        <f>IF(F924="","",DSUM('1.2_Vehicles i maquinària'!$E$99:$S$109,"emissions",$F$790:$F924)-SUM(V$791:V923))</f>
        <v/>
      </c>
      <c r="W924" s="172" t="str">
        <f>IF(F924="","",DSUM('1.3_Emissions de procés'!$E$17:$M$32,"e1",$F$790:$F924)-SUM(W$791:W923))</f>
        <v/>
      </c>
      <c r="X924" s="172" t="str">
        <f>IF(F924="","",DSUM('1.3_Emissions de procés'!$E$17:$M$32,"e2",$F$790:$F924)-SUM(X$791:X923))</f>
        <v/>
      </c>
      <c r="Y924" s="172" t="str">
        <f>IF(F924="","",DSUM('1.3_Emissions de procés'!$E$17:$M$32,"e3",$F$790:$F924)-SUM(Y$791:Y923))</f>
        <v/>
      </c>
      <c r="Z924" s="172" t="str">
        <f>IF(F924="","",DSUM('1.3_Emissions de procés'!$E$17:$M$32,"emissions",$F$790:$F924)-SUM(Z$791:Z923))</f>
        <v/>
      </c>
      <c r="AA924" s="172" t="str">
        <f>IF(F924="","",DSUM('1.3_Emissions de procés'!$E$39:$M$54,"e1",$F$790:$F924)-SUM(AA$791:AA923))</f>
        <v/>
      </c>
      <c r="AB924" s="193" t="str">
        <f>IF(F924="","",DSUM('1.3_Emissions de procés'!$E$39:$M$54,"e2",$F$790:$F924)-SUM(AB$791:AB923))</f>
        <v/>
      </c>
      <c r="AC924" s="193" t="str">
        <f>IF(F924="","",DSUM('1.3_Emissions de procés'!$E$39:$M$54,"e3",$F$790:$F924)-SUM(AC$791:AC923))</f>
        <v/>
      </c>
      <c r="AD924" s="193" t="str">
        <f>IF(F924="","",DSUM('1.3_Emissions de procés'!$E$39:$M$54,"emissions",$F$790:$F924)-SUM(AD$791:AD923))</f>
        <v/>
      </c>
    </row>
    <row r="925" spans="2:30" x14ac:dyDescent="0.25">
      <c r="B925">
        <v>135</v>
      </c>
      <c r="C925" s="172" t="str">
        <f>IF('0.1_Dades generals organització'!E178="","",'0.1_Dades generals organització'!E178)</f>
        <v/>
      </c>
      <c r="D925" s="172" t="str">
        <f>IF(C925="","",IF('0.1_Dades generals organització'!G178="no","",Dades!C925))</f>
        <v/>
      </c>
      <c r="E925" s="172" t="str">
        <f>IFERROR(INDEX($D$791:$D$1040,MATCH(0,INDEX(COUNTIF($E$790:E924,$D$791:$D$1040),),)),"")</f>
        <v/>
      </c>
      <c r="F925" s="172" t="str">
        <f t="shared" si="25"/>
        <v/>
      </c>
      <c r="G925" s="172" t="str">
        <f>IF(F925="","",DSUM('1.1_Instal·lacions fixes'!$E$14:$R$36,"e1",$F$790:$F925)+DSUM('1.1_Instal·lacions fixes'!$E$43:$L$58,"e1",$F$790:$F925)-SUM(G$791:G924))</f>
        <v/>
      </c>
      <c r="H925" s="172" t="str">
        <f>IF(F925="","",DSUM('1.1_Instal·lacions fixes'!$E$14:$R$36,"e2",$F$790:$F925)+DSUM('1.1_Instal·lacions fixes'!$E$43:$L$58,"e2",$F$790:$F925)-SUM(H$791:H924))</f>
        <v/>
      </c>
      <c r="I925" s="172" t="str">
        <f>IF(F925="","",DSUM('1.1_Instal·lacions fixes'!$E$14:$R$36,"e3",$F$790:$F925)+DSUM('1.1_Instal·lacions fixes'!$E$43:$L$58,"e3",$F$790:$F925)-SUM(I$791:I924))</f>
        <v/>
      </c>
      <c r="J925" s="172" t="str">
        <f>IF(F925="","",DSUM('1.1_Instal·lacions fixes'!$E$14:$R$36,"emissions",$F$790:$F925)+DSUM('1.1_Instal·lacions fixes'!$E$43:$L$58,"emissions",$F$790:$F925)-SUM(J$791:J924))</f>
        <v/>
      </c>
      <c r="K925" s="172" t="str">
        <f>IF(F925="","",DSUM('1.2_Vehicles i maquinària'!$E$22:$S$44,"e1",$F$790:$F925)+DSUM('1.2_Vehicles i maquinària'!$E$50:$S$70,"emissions",$F$790:$F925)-SUM(K$791:K924))</f>
        <v/>
      </c>
      <c r="L925" s="172" t="str">
        <f>IF(F925="","",DSUM('1.2_Vehicles i maquinària'!$E$22:$S$44,"e2",$F$790:$F925)-SUM(L$791:L924))</f>
        <v/>
      </c>
      <c r="M925" s="172" t="str">
        <f>IF(F925="","",DSUM('1.2_Vehicles i maquinària'!$E$22:$S$44,"e3",$F$790:$F925)-SUM(M$791:M924))</f>
        <v/>
      </c>
      <c r="N925" s="172" t="str">
        <f>IF(F925="","",DSUM('1.2_Vehicles i maquinària'!$E$22:$S$44,"emissions",$F$790:$F925)+DSUM('1.2_Vehicles i maquinària'!$E$50:$S$70,"emissions",$F$790:$F925)-SUM(N$791:N924))</f>
        <v/>
      </c>
      <c r="O925" s="172" t="str">
        <f>IF(F925="","",DSUM('1.2_Vehicles i maquinària'!$E$82:$S$92,"e1",$F$790:$F925)-SUM(O$791:O924))</f>
        <v/>
      </c>
      <c r="P925" s="172" t="str">
        <f>IF(F925="","",DSUM('1.2_Vehicles i maquinària'!$E$82:$S$92,"e2",$F$790:$F925)-SUM(P$791:P924))</f>
        <v/>
      </c>
      <c r="Q925" s="172" t="str">
        <f>IF(F925="","",DSUM('1.2_Vehicles i maquinària'!$E$82:$S$92,"e3",$F$790:$F925)-SUM(Q$791:Q924))</f>
        <v/>
      </c>
      <c r="R925" s="172" t="str">
        <f>IF(F925="","",DSUM('1.2_Vehicles i maquinària'!$E$82:$S$92,"emissions",$F$790:$F925)-SUM(R$791:R924))</f>
        <v/>
      </c>
      <c r="S925" s="172" t="str">
        <f>IF(F925="","",DSUM('1.2_Vehicles i maquinària'!$E$99:$S$109,"e1",$F$790:$F925)-SUM(S$791:S924))</f>
        <v/>
      </c>
      <c r="T925" s="172" t="str">
        <f>IF(F925="","",DSUM('1.2_Vehicles i maquinària'!$E$99:$S$109,"e2",$F$790:$F925)-SUM(T$791:T924))</f>
        <v/>
      </c>
      <c r="U925" s="172" t="str">
        <f>IF(F925="","",DSUM('1.2_Vehicles i maquinària'!$E$99:$S$109,"e3",$F$790:$F925)-SUM(U$791:U924))</f>
        <v/>
      </c>
      <c r="V925" s="172" t="str">
        <f>IF(F925="","",DSUM('1.2_Vehicles i maquinària'!$E$99:$S$109,"emissions",$F$790:$F925)-SUM(V$791:V924))</f>
        <v/>
      </c>
      <c r="W925" s="172" t="str">
        <f>IF(F925="","",DSUM('1.3_Emissions de procés'!$E$17:$M$32,"e1",$F$790:$F925)-SUM(W$791:W924))</f>
        <v/>
      </c>
      <c r="X925" s="172" t="str">
        <f>IF(F925="","",DSUM('1.3_Emissions de procés'!$E$17:$M$32,"e2",$F$790:$F925)-SUM(X$791:X924))</f>
        <v/>
      </c>
      <c r="Y925" s="172" t="str">
        <f>IF(F925="","",DSUM('1.3_Emissions de procés'!$E$17:$M$32,"e3",$F$790:$F925)-SUM(Y$791:Y924))</f>
        <v/>
      </c>
      <c r="Z925" s="172" t="str">
        <f>IF(F925="","",DSUM('1.3_Emissions de procés'!$E$17:$M$32,"emissions",$F$790:$F925)-SUM(Z$791:Z924))</f>
        <v/>
      </c>
      <c r="AA925" s="172" t="str">
        <f>IF(F925="","",DSUM('1.3_Emissions de procés'!$E$39:$M$54,"e1",$F$790:$F925)-SUM(AA$791:AA924))</f>
        <v/>
      </c>
      <c r="AB925" s="193" t="str">
        <f>IF(F925="","",DSUM('1.3_Emissions de procés'!$E$39:$M$54,"e2",$F$790:$F925)-SUM(AB$791:AB924))</f>
        <v/>
      </c>
      <c r="AC925" s="193" t="str">
        <f>IF(F925="","",DSUM('1.3_Emissions de procés'!$E$39:$M$54,"e3",$F$790:$F925)-SUM(AC$791:AC924))</f>
        <v/>
      </c>
      <c r="AD925" s="193" t="str">
        <f>IF(F925="","",DSUM('1.3_Emissions de procés'!$E$39:$M$54,"emissions",$F$790:$F925)-SUM(AD$791:AD924))</f>
        <v/>
      </c>
    </row>
    <row r="926" spans="2:30" x14ac:dyDescent="0.25">
      <c r="B926">
        <v>136</v>
      </c>
      <c r="C926" s="172" t="str">
        <f>IF('0.1_Dades generals organització'!E179="","",'0.1_Dades generals organització'!E179)</f>
        <v/>
      </c>
      <c r="D926" s="172" t="str">
        <f>IF(C926="","",IF('0.1_Dades generals organització'!G179="no","",Dades!C926))</f>
        <v/>
      </c>
      <c r="E926" s="172" t="str">
        <f>IFERROR(INDEX($D$791:$D$1040,MATCH(0,INDEX(COUNTIF($E$790:E925,$D$791:$D$1040),),)),"")</f>
        <v/>
      </c>
      <c r="F926" s="172" t="str">
        <f t="shared" si="25"/>
        <v/>
      </c>
      <c r="G926" s="172" t="str">
        <f>IF(F926="","",DSUM('1.1_Instal·lacions fixes'!$E$14:$R$36,"e1",$F$790:$F926)+DSUM('1.1_Instal·lacions fixes'!$E$43:$L$58,"e1",$F$790:$F926)-SUM(G$791:G925))</f>
        <v/>
      </c>
      <c r="H926" s="172" t="str">
        <f>IF(F926="","",DSUM('1.1_Instal·lacions fixes'!$E$14:$R$36,"e2",$F$790:$F926)+DSUM('1.1_Instal·lacions fixes'!$E$43:$L$58,"e2",$F$790:$F926)-SUM(H$791:H925))</f>
        <v/>
      </c>
      <c r="I926" s="172" t="str">
        <f>IF(F926="","",DSUM('1.1_Instal·lacions fixes'!$E$14:$R$36,"e3",$F$790:$F926)+DSUM('1.1_Instal·lacions fixes'!$E$43:$L$58,"e3",$F$790:$F926)-SUM(I$791:I925))</f>
        <v/>
      </c>
      <c r="J926" s="172" t="str">
        <f>IF(F926="","",DSUM('1.1_Instal·lacions fixes'!$E$14:$R$36,"emissions",$F$790:$F926)+DSUM('1.1_Instal·lacions fixes'!$E$43:$L$58,"emissions",$F$790:$F926)-SUM(J$791:J925))</f>
        <v/>
      </c>
      <c r="K926" s="172" t="str">
        <f>IF(F926="","",DSUM('1.2_Vehicles i maquinària'!$E$22:$S$44,"e1",$F$790:$F926)+DSUM('1.2_Vehicles i maquinària'!$E$50:$S$70,"emissions",$F$790:$F926)-SUM(K$791:K925))</f>
        <v/>
      </c>
      <c r="L926" s="172" t="str">
        <f>IF(F926="","",DSUM('1.2_Vehicles i maquinària'!$E$22:$S$44,"e2",$F$790:$F926)-SUM(L$791:L925))</f>
        <v/>
      </c>
      <c r="M926" s="172" t="str">
        <f>IF(F926="","",DSUM('1.2_Vehicles i maquinària'!$E$22:$S$44,"e3",$F$790:$F926)-SUM(M$791:M925))</f>
        <v/>
      </c>
      <c r="N926" s="172" t="str">
        <f>IF(F926="","",DSUM('1.2_Vehicles i maquinària'!$E$22:$S$44,"emissions",$F$790:$F926)+DSUM('1.2_Vehicles i maquinària'!$E$50:$S$70,"emissions",$F$790:$F926)-SUM(N$791:N925))</f>
        <v/>
      </c>
      <c r="O926" s="172" t="str">
        <f>IF(F926="","",DSUM('1.2_Vehicles i maquinària'!$E$82:$S$92,"e1",$F$790:$F926)-SUM(O$791:O925))</f>
        <v/>
      </c>
      <c r="P926" s="172" t="str">
        <f>IF(F926="","",DSUM('1.2_Vehicles i maquinària'!$E$82:$S$92,"e2",$F$790:$F926)-SUM(P$791:P925))</f>
        <v/>
      </c>
      <c r="Q926" s="172" t="str">
        <f>IF(F926="","",DSUM('1.2_Vehicles i maquinària'!$E$82:$S$92,"e3",$F$790:$F926)-SUM(Q$791:Q925))</f>
        <v/>
      </c>
      <c r="R926" s="172" t="str">
        <f>IF(F926="","",DSUM('1.2_Vehicles i maquinària'!$E$82:$S$92,"emissions",$F$790:$F926)-SUM(R$791:R925))</f>
        <v/>
      </c>
      <c r="S926" s="172" t="str">
        <f>IF(F926="","",DSUM('1.2_Vehicles i maquinària'!$E$99:$S$109,"e1",$F$790:$F926)-SUM(S$791:S925))</f>
        <v/>
      </c>
      <c r="T926" s="172" t="str">
        <f>IF(F926="","",DSUM('1.2_Vehicles i maquinària'!$E$99:$S$109,"e2",$F$790:$F926)-SUM(T$791:T925))</f>
        <v/>
      </c>
      <c r="U926" s="172" t="str">
        <f>IF(F926="","",DSUM('1.2_Vehicles i maquinària'!$E$99:$S$109,"e3",$F$790:$F926)-SUM(U$791:U925))</f>
        <v/>
      </c>
      <c r="V926" s="172" t="str">
        <f>IF(F926="","",DSUM('1.2_Vehicles i maquinària'!$E$99:$S$109,"emissions",$F$790:$F926)-SUM(V$791:V925))</f>
        <v/>
      </c>
      <c r="W926" s="172" t="str">
        <f>IF(F926="","",DSUM('1.3_Emissions de procés'!$E$17:$M$32,"e1",$F$790:$F926)-SUM(W$791:W925))</f>
        <v/>
      </c>
      <c r="X926" s="172" t="str">
        <f>IF(F926="","",DSUM('1.3_Emissions de procés'!$E$17:$M$32,"e2",$F$790:$F926)-SUM(X$791:X925))</f>
        <v/>
      </c>
      <c r="Y926" s="172" t="str">
        <f>IF(F926="","",DSUM('1.3_Emissions de procés'!$E$17:$M$32,"e3",$F$790:$F926)-SUM(Y$791:Y925))</f>
        <v/>
      </c>
      <c r="Z926" s="172" t="str">
        <f>IF(F926="","",DSUM('1.3_Emissions de procés'!$E$17:$M$32,"emissions",$F$790:$F926)-SUM(Z$791:Z925))</f>
        <v/>
      </c>
      <c r="AA926" s="172" t="str">
        <f>IF(F926="","",DSUM('1.3_Emissions de procés'!$E$39:$M$54,"e1",$F$790:$F926)-SUM(AA$791:AA925))</f>
        <v/>
      </c>
      <c r="AB926" s="193" t="str">
        <f>IF(F926="","",DSUM('1.3_Emissions de procés'!$E$39:$M$54,"e2",$F$790:$F926)-SUM(AB$791:AB925))</f>
        <v/>
      </c>
      <c r="AC926" s="193" t="str">
        <f>IF(F926="","",DSUM('1.3_Emissions de procés'!$E$39:$M$54,"e3",$F$790:$F926)-SUM(AC$791:AC925))</f>
        <v/>
      </c>
      <c r="AD926" s="193" t="str">
        <f>IF(F926="","",DSUM('1.3_Emissions de procés'!$E$39:$M$54,"emissions",$F$790:$F926)-SUM(AD$791:AD925))</f>
        <v/>
      </c>
    </row>
    <row r="927" spans="2:30" x14ac:dyDescent="0.25">
      <c r="B927">
        <v>137</v>
      </c>
      <c r="C927" s="172" t="str">
        <f>IF('0.1_Dades generals organització'!E180="","",'0.1_Dades generals organització'!E180)</f>
        <v/>
      </c>
      <c r="D927" s="172" t="str">
        <f>IF(C927="","",IF('0.1_Dades generals organització'!G180="no","",Dades!C927))</f>
        <v/>
      </c>
      <c r="E927" s="172" t="str">
        <f>IFERROR(INDEX($D$791:$D$1040,MATCH(0,INDEX(COUNTIF($E$790:E926,$D$791:$D$1040),),)),"")</f>
        <v/>
      </c>
      <c r="F927" s="172" t="str">
        <f t="shared" si="25"/>
        <v/>
      </c>
      <c r="G927" s="172" t="str">
        <f>IF(F927="","",DSUM('1.1_Instal·lacions fixes'!$E$14:$R$36,"e1",$F$790:$F927)+DSUM('1.1_Instal·lacions fixes'!$E$43:$L$58,"e1",$F$790:$F927)-SUM(G$791:G926))</f>
        <v/>
      </c>
      <c r="H927" s="172" t="str">
        <f>IF(F927="","",DSUM('1.1_Instal·lacions fixes'!$E$14:$R$36,"e2",$F$790:$F927)+DSUM('1.1_Instal·lacions fixes'!$E$43:$L$58,"e2",$F$790:$F927)-SUM(H$791:H926))</f>
        <v/>
      </c>
      <c r="I927" s="172" t="str">
        <f>IF(F927="","",DSUM('1.1_Instal·lacions fixes'!$E$14:$R$36,"e3",$F$790:$F927)+DSUM('1.1_Instal·lacions fixes'!$E$43:$L$58,"e3",$F$790:$F927)-SUM(I$791:I926))</f>
        <v/>
      </c>
      <c r="J927" s="172" t="str">
        <f>IF(F927="","",DSUM('1.1_Instal·lacions fixes'!$E$14:$R$36,"emissions",$F$790:$F927)+DSUM('1.1_Instal·lacions fixes'!$E$43:$L$58,"emissions",$F$790:$F927)-SUM(J$791:J926))</f>
        <v/>
      </c>
      <c r="K927" s="172" t="str">
        <f>IF(F927="","",DSUM('1.2_Vehicles i maquinària'!$E$22:$S$44,"e1",$F$790:$F927)+DSUM('1.2_Vehicles i maquinària'!$E$50:$S$70,"emissions",$F$790:$F927)-SUM(K$791:K926))</f>
        <v/>
      </c>
      <c r="L927" s="172" t="str">
        <f>IF(F927="","",DSUM('1.2_Vehicles i maquinària'!$E$22:$S$44,"e2",$F$790:$F927)-SUM(L$791:L926))</f>
        <v/>
      </c>
      <c r="M927" s="172" t="str">
        <f>IF(F927="","",DSUM('1.2_Vehicles i maquinària'!$E$22:$S$44,"e3",$F$790:$F927)-SUM(M$791:M926))</f>
        <v/>
      </c>
      <c r="N927" s="172" t="str">
        <f>IF(F927="","",DSUM('1.2_Vehicles i maquinària'!$E$22:$S$44,"emissions",$F$790:$F927)+DSUM('1.2_Vehicles i maquinària'!$E$50:$S$70,"emissions",$F$790:$F927)-SUM(N$791:N926))</f>
        <v/>
      </c>
      <c r="O927" s="172" t="str">
        <f>IF(F927="","",DSUM('1.2_Vehicles i maquinària'!$E$82:$S$92,"e1",$F$790:$F927)-SUM(O$791:O926))</f>
        <v/>
      </c>
      <c r="P927" s="172" t="str">
        <f>IF(F927="","",DSUM('1.2_Vehicles i maquinària'!$E$82:$S$92,"e2",$F$790:$F927)-SUM(P$791:P926))</f>
        <v/>
      </c>
      <c r="Q927" s="172" t="str">
        <f>IF(F927="","",DSUM('1.2_Vehicles i maquinària'!$E$82:$S$92,"e3",$F$790:$F927)-SUM(Q$791:Q926))</f>
        <v/>
      </c>
      <c r="R927" s="172" t="str">
        <f>IF(F927="","",DSUM('1.2_Vehicles i maquinària'!$E$82:$S$92,"emissions",$F$790:$F927)-SUM(R$791:R926))</f>
        <v/>
      </c>
      <c r="S927" s="172" t="str">
        <f>IF(F927="","",DSUM('1.2_Vehicles i maquinària'!$E$99:$S$109,"e1",$F$790:$F927)-SUM(S$791:S926))</f>
        <v/>
      </c>
      <c r="T927" s="172" t="str">
        <f>IF(F927="","",DSUM('1.2_Vehicles i maquinària'!$E$99:$S$109,"e2",$F$790:$F927)-SUM(T$791:T926))</f>
        <v/>
      </c>
      <c r="U927" s="172" t="str">
        <f>IF(F927="","",DSUM('1.2_Vehicles i maquinària'!$E$99:$S$109,"e3",$F$790:$F927)-SUM(U$791:U926))</f>
        <v/>
      </c>
      <c r="V927" s="172" t="str">
        <f>IF(F927="","",DSUM('1.2_Vehicles i maquinària'!$E$99:$S$109,"emissions",$F$790:$F927)-SUM(V$791:V926))</f>
        <v/>
      </c>
      <c r="W927" s="172" t="str">
        <f>IF(F927="","",DSUM('1.3_Emissions de procés'!$E$17:$M$32,"e1",$F$790:$F927)-SUM(W$791:W926))</f>
        <v/>
      </c>
      <c r="X927" s="172" t="str">
        <f>IF(F927="","",DSUM('1.3_Emissions de procés'!$E$17:$M$32,"e2",$F$790:$F927)-SUM(X$791:X926))</f>
        <v/>
      </c>
      <c r="Y927" s="172" t="str">
        <f>IF(F927="","",DSUM('1.3_Emissions de procés'!$E$17:$M$32,"e3",$F$790:$F927)-SUM(Y$791:Y926))</f>
        <v/>
      </c>
      <c r="Z927" s="172" t="str">
        <f>IF(F927="","",DSUM('1.3_Emissions de procés'!$E$17:$M$32,"emissions",$F$790:$F927)-SUM(Z$791:Z926))</f>
        <v/>
      </c>
      <c r="AA927" s="172" t="str">
        <f>IF(F927="","",DSUM('1.3_Emissions de procés'!$E$39:$M$54,"e1",$F$790:$F927)-SUM(AA$791:AA926))</f>
        <v/>
      </c>
      <c r="AB927" s="193" t="str">
        <f>IF(F927="","",DSUM('1.3_Emissions de procés'!$E$39:$M$54,"e2",$F$790:$F927)-SUM(AB$791:AB926))</f>
        <v/>
      </c>
      <c r="AC927" s="193" t="str">
        <f>IF(F927="","",DSUM('1.3_Emissions de procés'!$E$39:$M$54,"e3",$F$790:$F927)-SUM(AC$791:AC926))</f>
        <v/>
      </c>
      <c r="AD927" s="193" t="str">
        <f>IF(F927="","",DSUM('1.3_Emissions de procés'!$E$39:$M$54,"emissions",$F$790:$F927)-SUM(AD$791:AD926))</f>
        <v/>
      </c>
    </row>
    <row r="928" spans="2:30" x14ac:dyDescent="0.25">
      <c r="B928">
        <v>138</v>
      </c>
      <c r="C928" s="172" t="str">
        <f>IF('0.1_Dades generals organització'!E181="","",'0.1_Dades generals organització'!E181)</f>
        <v/>
      </c>
      <c r="D928" s="172" t="str">
        <f>IF(C928="","",IF('0.1_Dades generals organització'!G181="no","",Dades!C928))</f>
        <v/>
      </c>
      <c r="E928" s="172" t="str">
        <f>IFERROR(INDEX($D$791:$D$1040,MATCH(0,INDEX(COUNTIF($E$790:E927,$D$791:$D$1040),),)),"")</f>
        <v/>
      </c>
      <c r="F928" s="172" t="str">
        <f t="shared" si="25"/>
        <v/>
      </c>
      <c r="G928" s="172" t="str">
        <f>IF(F928="","",DSUM('1.1_Instal·lacions fixes'!$E$14:$R$36,"e1",$F$790:$F928)+DSUM('1.1_Instal·lacions fixes'!$E$43:$L$58,"e1",$F$790:$F928)-SUM(G$791:G927))</f>
        <v/>
      </c>
      <c r="H928" s="172" t="str">
        <f>IF(F928="","",DSUM('1.1_Instal·lacions fixes'!$E$14:$R$36,"e2",$F$790:$F928)+DSUM('1.1_Instal·lacions fixes'!$E$43:$L$58,"e2",$F$790:$F928)-SUM(H$791:H927))</f>
        <v/>
      </c>
      <c r="I928" s="172" t="str">
        <f>IF(F928="","",DSUM('1.1_Instal·lacions fixes'!$E$14:$R$36,"e3",$F$790:$F928)+DSUM('1.1_Instal·lacions fixes'!$E$43:$L$58,"e3",$F$790:$F928)-SUM(I$791:I927))</f>
        <v/>
      </c>
      <c r="J928" s="172" t="str">
        <f>IF(F928="","",DSUM('1.1_Instal·lacions fixes'!$E$14:$R$36,"emissions",$F$790:$F928)+DSUM('1.1_Instal·lacions fixes'!$E$43:$L$58,"emissions",$F$790:$F928)-SUM(J$791:J927))</f>
        <v/>
      </c>
      <c r="K928" s="172" t="str">
        <f>IF(F928="","",DSUM('1.2_Vehicles i maquinària'!$E$22:$S$44,"e1",$F$790:$F928)+DSUM('1.2_Vehicles i maquinària'!$E$50:$S$70,"emissions",$F$790:$F928)-SUM(K$791:K927))</f>
        <v/>
      </c>
      <c r="L928" s="172" t="str">
        <f>IF(F928="","",DSUM('1.2_Vehicles i maquinària'!$E$22:$S$44,"e2",$F$790:$F928)-SUM(L$791:L927))</f>
        <v/>
      </c>
      <c r="M928" s="172" t="str">
        <f>IF(F928="","",DSUM('1.2_Vehicles i maquinària'!$E$22:$S$44,"e3",$F$790:$F928)-SUM(M$791:M927))</f>
        <v/>
      </c>
      <c r="N928" s="172" t="str">
        <f>IF(F928="","",DSUM('1.2_Vehicles i maquinària'!$E$22:$S$44,"emissions",$F$790:$F928)+DSUM('1.2_Vehicles i maquinària'!$E$50:$S$70,"emissions",$F$790:$F928)-SUM(N$791:N927))</f>
        <v/>
      </c>
      <c r="O928" s="172" t="str">
        <f>IF(F928="","",DSUM('1.2_Vehicles i maquinària'!$E$82:$S$92,"e1",$F$790:$F928)-SUM(O$791:O927))</f>
        <v/>
      </c>
      <c r="P928" s="172" t="str">
        <f>IF(F928="","",DSUM('1.2_Vehicles i maquinària'!$E$82:$S$92,"e2",$F$790:$F928)-SUM(P$791:P927))</f>
        <v/>
      </c>
      <c r="Q928" s="172" t="str">
        <f>IF(F928="","",DSUM('1.2_Vehicles i maquinària'!$E$82:$S$92,"e3",$F$790:$F928)-SUM(Q$791:Q927))</f>
        <v/>
      </c>
      <c r="R928" s="172" t="str">
        <f>IF(F928="","",DSUM('1.2_Vehicles i maquinària'!$E$82:$S$92,"emissions",$F$790:$F928)-SUM(R$791:R927))</f>
        <v/>
      </c>
      <c r="S928" s="172" t="str">
        <f>IF(F928="","",DSUM('1.2_Vehicles i maquinària'!$E$99:$S$109,"e1",$F$790:$F928)-SUM(S$791:S927))</f>
        <v/>
      </c>
      <c r="T928" s="172" t="str">
        <f>IF(F928="","",DSUM('1.2_Vehicles i maquinària'!$E$99:$S$109,"e2",$F$790:$F928)-SUM(T$791:T927))</f>
        <v/>
      </c>
      <c r="U928" s="172" t="str">
        <f>IF(F928="","",DSUM('1.2_Vehicles i maquinària'!$E$99:$S$109,"e3",$F$790:$F928)-SUM(U$791:U927))</f>
        <v/>
      </c>
      <c r="V928" s="172" t="str">
        <f>IF(F928="","",DSUM('1.2_Vehicles i maquinària'!$E$99:$S$109,"emissions",$F$790:$F928)-SUM(V$791:V927))</f>
        <v/>
      </c>
      <c r="W928" s="172" t="str">
        <f>IF(F928="","",DSUM('1.3_Emissions de procés'!$E$17:$M$32,"e1",$F$790:$F928)-SUM(W$791:W927))</f>
        <v/>
      </c>
      <c r="X928" s="172" t="str">
        <f>IF(F928="","",DSUM('1.3_Emissions de procés'!$E$17:$M$32,"e2",$F$790:$F928)-SUM(X$791:X927))</f>
        <v/>
      </c>
      <c r="Y928" s="172" t="str">
        <f>IF(F928="","",DSUM('1.3_Emissions de procés'!$E$17:$M$32,"e3",$F$790:$F928)-SUM(Y$791:Y927))</f>
        <v/>
      </c>
      <c r="Z928" s="172" t="str">
        <f>IF(F928="","",DSUM('1.3_Emissions de procés'!$E$17:$M$32,"emissions",$F$790:$F928)-SUM(Z$791:Z927))</f>
        <v/>
      </c>
      <c r="AA928" s="172" t="str">
        <f>IF(F928="","",DSUM('1.3_Emissions de procés'!$E$39:$M$54,"e1",$F$790:$F928)-SUM(AA$791:AA927))</f>
        <v/>
      </c>
      <c r="AB928" s="193" t="str">
        <f>IF(F928="","",DSUM('1.3_Emissions de procés'!$E$39:$M$54,"e2",$F$790:$F928)-SUM(AB$791:AB927))</f>
        <v/>
      </c>
      <c r="AC928" s="193" t="str">
        <f>IF(F928="","",DSUM('1.3_Emissions de procés'!$E$39:$M$54,"e3",$F$790:$F928)-SUM(AC$791:AC927))</f>
        <v/>
      </c>
      <c r="AD928" s="193" t="str">
        <f>IF(F928="","",DSUM('1.3_Emissions de procés'!$E$39:$M$54,"emissions",$F$790:$F928)-SUM(AD$791:AD927))</f>
        <v/>
      </c>
    </row>
    <row r="929" spans="2:30" x14ac:dyDescent="0.25">
      <c r="B929">
        <v>139</v>
      </c>
      <c r="C929" s="172" t="str">
        <f>IF('0.1_Dades generals organització'!E182="","",'0.1_Dades generals organització'!E182)</f>
        <v/>
      </c>
      <c r="D929" s="172" t="str">
        <f>IF(C929="","",IF('0.1_Dades generals organització'!G182="no","",Dades!C929))</f>
        <v/>
      </c>
      <c r="E929" s="172" t="str">
        <f>IFERROR(INDEX($D$791:$D$1040,MATCH(0,INDEX(COUNTIF($E$790:E928,$D$791:$D$1040),),)),"")</f>
        <v/>
      </c>
      <c r="F929" s="172" t="str">
        <f t="shared" si="25"/>
        <v/>
      </c>
      <c r="G929" s="172" t="str">
        <f>IF(F929="","",DSUM('1.1_Instal·lacions fixes'!$E$14:$R$36,"e1",$F$790:$F929)+DSUM('1.1_Instal·lacions fixes'!$E$43:$L$58,"e1",$F$790:$F929)-SUM(G$791:G928))</f>
        <v/>
      </c>
      <c r="H929" s="172" t="str">
        <f>IF(F929="","",DSUM('1.1_Instal·lacions fixes'!$E$14:$R$36,"e2",$F$790:$F929)+DSUM('1.1_Instal·lacions fixes'!$E$43:$L$58,"e2",$F$790:$F929)-SUM(H$791:H928))</f>
        <v/>
      </c>
      <c r="I929" s="172" t="str">
        <f>IF(F929="","",DSUM('1.1_Instal·lacions fixes'!$E$14:$R$36,"e3",$F$790:$F929)+DSUM('1.1_Instal·lacions fixes'!$E$43:$L$58,"e3",$F$790:$F929)-SUM(I$791:I928))</f>
        <v/>
      </c>
      <c r="J929" s="172" t="str">
        <f>IF(F929="","",DSUM('1.1_Instal·lacions fixes'!$E$14:$R$36,"emissions",$F$790:$F929)+DSUM('1.1_Instal·lacions fixes'!$E$43:$L$58,"emissions",$F$790:$F929)-SUM(J$791:J928))</f>
        <v/>
      </c>
      <c r="K929" s="172" t="str">
        <f>IF(F929="","",DSUM('1.2_Vehicles i maquinària'!$E$22:$S$44,"e1",$F$790:$F929)+DSUM('1.2_Vehicles i maquinària'!$E$50:$S$70,"emissions",$F$790:$F929)-SUM(K$791:K928))</f>
        <v/>
      </c>
      <c r="L929" s="172" t="str">
        <f>IF(F929="","",DSUM('1.2_Vehicles i maquinària'!$E$22:$S$44,"e2",$F$790:$F929)-SUM(L$791:L928))</f>
        <v/>
      </c>
      <c r="M929" s="172" t="str">
        <f>IF(F929="","",DSUM('1.2_Vehicles i maquinària'!$E$22:$S$44,"e3",$F$790:$F929)-SUM(M$791:M928))</f>
        <v/>
      </c>
      <c r="N929" s="172" t="str">
        <f>IF(F929="","",DSUM('1.2_Vehicles i maquinària'!$E$22:$S$44,"emissions",$F$790:$F929)+DSUM('1.2_Vehicles i maquinària'!$E$50:$S$70,"emissions",$F$790:$F929)-SUM(N$791:N928))</f>
        <v/>
      </c>
      <c r="O929" s="172" t="str">
        <f>IF(F929="","",DSUM('1.2_Vehicles i maquinària'!$E$82:$S$92,"e1",$F$790:$F929)-SUM(O$791:O928))</f>
        <v/>
      </c>
      <c r="P929" s="172" t="str">
        <f>IF(F929="","",DSUM('1.2_Vehicles i maquinària'!$E$82:$S$92,"e2",$F$790:$F929)-SUM(P$791:P928))</f>
        <v/>
      </c>
      <c r="Q929" s="172" t="str">
        <f>IF(F929="","",DSUM('1.2_Vehicles i maquinària'!$E$82:$S$92,"e3",$F$790:$F929)-SUM(Q$791:Q928))</f>
        <v/>
      </c>
      <c r="R929" s="172" t="str">
        <f>IF(F929="","",DSUM('1.2_Vehicles i maquinària'!$E$82:$S$92,"emissions",$F$790:$F929)-SUM(R$791:R928))</f>
        <v/>
      </c>
      <c r="S929" s="172" t="str">
        <f>IF(F929="","",DSUM('1.2_Vehicles i maquinària'!$E$99:$S$109,"e1",$F$790:$F929)-SUM(S$791:S928))</f>
        <v/>
      </c>
      <c r="T929" s="172" t="str">
        <f>IF(F929="","",DSUM('1.2_Vehicles i maquinària'!$E$99:$S$109,"e2",$F$790:$F929)-SUM(T$791:T928))</f>
        <v/>
      </c>
      <c r="U929" s="172" t="str">
        <f>IF(F929="","",DSUM('1.2_Vehicles i maquinària'!$E$99:$S$109,"e3",$F$790:$F929)-SUM(U$791:U928))</f>
        <v/>
      </c>
      <c r="V929" s="172" t="str">
        <f>IF(F929="","",DSUM('1.2_Vehicles i maquinària'!$E$99:$S$109,"emissions",$F$790:$F929)-SUM(V$791:V928))</f>
        <v/>
      </c>
      <c r="W929" s="172" t="str">
        <f>IF(F929="","",DSUM('1.3_Emissions de procés'!$E$17:$M$32,"e1",$F$790:$F929)-SUM(W$791:W928))</f>
        <v/>
      </c>
      <c r="X929" s="172" t="str">
        <f>IF(F929="","",DSUM('1.3_Emissions de procés'!$E$17:$M$32,"e2",$F$790:$F929)-SUM(X$791:X928))</f>
        <v/>
      </c>
      <c r="Y929" s="172" t="str">
        <f>IF(F929="","",DSUM('1.3_Emissions de procés'!$E$17:$M$32,"e3",$F$790:$F929)-SUM(Y$791:Y928))</f>
        <v/>
      </c>
      <c r="Z929" s="172" t="str">
        <f>IF(F929="","",DSUM('1.3_Emissions de procés'!$E$17:$M$32,"emissions",$F$790:$F929)-SUM(Z$791:Z928))</f>
        <v/>
      </c>
      <c r="AA929" s="172" t="str">
        <f>IF(F929="","",DSUM('1.3_Emissions de procés'!$E$39:$M$54,"e1",$F$790:$F929)-SUM(AA$791:AA928))</f>
        <v/>
      </c>
      <c r="AB929" s="193" t="str">
        <f>IF(F929="","",DSUM('1.3_Emissions de procés'!$E$39:$M$54,"e2",$F$790:$F929)-SUM(AB$791:AB928))</f>
        <v/>
      </c>
      <c r="AC929" s="193" t="str">
        <f>IF(F929="","",DSUM('1.3_Emissions de procés'!$E$39:$M$54,"e3",$F$790:$F929)-SUM(AC$791:AC928))</f>
        <v/>
      </c>
      <c r="AD929" s="193" t="str">
        <f>IF(F929="","",DSUM('1.3_Emissions de procés'!$E$39:$M$54,"emissions",$F$790:$F929)-SUM(AD$791:AD928))</f>
        <v/>
      </c>
    </row>
    <row r="930" spans="2:30" x14ac:dyDescent="0.25">
      <c r="B930">
        <v>140</v>
      </c>
      <c r="C930" s="172" t="str">
        <f>IF('0.1_Dades generals organització'!E183="","",'0.1_Dades generals organització'!E183)</f>
        <v/>
      </c>
      <c r="D930" s="172" t="str">
        <f>IF(C930="","",IF('0.1_Dades generals organització'!G183="no","",Dades!C930))</f>
        <v/>
      </c>
      <c r="E930" s="172" t="str">
        <f>IFERROR(INDEX($D$791:$D$1040,MATCH(0,INDEX(COUNTIF($E$790:E929,$D$791:$D$1040),),)),"")</f>
        <v/>
      </c>
      <c r="F930" s="172" t="str">
        <f t="shared" si="25"/>
        <v/>
      </c>
      <c r="G930" s="172" t="str">
        <f>IF(F930="","",DSUM('1.1_Instal·lacions fixes'!$E$14:$R$36,"e1",$F$790:$F930)+DSUM('1.1_Instal·lacions fixes'!$E$43:$L$58,"e1",$F$790:$F930)-SUM(G$791:G929))</f>
        <v/>
      </c>
      <c r="H930" s="172" t="str">
        <f>IF(F930="","",DSUM('1.1_Instal·lacions fixes'!$E$14:$R$36,"e2",$F$790:$F930)+DSUM('1.1_Instal·lacions fixes'!$E$43:$L$58,"e2",$F$790:$F930)-SUM(H$791:H929))</f>
        <v/>
      </c>
      <c r="I930" s="172" t="str">
        <f>IF(F930="","",DSUM('1.1_Instal·lacions fixes'!$E$14:$R$36,"e3",$F$790:$F930)+DSUM('1.1_Instal·lacions fixes'!$E$43:$L$58,"e3",$F$790:$F930)-SUM(I$791:I929))</f>
        <v/>
      </c>
      <c r="J930" s="172" t="str">
        <f>IF(F930="","",DSUM('1.1_Instal·lacions fixes'!$E$14:$R$36,"emissions",$F$790:$F930)+DSUM('1.1_Instal·lacions fixes'!$E$43:$L$58,"emissions",$F$790:$F930)-SUM(J$791:J929))</f>
        <v/>
      </c>
      <c r="K930" s="172" t="str">
        <f>IF(F930="","",DSUM('1.2_Vehicles i maquinària'!$E$22:$S$44,"e1",$F$790:$F930)+DSUM('1.2_Vehicles i maquinària'!$E$50:$S$70,"emissions",$F$790:$F930)-SUM(K$791:K929))</f>
        <v/>
      </c>
      <c r="L930" s="172" t="str">
        <f>IF(F930="","",DSUM('1.2_Vehicles i maquinària'!$E$22:$S$44,"e2",$F$790:$F930)-SUM(L$791:L929))</f>
        <v/>
      </c>
      <c r="M930" s="172" t="str">
        <f>IF(F930="","",DSUM('1.2_Vehicles i maquinària'!$E$22:$S$44,"e3",$F$790:$F930)-SUM(M$791:M929))</f>
        <v/>
      </c>
      <c r="N930" s="172" t="str">
        <f>IF(F930="","",DSUM('1.2_Vehicles i maquinària'!$E$22:$S$44,"emissions",$F$790:$F930)+DSUM('1.2_Vehicles i maquinària'!$E$50:$S$70,"emissions",$F$790:$F930)-SUM(N$791:N929))</f>
        <v/>
      </c>
      <c r="O930" s="172" t="str">
        <f>IF(F930="","",DSUM('1.2_Vehicles i maquinària'!$E$82:$S$92,"e1",$F$790:$F930)-SUM(O$791:O929))</f>
        <v/>
      </c>
      <c r="P930" s="172" t="str">
        <f>IF(F930="","",DSUM('1.2_Vehicles i maquinària'!$E$82:$S$92,"e2",$F$790:$F930)-SUM(P$791:P929))</f>
        <v/>
      </c>
      <c r="Q930" s="172" t="str">
        <f>IF(F930="","",DSUM('1.2_Vehicles i maquinària'!$E$82:$S$92,"e3",$F$790:$F930)-SUM(Q$791:Q929))</f>
        <v/>
      </c>
      <c r="R930" s="172" t="str">
        <f>IF(F930="","",DSUM('1.2_Vehicles i maquinària'!$E$82:$S$92,"emissions",$F$790:$F930)-SUM(R$791:R929))</f>
        <v/>
      </c>
      <c r="S930" s="172" t="str">
        <f>IF(F930="","",DSUM('1.2_Vehicles i maquinària'!$E$99:$S$109,"e1",$F$790:$F930)-SUM(S$791:S929))</f>
        <v/>
      </c>
      <c r="T930" s="172" t="str">
        <f>IF(F930="","",DSUM('1.2_Vehicles i maquinària'!$E$99:$S$109,"e2",$F$790:$F930)-SUM(T$791:T929))</f>
        <v/>
      </c>
      <c r="U930" s="172" t="str">
        <f>IF(F930="","",DSUM('1.2_Vehicles i maquinària'!$E$99:$S$109,"e3",$F$790:$F930)-SUM(U$791:U929))</f>
        <v/>
      </c>
      <c r="V930" s="172" t="str">
        <f>IF(F930="","",DSUM('1.2_Vehicles i maquinària'!$E$99:$S$109,"emissions",$F$790:$F930)-SUM(V$791:V929))</f>
        <v/>
      </c>
      <c r="W930" s="172" t="str">
        <f>IF(F930="","",DSUM('1.3_Emissions de procés'!$E$17:$M$32,"e1",$F$790:$F930)-SUM(W$791:W929))</f>
        <v/>
      </c>
      <c r="X930" s="172" t="str">
        <f>IF(F930="","",DSUM('1.3_Emissions de procés'!$E$17:$M$32,"e2",$F$790:$F930)-SUM(X$791:X929))</f>
        <v/>
      </c>
      <c r="Y930" s="172" t="str">
        <f>IF(F930="","",DSUM('1.3_Emissions de procés'!$E$17:$M$32,"e3",$F$790:$F930)-SUM(Y$791:Y929))</f>
        <v/>
      </c>
      <c r="Z930" s="172" t="str">
        <f>IF(F930="","",DSUM('1.3_Emissions de procés'!$E$17:$M$32,"emissions",$F$790:$F930)-SUM(Z$791:Z929))</f>
        <v/>
      </c>
      <c r="AA930" s="172" t="str">
        <f>IF(F930="","",DSUM('1.3_Emissions de procés'!$E$39:$M$54,"e1",$F$790:$F930)-SUM(AA$791:AA929))</f>
        <v/>
      </c>
      <c r="AB930" s="193" t="str">
        <f>IF(F930="","",DSUM('1.3_Emissions de procés'!$E$39:$M$54,"e2",$F$790:$F930)-SUM(AB$791:AB929))</f>
        <v/>
      </c>
      <c r="AC930" s="193" t="str">
        <f>IF(F930="","",DSUM('1.3_Emissions de procés'!$E$39:$M$54,"e3",$F$790:$F930)-SUM(AC$791:AC929))</f>
        <v/>
      </c>
      <c r="AD930" s="193" t="str">
        <f>IF(F930="","",DSUM('1.3_Emissions de procés'!$E$39:$M$54,"emissions",$F$790:$F930)-SUM(AD$791:AD929))</f>
        <v/>
      </c>
    </row>
    <row r="931" spans="2:30" x14ac:dyDescent="0.25">
      <c r="B931">
        <v>141</v>
      </c>
      <c r="C931" s="172" t="str">
        <f>IF('0.1_Dades generals organització'!E184="","",'0.1_Dades generals organització'!E184)</f>
        <v/>
      </c>
      <c r="D931" s="172" t="str">
        <f>IF(C931="","",IF('0.1_Dades generals organització'!G184="no","",Dades!C931))</f>
        <v/>
      </c>
      <c r="E931" s="172" t="str">
        <f>IFERROR(INDEX($D$791:$D$1040,MATCH(0,INDEX(COUNTIF($E$790:E930,$D$791:$D$1040),),)),"")</f>
        <v/>
      </c>
      <c r="F931" s="172" t="str">
        <f t="shared" si="25"/>
        <v/>
      </c>
      <c r="G931" s="172" t="str">
        <f>IF(F931="","",DSUM('1.1_Instal·lacions fixes'!$E$14:$R$36,"e1",$F$790:$F931)+DSUM('1.1_Instal·lacions fixes'!$E$43:$L$58,"e1",$F$790:$F931)-SUM(G$791:G930))</f>
        <v/>
      </c>
      <c r="H931" s="172" t="str">
        <f>IF(F931="","",DSUM('1.1_Instal·lacions fixes'!$E$14:$R$36,"e2",$F$790:$F931)+DSUM('1.1_Instal·lacions fixes'!$E$43:$L$58,"e2",$F$790:$F931)-SUM(H$791:H930))</f>
        <v/>
      </c>
      <c r="I931" s="172" t="str">
        <f>IF(F931="","",DSUM('1.1_Instal·lacions fixes'!$E$14:$R$36,"e3",$F$790:$F931)+DSUM('1.1_Instal·lacions fixes'!$E$43:$L$58,"e3",$F$790:$F931)-SUM(I$791:I930))</f>
        <v/>
      </c>
      <c r="J931" s="172" t="str">
        <f>IF(F931="","",DSUM('1.1_Instal·lacions fixes'!$E$14:$R$36,"emissions",$F$790:$F931)+DSUM('1.1_Instal·lacions fixes'!$E$43:$L$58,"emissions",$F$790:$F931)-SUM(J$791:J930))</f>
        <v/>
      </c>
      <c r="K931" s="172" t="str">
        <f>IF(F931="","",DSUM('1.2_Vehicles i maquinària'!$E$22:$S$44,"e1",$F$790:$F931)+DSUM('1.2_Vehicles i maquinària'!$E$50:$S$70,"emissions",$F$790:$F931)-SUM(K$791:K930))</f>
        <v/>
      </c>
      <c r="L931" s="172" t="str">
        <f>IF(F931="","",DSUM('1.2_Vehicles i maquinària'!$E$22:$S$44,"e2",$F$790:$F931)-SUM(L$791:L930))</f>
        <v/>
      </c>
      <c r="M931" s="172" t="str">
        <f>IF(F931="","",DSUM('1.2_Vehicles i maquinària'!$E$22:$S$44,"e3",$F$790:$F931)-SUM(M$791:M930))</f>
        <v/>
      </c>
      <c r="N931" s="172" t="str">
        <f>IF(F931="","",DSUM('1.2_Vehicles i maquinària'!$E$22:$S$44,"emissions",$F$790:$F931)+DSUM('1.2_Vehicles i maquinària'!$E$50:$S$70,"emissions",$F$790:$F931)-SUM(N$791:N930))</f>
        <v/>
      </c>
      <c r="O931" s="172" t="str">
        <f>IF(F931="","",DSUM('1.2_Vehicles i maquinària'!$E$82:$S$92,"e1",$F$790:$F931)-SUM(O$791:O930))</f>
        <v/>
      </c>
      <c r="P931" s="172" t="str">
        <f>IF(F931="","",DSUM('1.2_Vehicles i maquinària'!$E$82:$S$92,"e2",$F$790:$F931)-SUM(P$791:P930))</f>
        <v/>
      </c>
      <c r="Q931" s="172" t="str">
        <f>IF(F931="","",DSUM('1.2_Vehicles i maquinària'!$E$82:$S$92,"e3",$F$790:$F931)-SUM(Q$791:Q930))</f>
        <v/>
      </c>
      <c r="R931" s="172" t="str">
        <f>IF(F931="","",DSUM('1.2_Vehicles i maquinària'!$E$82:$S$92,"emissions",$F$790:$F931)-SUM(R$791:R930))</f>
        <v/>
      </c>
      <c r="S931" s="172" t="str">
        <f>IF(F931="","",DSUM('1.2_Vehicles i maquinària'!$E$99:$S$109,"e1",$F$790:$F931)-SUM(S$791:S930))</f>
        <v/>
      </c>
      <c r="T931" s="172" t="str">
        <f>IF(F931="","",DSUM('1.2_Vehicles i maquinària'!$E$99:$S$109,"e2",$F$790:$F931)-SUM(T$791:T930))</f>
        <v/>
      </c>
      <c r="U931" s="172" t="str">
        <f>IF(F931="","",DSUM('1.2_Vehicles i maquinària'!$E$99:$S$109,"e3",$F$790:$F931)-SUM(U$791:U930))</f>
        <v/>
      </c>
      <c r="V931" s="172" t="str">
        <f>IF(F931="","",DSUM('1.2_Vehicles i maquinària'!$E$99:$S$109,"emissions",$F$790:$F931)-SUM(V$791:V930))</f>
        <v/>
      </c>
      <c r="W931" s="172" t="str">
        <f>IF(F931="","",DSUM('1.3_Emissions de procés'!$E$17:$M$32,"e1",$F$790:$F931)-SUM(W$791:W930))</f>
        <v/>
      </c>
      <c r="X931" s="172" t="str">
        <f>IF(F931="","",DSUM('1.3_Emissions de procés'!$E$17:$M$32,"e2",$F$790:$F931)-SUM(X$791:X930))</f>
        <v/>
      </c>
      <c r="Y931" s="172" t="str">
        <f>IF(F931="","",DSUM('1.3_Emissions de procés'!$E$17:$M$32,"e3",$F$790:$F931)-SUM(Y$791:Y930))</f>
        <v/>
      </c>
      <c r="Z931" s="172" t="str">
        <f>IF(F931="","",DSUM('1.3_Emissions de procés'!$E$17:$M$32,"emissions",$F$790:$F931)-SUM(Z$791:Z930))</f>
        <v/>
      </c>
      <c r="AA931" s="172" t="str">
        <f>IF(F931="","",DSUM('1.3_Emissions de procés'!$E$39:$M$54,"e1",$F$790:$F931)-SUM(AA$791:AA930))</f>
        <v/>
      </c>
      <c r="AB931" s="193" t="str">
        <f>IF(F931="","",DSUM('1.3_Emissions de procés'!$E$39:$M$54,"e2",$F$790:$F931)-SUM(AB$791:AB930))</f>
        <v/>
      </c>
      <c r="AC931" s="193" t="str">
        <f>IF(F931="","",DSUM('1.3_Emissions de procés'!$E$39:$M$54,"e3",$F$790:$F931)-SUM(AC$791:AC930))</f>
        <v/>
      </c>
      <c r="AD931" s="193" t="str">
        <f>IF(F931="","",DSUM('1.3_Emissions de procés'!$E$39:$M$54,"emissions",$F$790:$F931)-SUM(AD$791:AD930))</f>
        <v/>
      </c>
    </row>
    <row r="932" spans="2:30" x14ac:dyDescent="0.25">
      <c r="B932">
        <v>142</v>
      </c>
      <c r="C932" s="172" t="str">
        <f>IF('0.1_Dades generals organització'!E185="","",'0.1_Dades generals organització'!E185)</f>
        <v/>
      </c>
      <c r="D932" s="172" t="str">
        <f>IF(C932="","",IF('0.1_Dades generals organització'!G185="no","",Dades!C932))</f>
        <v/>
      </c>
      <c r="E932" s="172" t="str">
        <f>IFERROR(INDEX($D$791:$D$1040,MATCH(0,INDEX(COUNTIF($E$790:E931,$D$791:$D$1040),),)),"")</f>
        <v/>
      </c>
      <c r="F932" s="172" t="str">
        <f t="shared" si="25"/>
        <v/>
      </c>
      <c r="G932" s="172" t="str">
        <f>IF(F932="","",DSUM('1.1_Instal·lacions fixes'!$E$14:$R$36,"e1",$F$790:$F932)+DSUM('1.1_Instal·lacions fixes'!$E$43:$L$58,"e1",$F$790:$F932)-SUM(G$791:G931))</f>
        <v/>
      </c>
      <c r="H932" s="172" t="str">
        <f>IF(F932="","",DSUM('1.1_Instal·lacions fixes'!$E$14:$R$36,"e2",$F$790:$F932)+DSUM('1.1_Instal·lacions fixes'!$E$43:$L$58,"e2",$F$790:$F932)-SUM(H$791:H931))</f>
        <v/>
      </c>
      <c r="I932" s="172" t="str">
        <f>IF(F932="","",DSUM('1.1_Instal·lacions fixes'!$E$14:$R$36,"e3",$F$790:$F932)+DSUM('1.1_Instal·lacions fixes'!$E$43:$L$58,"e3",$F$790:$F932)-SUM(I$791:I931))</f>
        <v/>
      </c>
      <c r="J932" s="172" t="str">
        <f>IF(F932="","",DSUM('1.1_Instal·lacions fixes'!$E$14:$R$36,"emissions",$F$790:$F932)+DSUM('1.1_Instal·lacions fixes'!$E$43:$L$58,"emissions",$F$790:$F932)-SUM(J$791:J931))</f>
        <v/>
      </c>
      <c r="K932" s="172" t="str">
        <f>IF(F932="","",DSUM('1.2_Vehicles i maquinària'!$E$22:$S$44,"e1",$F$790:$F932)+DSUM('1.2_Vehicles i maquinària'!$E$50:$S$70,"emissions",$F$790:$F932)-SUM(K$791:K931))</f>
        <v/>
      </c>
      <c r="L932" s="172" t="str">
        <f>IF(F932="","",DSUM('1.2_Vehicles i maquinària'!$E$22:$S$44,"e2",$F$790:$F932)-SUM(L$791:L931))</f>
        <v/>
      </c>
      <c r="M932" s="172" t="str">
        <f>IF(F932="","",DSUM('1.2_Vehicles i maquinària'!$E$22:$S$44,"e3",$F$790:$F932)-SUM(M$791:M931))</f>
        <v/>
      </c>
      <c r="N932" s="172" t="str">
        <f>IF(F932="","",DSUM('1.2_Vehicles i maquinària'!$E$22:$S$44,"emissions",$F$790:$F932)+DSUM('1.2_Vehicles i maquinària'!$E$50:$S$70,"emissions",$F$790:$F932)-SUM(N$791:N931))</f>
        <v/>
      </c>
      <c r="O932" s="172" t="str">
        <f>IF(F932="","",DSUM('1.2_Vehicles i maquinària'!$E$82:$S$92,"e1",$F$790:$F932)-SUM(O$791:O931))</f>
        <v/>
      </c>
      <c r="P932" s="172" t="str">
        <f>IF(F932="","",DSUM('1.2_Vehicles i maquinària'!$E$82:$S$92,"e2",$F$790:$F932)-SUM(P$791:P931))</f>
        <v/>
      </c>
      <c r="Q932" s="172" t="str">
        <f>IF(F932="","",DSUM('1.2_Vehicles i maquinària'!$E$82:$S$92,"e3",$F$790:$F932)-SUM(Q$791:Q931))</f>
        <v/>
      </c>
      <c r="R932" s="172" t="str">
        <f>IF(F932="","",DSUM('1.2_Vehicles i maquinària'!$E$82:$S$92,"emissions",$F$790:$F932)-SUM(R$791:R931))</f>
        <v/>
      </c>
      <c r="S932" s="172" t="str">
        <f>IF(F932="","",DSUM('1.2_Vehicles i maquinària'!$E$99:$S$109,"e1",$F$790:$F932)-SUM(S$791:S931))</f>
        <v/>
      </c>
      <c r="T932" s="172" t="str">
        <f>IF(F932="","",DSUM('1.2_Vehicles i maquinària'!$E$99:$S$109,"e2",$F$790:$F932)-SUM(T$791:T931))</f>
        <v/>
      </c>
      <c r="U932" s="172" t="str">
        <f>IF(F932="","",DSUM('1.2_Vehicles i maquinària'!$E$99:$S$109,"e3",$F$790:$F932)-SUM(U$791:U931))</f>
        <v/>
      </c>
      <c r="V932" s="172" t="str">
        <f>IF(F932="","",DSUM('1.2_Vehicles i maquinària'!$E$99:$S$109,"emissions",$F$790:$F932)-SUM(V$791:V931))</f>
        <v/>
      </c>
      <c r="W932" s="172" t="str">
        <f>IF(F932="","",DSUM('1.3_Emissions de procés'!$E$17:$M$32,"e1",$F$790:$F932)-SUM(W$791:W931))</f>
        <v/>
      </c>
      <c r="X932" s="172" t="str">
        <f>IF(F932="","",DSUM('1.3_Emissions de procés'!$E$17:$M$32,"e2",$F$790:$F932)-SUM(X$791:X931))</f>
        <v/>
      </c>
      <c r="Y932" s="172" t="str">
        <f>IF(F932="","",DSUM('1.3_Emissions de procés'!$E$17:$M$32,"e3",$F$790:$F932)-SUM(Y$791:Y931))</f>
        <v/>
      </c>
      <c r="Z932" s="172" t="str">
        <f>IF(F932="","",DSUM('1.3_Emissions de procés'!$E$17:$M$32,"emissions",$F$790:$F932)-SUM(Z$791:Z931))</f>
        <v/>
      </c>
      <c r="AA932" s="172" t="str">
        <f>IF(F932="","",DSUM('1.3_Emissions de procés'!$E$39:$M$54,"e1",$F$790:$F932)-SUM(AA$791:AA931))</f>
        <v/>
      </c>
      <c r="AB932" s="193" t="str">
        <f>IF(F932="","",DSUM('1.3_Emissions de procés'!$E$39:$M$54,"e2",$F$790:$F932)-SUM(AB$791:AB931))</f>
        <v/>
      </c>
      <c r="AC932" s="193" t="str">
        <f>IF(F932="","",DSUM('1.3_Emissions de procés'!$E$39:$M$54,"e3",$F$790:$F932)-SUM(AC$791:AC931))</f>
        <v/>
      </c>
      <c r="AD932" s="193" t="str">
        <f>IF(F932="","",DSUM('1.3_Emissions de procés'!$E$39:$M$54,"emissions",$F$790:$F932)-SUM(AD$791:AD931))</f>
        <v/>
      </c>
    </row>
    <row r="933" spans="2:30" x14ac:dyDescent="0.25">
      <c r="B933">
        <v>143</v>
      </c>
      <c r="C933" s="172" t="str">
        <f>IF('0.1_Dades generals organització'!E186="","",'0.1_Dades generals organització'!E186)</f>
        <v/>
      </c>
      <c r="D933" s="172" t="str">
        <f>IF(C933="","",IF('0.1_Dades generals organització'!G186="no","",Dades!C933))</f>
        <v/>
      </c>
      <c r="E933" s="172" t="str">
        <f>IFERROR(INDEX($D$791:$D$1040,MATCH(0,INDEX(COUNTIF($E$790:E932,$D$791:$D$1040),),)),"")</f>
        <v/>
      </c>
      <c r="F933" s="172" t="str">
        <f t="shared" si="25"/>
        <v/>
      </c>
      <c r="G933" s="172" t="str">
        <f>IF(F933="","",DSUM('1.1_Instal·lacions fixes'!$E$14:$R$36,"e1",$F$790:$F933)+DSUM('1.1_Instal·lacions fixes'!$E$43:$L$58,"e1",$F$790:$F933)-SUM(G$791:G932))</f>
        <v/>
      </c>
      <c r="H933" s="172" t="str">
        <f>IF(F933="","",DSUM('1.1_Instal·lacions fixes'!$E$14:$R$36,"e2",$F$790:$F933)+DSUM('1.1_Instal·lacions fixes'!$E$43:$L$58,"e2",$F$790:$F933)-SUM(H$791:H932))</f>
        <v/>
      </c>
      <c r="I933" s="172" t="str">
        <f>IF(F933="","",DSUM('1.1_Instal·lacions fixes'!$E$14:$R$36,"e3",$F$790:$F933)+DSUM('1.1_Instal·lacions fixes'!$E$43:$L$58,"e3",$F$790:$F933)-SUM(I$791:I932))</f>
        <v/>
      </c>
      <c r="J933" s="172" t="str">
        <f>IF(F933="","",DSUM('1.1_Instal·lacions fixes'!$E$14:$R$36,"emissions",$F$790:$F933)+DSUM('1.1_Instal·lacions fixes'!$E$43:$L$58,"emissions",$F$790:$F933)-SUM(J$791:J932))</f>
        <v/>
      </c>
      <c r="K933" s="172" t="str">
        <f>IF(F933="","",DSUM('1.2_Vehicles i maquinària'!$E$22:$S$44,"e1",$F$790:$F933)+DSUM('1.2_Vehicles i maquinària'!$E$50:$S$70,"emissions",$F$790:$F933)-SUM(K$791:K932))</f>
        <v/>
      </c>
      <c r="L933" s="172" t="str">
        <f>IF(F933="","",DSUM('1.2_Vehicles i maquinària'!$E$22:$S$44,"e2",$F$790:$F933)-SUM(L$791:L932))</f>
        <v/>
      </c>
      <c r="M933" s="172" t="str">
        <f>IF(F933="","",DSUM('1.2_Vehicles i maquinària'!$E$22:$S$44,"e3",$F$790:$F933)-SUM(M$791:M932))</f>
        <v/>
      </c>
      <c r="N933" s="172" t="str">
        <f>IF(F933="","",DSUM('1.2_Vehicles i maquinària'!$E$22:$S$44,"emissions",$F$790:$F933)+DSUM('1.2_Vehicles i maquinària'!$E$50:$S$70,"emissions",$F$790:$F933)-SUM(N$791:N932))</f>
        <v/>
      </c>
      <c r="O933" s="172" t="str">
        <f>IF(F933="","",DSUM('1.2_Vehicles i maquinària'!$E$82:$S$92,"e1",$F$790:$F933)-SUM(O$791:O932))</f>
        <v/>
      </c>
      <c r="P933" s="172" t="str">
        <f>IF(F933="","",DSUM('1.2_Vehicles i maquinària'!$E$82:$S$92,"e2",$F$790:$F933)-SUM(P$791:P932))</f>
        <v/>
      </c>
      <c r="Q933" s="172" t="str">
        <f>IF(F933="","",DSUM('1.2_Vehicles i maquinària'!$E$82:$S$92,"e3",$F$790:$F933)-SUM(Q$791:Q932))</f>
        <v/>
      </c>
      <c r="R933" s="172" t="str">
        <f>IF(F933="","",DSUM('1.2_Vehicles i maquinària'!$E$82:$S$92,"emissions",$F$790:$F933)-SUM(R$791:R932))</f>
        <v/>
      </c>
      <c r="S933" s="172" t="str">
        <f>IF(F933="","",DSUM('1.2_Vehicles i maquinària'!$E$99:$S$109,"e1",$F$790:$F933)-SUM(S$791:S932))</f>
        <v/>
      </c>
      <c r="T933" s="172" t="str">
        <f>IF(F933="","",DSUM('1.2_Vehicles i maquinària'!$E$99:$S$109,"e2",$F$790:$F933)-SUM(T$791:T932))</f>
        <v/>
      </c>
      <c r="U933" s="172" t="str">
        <f>IF(F933="","",DSUM('1.2_Vehicles i maquinària'!$E$99:$S$109,"e3",$F$790:$F933)-SUM(U$791:U932))</f>
        <v/>
      </c>
      <c r="V933" s="172" t="str">
        <f>IF(F933="","",DSUM('1.2_Vehicles i maquinària'!$E$99:$S$109,"emissions",$F$790:$F933)-SUM(V$791:V932))</f>
        <v/>
      </c>
      <c r="W933" s="172" t="str">
        <f>IF(F933="","",DSUM('1.3_Emissions de procés'!$E$17:$M$32,"e1",$F$790:$F933)-SUM(W$791:W932))</f>
        <v/>
      </c>
      <c r="X933" s="172" t="str">
        <f>IF(F933="","",DSUM('1.3_Emissions de procés'!$E$17:$M$32,"e2",$F$790:$F933)-SUM(X$791:X932))</f>
        <v/>
      </c>
      <c r="Y933" s="172" t="str">
        <f>IF(F933="","",DSUM('1.3_Emissions de procés'!$E$17:$M$32,"e3",$F$790:$F933)-SUM(Y$791:Y932))</f>
        <v/>
      </c>
      <c r="Z933" s="172" t="str">
        <f>IF(F933="","",DSUM('1.3_Emissions de procés'!$E$17:$M$32,"emissions",$F$790:$F933)-SUM(Z$791:Z932))</f>
        <v/>
      </c>
      <c r="AA933" s="172" t="str">
        <f>IF(F933="","",DSUM('1.3_Emissions de procés'!$E$39:$M$54,"e1",$F$790:$F933)-SUM(AA$791:AA932))</f>
        <v/>
      </c>
      <c r="AB933" s="193" t="str">
        <f>IF(F933="","",DSUM('1.3_Emissions de procés'!$E$39:$M$54,"e2",$F$790:$F933)-SUM(AB$791:AB932))</f>
        <v/>
      </c>
      <c r="AC933" s="193" t="str">
        <f>IF(F933="","",DSUM('1.3_Emissions de procés'!$E$39:$M$54,"e3",$F$790:$F933)-SUM(AC$791:AC932))</f>
        <v/>
      </c>
      <c r="AD933" s="193" t="str">
        <f>IF(F933="","",DSUM('1.3_Emissions de procés'!$E$39:$M$54,"emissions",$F$790:$F933)-SUM(AD$791:AD932))</f>
        <v/>
      </c>
    </row>
    <row r="934" spans="2:30" x14ac:dyDescent="0.25">
      <c r="B934">
        <v>144</v>
      </c>
      <c r="C934" s="172" t="str">
        <f>IF('0.1_Dades generals organització'!E187="","",'0.1_Dades generals organització'!E187)</f>
        <v/>
      </c>
      <c r="D934" s="172" t="str">
        <f>IF(C934="","",IF('0.1_Dades generals organització'!G187="no","",Dades!C934))</f>
        <v/>
      </c>
      <c r="E934" s="172" t="str">
        <f>IFERROR(INDEX($D$791:$D$1040,MATCH(0,INDEX(COUNTIF($E$790:E933,$D$791:$D$1040),),)),"")</f>
        <v/>
      </c>
      <c r="F934" s="172" t="str">
        <f t="shared" si="25"/>
        <v/>
      </c>
      <c r="G934" s="172" t="str">
        <f>IF(F934="","",DSUM('1.1_Instal·lacions fixes'!$E$14:$R$36,"e1",$F$790:$F934)+DSUM('1.1_Instal·lacions fixes'!$E$43:$L$58,"e1",$F$790:$F934)-SUM(G$791:G933))</f>
        <v/>
      </c>
      <c r="H934" s="172" t="str">
        <f>IF(F934="","",DSUM('1.1_Instal·lacions fixes'!$E$14:$R$36,"e2",$F$790:$F934)+DSUM('1.1_Instal·lacions fixes'!$E$43:$L$58,"e2",$F$790:$F934)-SUM(H$791:H933))</f>
        <v/>
      </c>
      <c r="I934" s="172" t="str">
        <f>IF(F934="","",DSUM('1.1_Instal·lacions fixes'!$E$14:$R$36,"e3",$F$790:$F934)+DSUM('1.1_Instal·lacions fixes'!$E$43:$L$58,"e3",$F$790:$F934)-SUM(I$791:I933))</f>
        <v/>
      </c>
      <c r="J934" s="172" t="str">
        <f>IF(F934="","",DSUM('1.1_Instal·lacions fixes'!$E$14:$R$36,"emissions",$F$790:$F934)+DSUM('1.1_Instal·lacions fixes'!$E$43:$L$58,"emissions",$F$790:$F934)-SUM(J$791:J933))</f>
        <v/>
      </c>
      <c r="K934" s="172" t="str">
        <f>IF(F934="","",DSUM('1.2_Vehicles i maquinària'!$E$22:$S$44,"e1",$F$790:$F934)+DSUM('1.2_Vehicles i maquinària'!$E$50:$S$70,"emissions",$F$790:$F934)-SUM(K$791:K933))</f>
        <v/>
      </c>
      <c r="L934" s="172" t="str">
        <f>IF(F934="","",DSUM('1.2_Vehicles i maquinària'!$E$22:$S$44,"e2",$F$790:$F934)-SUM(L$791:L933))</f>
        <v/>
      </c>
      <c r="M934" s="172" t="str">
        <f>IF(F934="","",DSUM('1.2_Vehicles i maquinària'!$E$22:$S$44,"e3",$F$790:$F934)-SUM(M$791:M933))</f>
        <v/>
      </c>
      <c r="N934" s="172" t="str">
        <f>IF(F934="","",DSUM('1.2_Vehicles i maquinària'!$E$22:$S$44,"emissions",$F$790:$F934)+DSUM('1.2_Vehicles i maquinària'!$E$50:$S$70,"emissions",$F$790:$F934)-SUM(N$791:N933))</f>
        <v/>
      </c>
      <c r="O934" s="172" t="str">
        <f>IF(F934="","",DSUM('1.2_Vehicles i maquinària'!$E$82:$S$92,"e1",$F$790:$F934)-SUM(O$791:O933))</f>
        <v/>
      </c>
      <c r="P934" s="172" t="str">
        <f>IF(F934="","",DSUM('1.2_Vehicles i maquinària'!$E$82:$S$92,"e2",$F$790:$F934)-SUM(P$791:P933))</f>
        <v/>
      </c>
      <c r="Q934" s="172" t="str">
        <f>IF(F934="","",DSUM('1.2_Vehicles i maquinària'!$E$82:$S$92,"e3",$F$790:$F934)-SUM(Q$791:Q933))</f>
        <v/>
      </c>
      <c r="R934" s="172" t="str">
        <f>IF(F934="","",DSUM('1.2_Vehicles i maquinària'!$E$82:$S$92,"emissions",$F$790:$F934)-SUM(R$791:R933))</f>
        <v/>
      </c>
      <c r="S934" s="172" t="str">
        <f>IF(F934="","",DSUM('1.2_Vehicles i maquinària'!$E$99:$S$109,"e1",$F$790:$F934)-SUM(S$791:S933))</f>
        <v/>
      </c>
      <c r="T934" s="172" t="str">
        <f>IF(F934="","",DSUM('1.2_Vehicles i maquinària'!$E$99:$S$109,"e2",$F$790:$F934)-SUM(T$791:T933))</f>
        <v/>
      </c>
      <c r="U934" s="172" t="str">
        <f>IF(F934="","",DSUM('1.2_Vehicles i maquinària'!$E$99:$S$109,"e3",$F$790:$F934)-SUM(U$791:U933))</f>
        <v/>
      </c>
      <c r="V934" s="172" t="str">
        <f>IF(F934="","",DSUM('1.2_Vehicles i maquinària'!$E$99:$S$109,"emissions",$F$790:$F934)-SUM(V$791:V933))</f>
        <v/>
      </c>
      <c r="W934" s="172" t="str">
        <f>IF(F934="","",DSUM('1.3_Emissions de procés'!$E$17:$M$32,"e1",$F$790:$F934)-SUM(W$791:W933))</f>
        <v/>
      </c>
      <c r="X934" s="172" t="str">
        <f>IF(F934="","",DSUM('1.3_Emissions de procés'!$E$17:$M$32,"e2",$F$790:$F934)-SUM(X$791:X933))</f>
        <v/>
      </c>
      <c r="Y934" s="172" t="str">
        <f>IF(F934="","",DSUM('1.3_Emissions de procés'!$E$17:$M$32,"e3",$F$790:$F934)-SUM(Y$791:Y933))</f>
        <v/>
      </c>
      <c r="Z934" s="172" t="str">
        <f>IF(F934="","",DSUM('1.3_Emissions de procés'!$E$17:$M$32,"emissions",$F$790:$F934)-SUM(Z$791:Z933))</f>
        <v/>
      </c>
      <c r="AA934" s="172" t="str">
        <f>IF(F934="","",DSUM('1.3_Emissions de procés'!$E$39:$M$54,"e1",$F$790:$F934)-SUM(AA$791:AA933))</f>
        <v/>
      </c>
      <c r="AB934" s="193" t="str">
        <f>IF(F934="","",DSUM('1.3_Emissions de procés'!$E$39:$M$54,"e2",$F$790:$F934)-SUM(AB$791:AB933))</f>
        <v/>
      </c>
      <c r="AC934" s="193" t="str">
        <f>IF(F934="","",DSUM('1.3_Emissions de procés'!$E$39:$M$54,"e3",$F$790:$F934)-SUM(AC$791:AC933))</f>
        <v/>
      </c>
      <c r="AD934" s="193" t="str">
        <f>IF(F934="","",DSUM('1.3_Emissions de procés'!$E$39:$M$54,"emissions",$F$790:$F934)-SUM(AD$791:AD933))</f>
        <v/>
      </c>
    </row>
    <row r="935" spans="2:30" x14ac:dyDescent="0.25">
      <c r="B935">
        <v>145</v>
      </c>
      <c r="C935" s="172" t="str">
        <f>IF('0.1_Dades generals organització'!E188="","",'0.1_Dades generals organització'!E188)</f>
        <v/>
      </c>
      <c r="D935" s="172" t="str">
        <f>IF(C935="","",IF('0.1_Dades generals organització'!G188="no","",Dades!C935))</f>
        <v/>
      </c>
      <c r="E935" s="172" t="str">
        <f>IFERROR(INDEX($D$791:$D$1040,MATCH(0,INDEX(COUNTIF($E$790:E934,$D$791:$D$1040),),)),"")</f>
        <v/>
      </c>
      <c r="F935" s="172" t="str">
        <f t="shared" si="25"/>
        <v/>
      </c>
      <c r="G935" s="172" t="str">
        <f>IF(F935="","",DSUM('1.1_Instal·lacions fixes'!$E$14:$R$36,"e1",$F$790:$F935)+DSUM('1.1_Instal·lacions fixes'!$E$43:$L$58,"e1",$F$790:$F935)-SUM(G$791:G934))</f>
        <v/>
      </c>
      <c r="H935" s="172" t="str">
        <f>IF(F935="","",DSUM('1.1_Instal·lacions fixes'!$E$14:$R$36,"e2",$F$790:$F935)+DSUM('1.1_Instal·lacions fixes'!$E$43:$L$58,"e2",$F$790:$F935)-SUM(H$791:H934))</f>
        <v/>
      </c>
      <c r="I935" s="172" t="str">
        <f>IF(F935="","",DSUM('1.1_Instal·lacions fixes'!$E$14:$R$36,"e3",$F$790:$F935)+DSUM('1.1_Instal·lacions fixes'!$E$43:$L$58,"e3",$F$790:$F935)-SUM(I$791:I934))</f>
        <v/>
      </c>
      <c r="J935" s="172" t="str">
        <f>IF(F935="","",DSUM('1.1_Instal·lacions fixes'!$E$14:$R$36,"emissions",$F$790:$F935)+DSUM('1.1_Instal·lacions fixes'!$E$43:$L$58,"emissions",$F$790:$F935)-SUM(J$791:J934))</f>
        <v/>
      </c>
      <c r="K935" s="172" t="str">
        <f>IF(F935="","",DSUM('1.2_Vehicles i maquinària'!$E$22:$S$44,"e1",$F$790:$F935)+DSUM('1.2_Vehicles i maquinària'!$E$50:$S$70,"emissions",$F$790:$F935)-SUM(K$791:K934))</f>
        <v/>
      </c>
      <c r="L935" s="172" t="str">
        <f>IF(F935="","",DSUM('1.2_Vehicles i maquinària'!$E$22:$S$44,"e2",$F$790:$F935)-SUM(L$791:L934))</f>
        <v/>
      </c>
      <c r="M935" s="172" t="str">
        <f>IF(F935="","",DSUM('1.2_Vehicles i maquinària'!$E$22:$S$44,"e3",$F$790:$F935)-SUM(M$791:M934))</f>
        <v/>
      </c>
      <c r="N935" s="172" t="str">
        <f>IF(F935="","",DSUM('1.2_Vehicles i maquinària'!$E$22:$S$44,"emissions",$F$790:$F935)+DSUM('1.2_Vehicles i maquinària'!$E$50:$S$70,"emissions",$F$790:$F935)-SUM(N$791:N934))</f>
        <v/>
      </c>
      <c r="O935" s="172" t="str">
        <f>IF(F935="","",DSUM('1.2_Vehicles i maquinària'!$E$82:$S$92,"e1",$F$790:$F935)-SUM(O$791:O934))</f>
        <v/>
      </c>
      <c r="P935" s="172" t="str">
        <f>IF(F935="","",DSUM('1.2_Vehicles i maquinària'!$E$82:$S$92,"e2",$F$790:$F935)-SUM(P$791:P934))</f>
        <v/>
      </c>
      <c r="Q935" s="172" t="str">
        <f>IF(F935="","",DSUM('1.2_Vehicles i maquinària'!$E$82:$S$92,"e3",$F$790:$F935)-SUM(Q$791:Q934))</f>
        <v/>
      </c>
      <c r="R935" s="172" t="str">
        <f>IF(F935="","",DSUM('1.2_Vehicles i maquinària'!$E$82:$S$92,"emissions",$F$790:$F935)-SUM(R$791:R934))</f>
        <v/>
      </c>
      <c r="S935" s="172" t="str">
        <f>IF(F935="","",DSUM('1.2_Vehicles i maquinària'!$E$99:$S$109,"e1",$F$790:$F935)-SUM(S$791:S934))</f>
        <v/>
      </c>
      <c r="T935" s="172" t="str">
        <f>IF(F935="","",DSUM('1.2_Vehicles i maquinària'!$E$99:$S$109,"e2",$F$790:$F935)-SUM(T$791:T934))</f>
        <v/>
      </c>
      <c r="U935" s="172" t="str">
        <f>IF(F935="","",DSUM('1.2_Vehicles i maquinària'!$E$99:$S$109,"e3",$F$790:$F935)-SUM(U$791:U934))</f>
        <v/>
      </c>
      <c r="V935" s="172" t="str">
        <f>IF(F935="","",DSUM('1.2_Vehicles i maquinària'!$E$99:$S$109,"emissions",$F$790:$F935)-SUM(V$791:V934))</f>
        <v/>
      </c>
      <c r="W935" s="172" t="str">
        <f>IF(F935="","",DSUM('1.3_Emissions de procés'!$E$17:$M$32,"e1",$F$790:$F935)-SUM(W$791:W934))</f>
        <v/>
      </c>
      <c r="X935" s="172" t="str">
        <f>IF(F935="","",DSUM('1.3_Emissions de procés'!$E$17:$M$32,"e2",$F$790:$F935)-SUM(X$791:X934))</f>
        <v/>
      </c>
      <c r="Y935" s="172" t="str">
        <f>IF(F935="","",DSUM('1.3_Emissions de procés'!$E$17:$M$32,"e3",$F$790:$F935)-SUM(Y$791:Y934))</f>
        <v/>
      </c>
      <c r="Z935" s="172" t="str">
        <f>IF(F935="","",DSUM('1.3_Emissions de procés'!$E$17:$M$32,"emissions",$F$790:$F935)-SUM(Z$791:Z934))</f>
        <v/>
      </c>
      <c r="AA935" s="172" t="str">
        <f>IF(F935="","",DSUM('1.3_Emissions de procés'!$E$39:$M$54,"e1",$F$790:$F935)-SUM(AA$791:AA934))</f>
        <v/>
      </c>
      <c r="AB935" s="193" t="str">
        <f>IF(F935="","",DSUM('1.3_Emissions de procés'!$E$39:$M$54,"e2",$F$790:$F935)-SUM(AB$791:AB934))</f>
        <v/>
      </c>
      <c r="AC935" s="193" t="str">
        <f>IF(F935="","",DSUM('1.3_Emissions de procés'!$E$39:$M$54,"e3",$F$790:$F935)-SUM(AC$791:AC934))</f>
        <v/>
      </c>
      <c r="AD935" s="193" t="str">
        <f>IF(F935="","",DSUM('1.3_Emissions de procés'!$E$39:$M$54,"emissions",$F$790:$F935)-SUM(AD$791:AD934))</f>
        <v/>
      </c>
    </row>
    <row r="936" spans="2:30" x14ac:dyDescent="0.25">
      <c r="B936">
        <v>146</v>
      </c>
      <c r="C936" s="172" t="str">
        <f>IF('0.1_Dades generals organització'!E189="","",'0.1_Dades generals organització'!E189)</f>
        <v/>
      </c>
      <c r="D936" s="172" t="str">
        <f>IF(C936="","",IF('0.1_Dades generals organització'!G189="no","",Dades!C936))</f>
        <v/>
      </c>
      <c r="E936" s="172" t="str">
        <f>IFERROR(INDEX($D$791:$D$1040,MATCH(0,INDEX(COUNTIF($E$790:E935,$D$791:$D$1040),),)),"")</f>
        <v/>
      </c>
      <c r="F936" s="172" t="str">
        <f t="shared" si="25"/>
        <v/>
      </c>
      <c r="G936" s="172" t="str">
        <f>IF(F936="","",DSUM('1.1_Instal·lacions fixes'!$E$14:$R$36,"e1",$F$790:$F936)+DSUM('1.1_Instal·lacions fixes'!$E$43:$L$58,"e1",$F$790:$F936)-SUM(G$791:G935))</f>
        <v/>
      </c>
      <c r="H936" s="172" t="str">
        <f>IF(F936="","",DSUM('1.1_Instal·lacions fixes'!$E$14:$R$36,"e2",$F$790:$F936)+DSUM('1.1_Instal·lacions fixes'!$E$43:$L$58,"e2",$F$790:$F936)-SUM(H$791:H935))</f>
        <v/>
      </c>
      <c r="I936" s="172" t="str">
        <f>IF(F936="","",DSUM('1.1_Instal·lacions fixes'!$E$14:$R$36,"e3",$F$790:$F936)+DSUM('1.1_Instal·lacions fixes'!$E$43:$L$58,"e3",$F$790:$F936)-SUM(I$791:I935))</f>
        <v/>
      </c>
      <c r="J936" s="172" t="str">
        <f>IF(F936="","",DSUM('1.1_Instal·lacions fixes'!$E$14:$R$36,"emissions",$F$790:$F936)+DSUM('1.1_Instal·lacions fixes'!$E$43:$L$58,"emissions",$F$790:$F936)-SUM(J$791:J935))</f>
        <v/>
      </c>
      <c r="K936" s="172" t="str">
        <f>IF(F936="","",DSUM('1.2_Vehicles i maquinària'!$E$22:$S$44,"e1",$F$790:$F936)+DSUM('1.2_Vehicles i maquinària'!$E$50:$S$70,"emissions",$F$790:$F936)-SUM(K$791:K935))</f>
        <v/>
      </c>
      <c r="L936" s="172" t="str">
        <f>IF(F936="","",DSUM('1.2_Vehicles i maquinària'!$E$22:$S$44,"e2",$F$790:$F936)-SUM(L$791:L935))</f>
        <v/>
      </c>
      <c r="M936" s="172" t="str">
        <f>IF(F936="","",DSUM('1.2_Vehicles i maquinària'!$E$22:$S$44,"e3",$F$790:$F936)-SUM(M$791:M935))</f>
        <v/>
      </c>
      <c r="N936" s="172" t="str">
        <f>IF(F936="","",DSUM('1.2_Vehicles i maquinària'!$E$22:$S$44,"emissions",$F$790:$F936)+DSUM('1.2_Vehicles i maquinària'!$E$50:$S$70,"emissions",$F$790:$F936)-SUM(N$791:N935))</f>
        <v/>
      </c>
      <c r="O936" s="172" t="str">
        <f>IF(F936="","",DSUM('1.2_Vehicles i maquinària'!$E$82:$S$92,"e1",$F$790:$F936)-SUM(O$791:O935))</f>
        <v/>
      </c>
      <c r="P936" s="172" t="str">
        <f>IF(F936="","",DSUM('1.2_Vehicles i maquinària'!$E$82:$S$92,"e2",$F$790:$F936)-SUM(P$791:P935))</f>
        <v/>
      </c>
      <c r="Q936" s="172" t="str">
        <f>IF(F936="","",DSUM('1.2_Vehicles i maquinària'!$E$82:$S$92,"e3",$F$790:$F936)-SUM(Q$791:Q935))</f>
        <v/>
      </c>
      <c r="R936" s="172" t="str">
        <f>IF(F936="","",DSUM('1.2_Vehicles i maquinària'!$E$82:$S$92,"emissions",$F$790:$F936)-SUM(R$791:R935))</f>
        <v/>
      </c>
      <c r="S936" s="172" t="str">
        <f>IF(F936="","",DSUM('1.2_Vehicles i maquinària'!$E$99:$S$109,"e1",$F$790:$F936)-SUM(S$791:S935))</f>
        <v/>
      </c>
      <c r="T936" s="172" t="str">
        <f>IF(F936="","",DSUM('1.2_Vehicles i maquinària'!$E$99:$S$109,"e2",$F$790:$F936)-SUM(T$791:T935))</f>
        <v/>
      </c>
      <c r="U936" s="172" t="str">
        <f>IF(F936="","",DSUM('1.2_Vehicles i maquinària'!$E$99:$S$109,"e3",$F$790:$F936)-SUM(U$791:U935))</f>
        <v/>
      </c>
      <c r="V936" s="172" t="str">
        <f>IF(F936="","",DSUM('1.2_Vehicles i maquinària'!$E$99:$S$109,"emissions",$F$790:$F936)-SUM(V$791:V935))</f>
        <v/>
      </c>
      <c r="W936" s="172" t="str">
        <f>IF(F936="","",DSUM('1.3_Emissions de procés'!$E$17:$M$32,"e1",$F$790:$F936)-SUM(W$791:W935))</f>
        <v/>
      </c>
      <c r="X936" s="172" t="str">
        <f>IF(F936="","",DSUM('1.3_Emissions de procés'!$E$17:$M$32,"e2",$F$790:$F936)-SUM(X$791:X935))</f>
        <v/>
      </c>
      <c r="Y936" s="172" t="str">
        <f>IF(F936="","",DSUM('1.3_Emissions de procés'!$E$17:$M$32,"e3",$F$790:$F936)-SUM(Y$791:Y935))</f>
        <v/>
      </c>
      <c r="Z936" s="172" t="str">
        <f>IF(F936="","",DSUM('1.3_Emissions de procés'!$E$17:$M$32,"emissions",$F$790:$F936)-SUM(Z$791:Z935))</f>
        <v/>
      </c>
      <c r="AA936" s="172" t="str">
        <f>IF(F936="","",DSUM('1.3_Emissions de procés'!$E$39:$M$54,"e1",$F$790:$F936)-SUM(AA$791:AA935))</f>
        <v/>
      </c>
      <c r="AB936" s="193" t="str">
        <f>IF(F936="","",DSUM('1.3_Emissions de procés'!$E$39:$M$54,"e2",$F$790:$F936)-SUM(AB$791:AB935))</f>
        <v/>
      </c>
      <c r="AC936" s="193" t="str">
        <f>IF(F936="","",DSUM('1.3_Emissions de procés'!$E$39:$M$54,"e3",$F$790:$F936)-SUM(AC$791:AC935))</f>
        <v/>
      </c>
      <c r="AD936" s="193" t="str">
        <f>IF(F936="","",DSUM('1.3_Emissions de procés'!$E$39:$M$54,"emissions",$F$790:$F936)-SUM(AD$791:AD935))</f>
        <v/>
      </c>
    </row>
    <row r="937" spans="2:30" x14ac:dyDescent="0.25">
      <c r="B937">
        <v>147</v>
      </c>
      <c r="C937" s="172" t="str">
        <f>IF('0.1_Dades generals organització'!E190="","",'0.1_Dades generals organització'!E190)</f>
        <v/>
      </c>
      <c r="D937" s="172" t="str">
        <f>IF(C937="","",IF('0.1_Dades generals organització'!G190="no","",Dades!C937))</f>
        <v/>
      </c>
      <c r="E937" s="172" t="str">
        <f>IFERROR(INDEX($D$791:$D$1040,MATCH(0,INDEX(COUNTIF($E$790:E936,$D$791:$D$1040),),)),"")</f>
        <v/>
      </c>
      <c r="F937" s="172" t="str">
        <f t="shared" si="25"/>
        <v/>
      </c>
      <c r="G937" s="172" t="str">
        <f>IF(F937="","",DSUM('1.1_Instal·lacions fixes'!$E$14:$R$36,"e1",$F$790:$F937)+DSUM('1.1_Instal·lacions fixes'!$E$43:$L$58,"e1",$F$790:$F937)-SUM(G$791:G936))</f>
        <v/>
      </c>
      <c r="H937" s="172" t="str">
        <f>IF(F937="","",DSUM('1.1_Instal·lacions fixes'!$E$14:$R$36,"e2",$F$790:$F937)+DSUM('1.1_Instal·lacions fixes'!$E$43:$L$58,"e2",$F$790:$F937)-SUM(H$791:H936))</f>
        <v/>
      </c>
      <c r="I937" s="172" t="str">
        <f>IF(F937="","",DSUM('1.1_Instal·lacions fixes'!$E$14:$R$36,"e3",$F$790:$F937)+DSUM('1.1_Instal·lacions fixes'!$E$43:$L$58,"e3",$F$790:$F937)-SUM(I$791:I936))</f>
        <v/>
      </c>
      <c r="J937" s="172" t="str">
        <f>IF(F937="","",DSUM('1.1_Instal·lacions fixes'!$E$14:$R$36,"emissions",$F$790:$F937)+DSUM('1.1_Instal·lacions fixes'!$E$43:$L$58,"emissions",$F$790:$F937)-SUM(J$791:J936))</f>
        <v/>
      </c>
      <c r="K937" s="172" t="str">
        <f>IF(F937="","",DSUM('1.2_Vehicles i maquinària'!$E$22:$S$44,"e1",$F$790:$F937)+DSUM('1.2_Vehicles i maquinària'!$E$50:$S$70,"emissions",$F$790:$F937)-SUM(K$791:K936))</f>
        <v/>
      </c>
      <c r="L937" s="172" t="str">
        <f>IF(F937="","",DSUM('1.2_Vehicles i maquinària'!$E$22:$S$44,"e2",$F$790:$F937)-SUM(L$791:L936))</f>
        <v/>
      </c>
      <c r="M937" s="172" t="str">
        <f>IF(F937="","",DSUM('1.2_Vehicles i maquinària'!$E$22:$S$44,"e3",$F$790:$F937)-SUM(M$791:M936))</f>
        <v/>
      </c>
      <c r="N937" s="172" t="str">
        <f>IF(F937="","",DSUM('1.2_Vehicles i maquinària'!$E$22:$S$44,"emissions",$F$790:$F937)+DSUM('1.2_Vehicles i maquinària'!$E$50:$S$70,"emissions",$F$790:$F937)-SUM(N$791:N936))</f>
        <v/>
      </c>
      <c r="O937" s="172" t="str">
        <f>IF(F937="","",DSUM('1.2_Vehicles i maquinària'!$E$82:$S$92,"e1",$F$790:$F937)-SUM(O$791:O936))</f>
        <v/>
      </c>
      <c r="P937" s="172" t="str">
        <f>IF(F937="","",DSUM('1.2_Vehicles i maquinària'!$E$82:$S$92,"e2",$F$790:$F937)-SUM(P$791:P936))</f>
        <v/>
      </c>
      <c r="Q937" s="172" t="str">
        <f>IF(F937="","",DSUM('1.2_Vehicles i maquinària'!$E$82:$S$92,"e3",$F$790:$F937)-SUM(Q$791:Q936))</f>
        <v/>
      </c>
      <c r="R937" s="172" t="str">
        <f>IF(F937="","",DSUM('1.2_Vehicles i maquinària'!$E$82:$S$92,"emissions",$F$790:$F937)-SUM(R$791:R936))</f>
        <v/>
      </c>
      <c r="S937" s="172" t="str">
        <f>IF(F937="","",DSUM('1.2_Vehicles i maquinària'!$E$99:$S$109,"e1",$F$790:$F937)-SUM(S$791:S936))</f>
        <v/>
      </c>
      <c r="T937" s="172" t="str">
        <f>IF(F937="","",DSUM('1.2_Vehicles i maquinària'!$E$99:$S$109,"e2",$F$790:$F937)-SUM(T$791:T936))</f>
        <v/>
      </c>
      <c r="U937" s="172" t="str">
        <f>IF(F937="","",DSUM('1.2_Vehicles i maquinària'!$E$99:$S$109,"e3",$F$790:$F937)-SUM(U$791:U936))</f>
        <v/>
      </c>
      <c r="V937" s="172" t="str">
        <f>IF(F937="","",DSUM('1.2_Vehicles i maquinària'!$E$99:$S$109,"emissions",$F$790:$F937)-SUM(V$791:V936))</f>
        <v/>
      </c>
      <c r="W937" s="172" t="str">
        <f>IF(F937="","",DSUM('1.3_Emissions de procés'!$E$17:$M$32,"e1",$F$790:$F937)-SUM(W$791:W936))</f>
        <v/>
      </c>
      <c r="X937" s="172" t="str">
        <f>IF(F937="","",DSUM('1.3_Emissions de procés'!$E$17:$M$32,"e2",$F$790:$F937)-SUM(X$791:X936))</f>
        <v/>
      </c>
      <c r="Y937" s="172" t="str">
        <f>IF(F937="","",DSUM('1.3_Emissions de procés'!$E$17:$M$32,"e3",$F$790:$F937)-SUM(Y$791:Y936))</f>
        <v/>
      </c>
      <c r="Z937" s="172" t="str">
        <f>IF(F937="","",DSUM('1.3_Emissions de procés'!$E$17:$M$32,"emissions",$F$790:$F937)-SUM(Z$791:Z936))</f>
        <v/>
      </c>
      <c r="AA937" s="172" t="str">
        <f>IF(F937="","",DSUM('1.3_Emissions de procés'!$E$39:$M$54,"e1",$F$790:$F937)-SUM(AA$791:AA936))</f>
        <v/>
      </c>
      <c r="AB937" s="193" t="str">
        <f>IF(F937="","",DSUM('1.3_Emissions de procés'!$E$39:$M$54,"e2",$F$790:$F937)-SUM(AB$791:AB936))</f>
        <v/>
      </c>
      <c r="AC937" s="193" t="str">
        <f>IF(F937="","",DSUM('1.3_Emissions de procés'!$E$39:$M$54,"e3",$F$790:$F937)-SUM(AC$791:AC936))</f>
        <v/>
      </c>
      <c r="AD937" s="193" t="str">
        <f>IF(F937="","",DSUM('1.3_Emissions de procés'!$E$39:$M$54,"emissions",$F$790:$F937)-SUM(AD$791:AD936))</f>
        <v/>
      </c>
    </row>
    <row r="938" spans="2:30" x14ac:dyDescent="0.25">
      <c r="B938">
        <v>148</v>
      </c>
      <c r="C938" s="172" t="str">
        <f>IF('0.1_Dades generals organització'!E191="","",'0.1_Dades generals organització'!E191)</f>
        <v/>
      </c>
      <c r="D938" s="172" t="str">
        <f>IF(C938="","",IF('0.1_Dades generals organització'!G191="no","",Dades!C938))</f>
        <v/>
      </c>
      <c r="E938" s="172" t="str">
        <f>IFERROR(INDEX($D$791:$D$1040,MATCH(0,INDEX(COUNTIF($E$790:E937,$D$791:$D$1040),),)),"")</f>
        <v/>
      </c>
      <c r="F938" s="172" t="str">
        <f t="shared" si="25"/>
        <v/>
      </c>
      <c r="G938" s="172" t="str">
        <f>IF(F938="","",DSUM('1.1_Instal·lacions fixes'!$E$14:$R$36,"e1",$F$790:$F938)+DSUM('1.1_Instal·lacions fixes'!$E$43:$L$58,"e1",$F$790:$F938)-SUM(G$791:G937))</f>
        <v/>
      </c>
      <c r="H938" s="172" t="str">
        <f>IF(F938="","",DSUM('1.1_Instal·lacions fixes'!$E$14:$R$36,"e2",$F$790:$F938)+DSUM('1.1_Instal·lacions fixes'!$E$43:$L$58,"e2",$F$790:$F938)-SUM(H$791:H937))</f>
        <v/>
      </c>
      <c r="I938" s="172" t="str">
        <f>IF(F938="","",DSUM('1.1_Instal·lacions fixes'!$E$14:$R$36,"e3",$F$790:$F938)+DSUM('1.1_Instal·lacions fixes'!$E$43:$L$58,"e3",$F$790:$F938)-SUM(I$791:I937))</f>
        <v/>
      </c>
      <c r="J938" s="172" t="str">
        <f>IF(F938="","",DSUM('1.1_Instal·lacions fixes'!$E$14:$R$36,"emissions",$F$790:$F938)+DSUM('1.1_Instal·lacions fixes'!$E$43:$L$58,"emissions",$F$790:$F938)-SUM(J$791:J937))</f>
        <v/>
      </c>
      <c r="K938" s="172" t="str">
        <f>IF(F938="","",DSUM('1.2_Vehicles i maquinària'!$E$22:$S$44,"e1",$F$790:$F938)+DSUM('1.2_Vehicles i maquinària'!$E$50:$S$70,"emissions",$F$790:$F938)-SUM(K$791:K937))</f>
        <v/>
      </c>
      <c r="L938" s="172" t="str">
        <f>IF(F938="","",DSUM('1.2_Vehicles i maquinària'!$E$22:$S$44,"e2",$F$790:$F938)-SUM(L$791:L937))</f>
        <v/>
      </c>
      <c r="M938" s="172" t="str">
        <f>IF(F938="","",DSUM('1.2_Vehicles i maquinària'!$E$22:$S$44,"e3",$F$790:$F938)-SUM(M$791:M937))</f>
        <v/>
      </c>
      <c r="N938" s="172" t="str">
        <f>IF(F938="","",DSUM('1.2_Vehicles i maquinària'!$E$22:$S$44,"emissions",$F$790:$F938)+DSUM('1.2_Vehicles i maquinària'!$E$50:$S$70,"emissions",$F$790:$F938)-SUM(N$791:N937))</f>
        <v/>
      </c>
      <c r="O938" s="172" t="str">
        <f>IF(F938="","",DSUM('1.2_Vehicles i maquinària'!$E$82:$S$92,"e1",$F$790:$F938)-SUM(O$791:O937))</f>
        <v/>
      </c>
      <c r="P938" s="172" t="str">
        <f>IF(F938="","",DSUM('1.2_Vehicles i maquinària'!$E$82:$S$92,"e2",$F$790:$F938)-SUM(P$791:P937))</f>
        <v/>
      </c>
      <c r="Q938" s="172" t="str">
        <f>IF(F938="","",DSUM('1.2_Vehicles i maquinària'!$E$82:$S$92,"e3",$F$790:$F938)-SUM(Q$791:Q937))</f>
        <v/>
      </c>
      <c r="R938" s="172" t="str">
        <f>IF(F938="","",DSUM('1.2_Vehicles i maquinària'!$E$82:$S$92,"emissions",$F$790:$F938)-SUM(R$791:R937))</f>
        <v/>
      </c>
      <c r="S938" s="172" t="str">
        <f>IF(F938="","",DSUM('1.2_Vehicles i maquinària'!$E$99:$S$109,"e1",$F$790:$F938)-SUM(S$791:S937))</f>
        <v/>
      </c>
      <c r="T938" s="172" t="str">
        <f>IF(F938="","",DSUM('1.2_Vehicles i maquinària'!$E$99:$S$109,"e2",$F$790:$F938)-SUM(T$791:T937))</f>
        <v/>
      </c>
      <c r="U938" s="172" t="str">
        <f>IF(F938="","",DSUM('1.2_Vehicles i maquinària'!$E$99:$S$109,"e3",$F$790:$F938)-SUM(U$791:U937))</f>
        <v/>
      </c>
      <c r="V938" s="172" t="str">
        <f>IF(F938="","",DSUM('1.2_Vehicles i maquinària'!$E$99:$S$109,"emissions",$F$790:$F938)-SUM(V$791:V937))</f>
        <v/>
      </c>
      <c r="W938" s="172" t="str">
        <f>IF(F938="","",DSUM('1.3_Emissions de procés'!$E$17:$M$32,"e1",$F$790:$F938)-SUM(W$791:W937))</f>
        <v/>
      </c>
      <c r="X938" s="172" t="str">
        <f>IF(F938="","",DSUM('1.3_Emissions de procés'!$E$17:$M$32,"e2",$F$790:$F938)-SUM(X$791:X937))</f>
        <v/>
      </c>
      <c r="Y938" s="172" t="str">
        <f>IF(F938="","",DSUM('1.3_Emissions de procés'!$E$17:$M$32,"e3",$F$790:$F938)-SUM(Y$791:Y937))</f>
        <v/>
      </c>
      <c r="Z938" s="172" t="str">
        <f>IF(F938="","",DSUM('1.3_Emissions de procés'!$E$17:$M$32,"emissions",$F$790:$F938)-SUM(Z$791:Z937))</f>
        <v/>
      </c>
      <c r="AA938" s="172" t="str">
        <f>IF(F938="","",DSUM('1.3_Emissions de procés'!$E$39:$M$54,"e1",$F$790:$F938)-SUM(AA$791:AA937))</f>
        <v/>
      </c>
      <c r="AB938" s="193" t="str">
        <f>IF(F938="","",DSUM('1.3_Emissions de procés'!$E$39:$M$54,"e2",$F$790:$F938)-SUM(AB$791:AB937))</f>
        <v/>
      </c>
      <c r="AC938" s="193" t="str">
        <f>IF(F938="","",DSUM('1.3_Emissions de procés'!$E$39:$M$54,"e3",$F$790:$F938)-SUM(AC$791:AC937))</f>
        <v/>
      </c>
      <c r="AD938" s="193" t="str">
        <f>IF(F938="","",DSUM('1.3_Emissions de procés'!$E$39:$M$54,"emissions",$F$790:$F938)-SUM(AD$791:AD937))</f>
        <v/>
      </c>
    </row>
    <row r="939" spans="2:30" x14ac:dyDescent="0.25">
      <c r="B939">
        <v>149</v>
      </c>
      <c r="C939" s="172" t="str">
        <f>IF('0.1_Dades generals organització'!E192="","",'0.1_Dades generals organització'!E192)</f>
        <v/>
      </c>
      <c r="D939" s="172" t="str">
        <f>IF(C939="","",IF('0.1_Dades generals organització'!G192="no","",Dades!C939))</f>
        <v/>
      </c>
      <c r="E939" s="172" t="str">
        <f>IFERROR(INDEX($D$791:$D$1040,MATCH(0,INDEX(COUNTIF($E$790:E938,$D$791:$D$1040),),)),"")</f>
        <v/>
      </c>
      <c r="F939" s="172" t="str">
        <f t="shared" si="25"/>
        <v/>
      </c>
      <c r="G939" s="172" t="str">
        <f>IF(F939="","",DSUM('1.1_Instal·lacions fixes'!$E$14:$R$36,"e1",$F$790:$F939)+DSUM('1.1_Instal·lacions fixes'!$E$43:$L$58,"e1",$F$790:$F939)-SUM(G$791:G938))</f>
        <v/>
      </c>
      <c r="H939" s="172" t="str">
        <f>IF(F939="","",DSUM('1.1_Instal·lacions fixes'!$E$14:$R$36,"e2",$F$790:$F939)+DSUM('1.1_Instal·lacions fixes'!$E$43:$L$58,"e2",$F$790:$F939)-SUM(H$791:H938))</f>
        <v/>
      </c>
      <c r="I939" s="172" t="str">
        <f>IF(F939="","",DSUM('1.1_Instal·lacions fixes'!$E$14:$R$36,"e3",$F$790:$F939)+DSUM('1.1_Instal·lacions fixes'!$E$43:$L$58,"e3",$F$790:$F939)-SUM(I$791:I938))</f>
        <v/>
      </c>
      <c r="J939" s="172" t="str">
        <f>IF(F939="","",DSUM('1.1_Instal·lacions fixes'!$E$14:$R$36,"emissions",$F$790:$F939)+DSUM('1.1_Instal·lacions fixes'!$E$43:$L$58,"emissions",$F$790:$F939)-SUM(J$791:J938))</f>
        <v/>
      </c>
      <c r="K939" s="172" t="str">
        <f>IF(F939="","",DSUM('1.2_Vehicles i maquinària'!$E$22:$S$44,"e1",$F$790:$F939)+DSUM('1.2_Vehicles i maquinària'!$E$50:$S$70,"emissions",$F$790:$F939)-SUM(K$791:K938))</f>
        <v/>
      </c>
      <c r="L939" s="172" t="str">
        <f>IF(F939="","",DSUM('1.2_Vehicles i maquinària'!$E$22:$S$44,"e2",$F$790:$F939)-SUM(L$791:L938))</f>
        <v/>
      </c>
      <c r="M939" s="172" t="str">
        <f>IF(F939="","",DSUM('1.2_Vehicles i maquinària'!$E$22:$S$44,"e3",$F$790:$F939)-SUM(M$791:M938))</f>
        <v/>
      </c>
      <c r="N939" s="172" t="str">
        <f>IF(F939="","",DSUM('1.2_Vehicles i maquinària'!$E$22:$S$44,"emissions",$F$790:$F939)+DSUM('1.2_Vehicles i maquinària'!$E$50:$S$70,"emissions",$F$790:$F939)-SUM(N$791:N938))</f>
        <v/>
      </c>
      <c r="O939" s="172" t="str">
        <f>IF(F939="","",DSUM('1.2_Vehicles i maquinària'!$E$82:$S$92,"e1",$F$790:$F939)-SUM(O$791:O938))</f>
        <v/>
      </c>
      <c r="P939" s="172" t="str">
        <f>IF(F939="","",DSUM('1.2_Vehicles i maquinària'!$E$82:$S$92,"e2",$F$790:$F939)-SUM(P$791:P938))</f>
        <v/>
      </c>
      <c r="Q939" s="172" t="str">
        <f>IF(F939="","",DSUM('1.2_Vehicles i maquinària'!$E$82:$S$92,"e3",$F$790:$F939)-SUM(Q$791:Q938))</f>
        <v/>
      </c>
      <c r="R939" s="172" t="str">
        <f>IF(F939="","",DSUM('1.2_Vehicles i maquinària'!$E$82:$S$92,"emissions",$F$790:$F939)-SUM(R$791:R938))</f>
        <v/>
      </c>
      <c r="S939" s="172" t="str">
        <f>IF(F939="","",DSUM('1.2_Vehicles i maquinària'!$E$99:$S$109,"e1",$F$790:$F939)-SUM(S$791:S938))</f>
        <v/>
      </c>
      <c r="T939" s="172" t="str">
        <f>IF(F939="","",DSUM('1.2_Vehicles i maquinària'!$E$99:$S$109,"e2",$F$790:$F939)-SUM(T$791:T938))</f>
        <v/>
      </c>
      <c r="U939" s="172" t="str">
        <f>IF(F939="","",DSUM('1.2_Vehicles i maquinària'!$E$99:$S$109,"e3",$F$790:$F939)-SUM(U$791:U938))</f>
        <v/>
      </c>
      <c r="V939" s="172" t="str">
        <f>IF(F939="","",DSUM('1.2_Vehicles i maquinària'!$E$99:$S$109,"emissions",$F$790:$F939)-SUM(V$791:V938))</f>
        <v/>
      </c>
      <c r="W939" s="172" t="str">
        <f>IF(F939="","",DSUM('1.3_Emissions de procés'!$E$17:$M$32,"e1",$F$790:$F939)-SUM(W$791:W938))</f>
        <v/>
      </c>
      <c r="X939" s="172" t="str">
        <f>IF(F939="","",DSUM('1.3_Emissions de procés'!$E$17:$M$32,"e2",$F$790:$F939)-SUM(X$791:X938))</f>
        <v/>
      </c>
      <c r="Y939" s="172" t="str">
        <f>IF(F939="","",DSUM('1.3_Emissions de procés'!$E$17:$M$32,"e3",$F$790:$F939)-SUM(Y$791:Y938))</f>
        <v/>
      </c>
      <c r="Z939" s="172" t="str">
        <f>IF(F939="","",DSUM('1.3_Emissions de procés'!$E$17:$M$32,"emissions",$F$790:$F939)-SUM(Z$791:Z938))</f>
        <v/>
      </c>
      <c r="AA939" s="172" t="str">
        <f>IF(F939="","",DSUM('1.3_Emissions de procés'!$E$39:$M$54,"e1",$F$790:$F939)-SUM(AA$791:AA938))</f>
        <v/>
      </c>
      <c r="AB939" s="193" t="str">
        <f>IF(F939="","",DSUM('1.3_Emissions de procés'!$E$39:$M$54,"e2",$F$790:$F939)-SUM(AB$791:AB938))</f>
        <v/>
      </c>
      <c r="AC939" s="193" t="str">
        <f>IF(F939="","",DSUM('1.3_Emissions de procés'!$E$39:$M$54,"e3",$F$790:$F939)-SUM(AC$791:AC938))</f>
        <v/>
      </c>
      <c r="AD939" s="193" t="str">
        <f>IF(F939="","",DSUM('1.3_Emissions de procés'!$E$39:$M$54,"emissions",$F$790:$F939)-SUM(AD$791:AD938))</f>
        <v/>
      </c>
    </row>
    <row r="940" spans="2:30" x14ac:dyDescent="0.25">
      <c r="B940">
        <v>150</v>
      </c>
      <c r="C940" s="172" t="str">
        <f>IF('0.1_Dades generals organització'!E193="","",'0.1_Dades generals organització'!E193)</f>
        <v/>
      </c>
      <c r="D940" s="172" t="str">
        <f>IF(C940="","",IF('0.1_Dades generals organització'!G193="no","",Dades!C940))</f>
        <v/>
      </c>
      <c r="E940" s="172" t="str">
        <f>IFERROR(INDEX($D$791:$D$1040,MATCH(0,INDEX(COUNTIF($E$790:E939,$D$791:$D$1040),),)),"")</f>
        <v/>
      </c>
      <c r="F940" s="172" t="str">
        <f t="shared" si="25"/>
        <v/>
      </c>
      <c r="G940" s="172" t="str">
        <f>IF(F940="","",DSUM('1.1_Instal·lacions fixes'!$E$14:$R$36,"e1",$F$790:$F940)+DSUM('1.1_Instal·lacions fixes'!$E$43:$L$58,"e1",$F$790:$F940)-SUM(G$791:G939))</f>
        <v/>
      </c>
      <c r="H940" s="172" t="str">
        <f>IF(F940="","",DSUM('1.1_Instal·lacions fixes'!$E$14:$R$36,"e2",$F$790:$F940)+DSUM('1.1_Instal·lacions fixes'!$E$43:$L$58,"e2",$F$790:$F940)-SUM(H$791:H939))</f>
        <v/>
      </c>
      <c r="I940" s="172" t="str">
        <f>IF(F940="","",DSUM('1.1_Instal·lacions fixes'!$E$14:$R$36,"e3",$F$790:$F940)+DSUM('1.1_Instal·lacions fixes'!$E$43:$L$58,"e3",$F$790:$F940)-SUM(I$791:I939))</f>
        <v/>
      </c>
      <c r="J940" s="172" t="str">
        <f>IF(F940="","",DSUM('1.1_Instal·lacions fixes'!$E$14:$R$36,"emissions",$F$790:$F940)+DSUM('1.1_Instal·lacions fixes'!$E$43:$L$58,"emissions",$F$790:$F940)-SUM(J$791:J939))</f>
        <v/>
      </c>
      <c r="K940" s="172" t="str">
        <f>IF(F940="","",DSUM('1.2_Vehicles i maquinària'!$E$22:$S$44,"e1",$F$790:$F940)+DSUM('1.2_Vehicles i maquinària'!$E$50:$S$70,"emissions",$F$790:$F940)-SUM(K$791:K939))</f>
        <v/>
      </c>
      <c r="L940" s="172" t="str">
        <f>IF(F940="","",DSUM('1.2_Vehicles i maquinària'!$E$22:$S$44,"e2",$F$790:$F940)-SUM(L$791:L939))</f>
        <v/>
      </c>
      <c r="M940" s="172" t="str">
        <f>IF(F940="","",DSUM('1.2_Vehicles i maquinària'!$E$22:$S$44,"e3",$F$790:$F940)-SUM(M$791:M939))</f>
        <v/>
      </c>
      <c r="N940" s="172" t="str">
        <f>IF(F940="","",DSUM('1.2_Vehicles i maquinària'!$E$22:$S$44,"emissions",$F$790:$F940)+DSUM('1.2_Vehicles i maquinària'!$E$50:$S$70,"emissions",$F$790:$F940)-SUM(N$791:N939))</f>
        <v/>
      </c>
      <c r="O940" s="172" t="str">
        <f>IF(F940="","",DSUM('1.2_Vehicles i maquinària'!$E$82:$S$92,"e1",$F$790:$F940)-SUM(O$791:O939))</f>
        <v/>
      </c>
      <c r="P940" s="172" t="str">
        <f>IF(F940="","",DSUM('1.2_Vehicles i maquinària'!$E$82:$S$92,"e2",$F$790:$F940)-SUM(P$791:P939))</f>
        <v/>
      </c>
      <c r="Q940" s="172" t="str">
        <f>IF(F940="","",DSUM('1.2_Vehicles i maquinària'!$E$82:$S$92,"e3",$F$790:$F940)-SUM(Q$791:Q939))</f>
        <v/>
      </c>
      <c r="R940" s="172" t="str">
        <f>IF(F940="","",DSUM('1.2_Vehicles i maquinària'!$E$82:$S$92,"emissions",$F$790:$F940)-SUM(R$791:R939))</f>
        <v/>
      </c>
      <c r="S940" s="172" t="str">
        <f>IF(F940="","",DSUM('1.2_Vehicles i maquinària'!$E$99:$S$109,"e1",$F$790:$F940)-SUM(S$791:S939))</f>
        <v/>
      </c>
      <c r="T940" s="172" t="str">
        <f>IF(F940="","",DSUM('1.2_Vehicles i maquinària'!$E$99:$S$109,"e2",$F$790:$F940)-SUM(T$791:T939))</f>
        <v/>
      </c>
      <c r="U940" s="172" t="str">
        <f>IF(F940="","",DSUM('1.2_Vehicles i maquinària'!$E$99:$S$109,"e3",$F$790:$F940)-SUM(U$791:U939))</f>
        <v/>
      </c>
      <c r="V940" s="172" t="str">
        <f>IF(F940="","",DSUM('1.2_Vehicles i maquinària'!$E$99:$S$109,"emissions",$F$790:$F940)-SUM(V$791:V939))</f>
        <v/>
      </c>
      <c r="W940" s="172" t="str">
        <f>IF(F940="","",DSUM('1.3_Emissions de procés'!$E$17:$M$32,"e1",$F$790:$F940)-SUM(W$791:W939))</f>
        <v/>
      </c>
      <c r="X940" s="172" t="str">
        <f>IF(F940="","",DSUM('1.3_Emissions de procés'!$E$17:$M$32,"e2",$F$790:$F940)-SUM(X$791:X939))</f>
        <v/>
      </c>
      <c r="Y940" s="172" t="str">
        <f>IF(F940="","",DSUM('1.3_Emissions de procés'!$E$17:$M$32,"e3",$F$790:$F940)-SUM(Y$791:Y939))</f>
        <v/>
      </c>
      <c r="Z940" s="172" t="str">
        <f>IF(F940="","",DSUM('1.3_Emissions de procés'!$E$17:$M$32,"emissions",$F$790:$F940)-SUM(Z$791:Z939))</f>
        <v/>
      </c>
      <c r="AA940" s="172" t="str">
        <f>IF(F940="","",DSUM('1.3_Emissions de procés'!$E$39:$M$54,"e1",$F$790:$F940)-SUM(AA$791:AA939))</f>
        <v/>
      </c>
      <c r="AB940" s="193" t="str">
        <f>IF(F940="","",DSUM('1.3_Emissions de procés'!$E$39:$M$54,"e2",$F$790:$F940)-SUM(AB$791:AB939))</f>
        <v/>
      </c>
      <c r="AC940" s="193" t="str">
        <f>IF(F940="","",DSUM('1.3_Emissions de procés'!$E$39:$M$54,"e3",$F$790:$F940)-SUM(AC$791:AC939))</f>
        <v/>
      </c>
      <c r="AD940" s="193" t="str">
        <f>IF(F940="","",DSUM('1.3_Emissions de procés'!$E$39:$M$54,"emissions",$F$790:$F940)-SUM(AD$791:AD939))</f>
        <v/>
      </c>
    </row>
    <row r="941" spans="2:30" x14ac:dyDescent="0.25">
      <c r="B941">
        <v>151</v>
      </c>
      <c r="C941" s="172" t="str">
        <f>IF('0.1_Dades generals organització'!E194="","",'0.1_Dades generals organització'!E194)</f>
        <v/>
      </c>
      <c r="D941" s="172" t="str">
        <f>IF(C941="","",IF('0.1_Dades generals organització'!G194="no","",Dades!C941))</f>
        <v/>
      </c>
      <c r="E941" s="172" t="str">
        <f>IFERROR(INDEX($D$791:$D$1040,MATCH(0,INDEX(COUNTIF($E$790:E940,$D$791:$D$1040),),)),"")</f>
        <v/>
      </c>
      <c r="F941" s="172" t="str">
        <f t="shared" si="25"/>
        <v/>
      </c>
      <c r="G941" s="172" t="str">
        <f>IF(F941="","",DSUM('1.1_Instal·lacions fixes'!$E$14:$R$36,"e1",$F$790:$F941)+DSUM('1.1_Instal·lacions fixes'!$E$43:$L$58,"e1",$F$790:$F941)-SUM(G$791:G940))</f>
        <v/>
      </c>
      <c r="H941" s="172" t="str">
        <f>IF(F941="","",DSUM('1.1_Instal·lacions fixes'!$E$14:$R$36,"e2",$F$790:$F941)+DSUM('1.1_Instal·lacions fixes'!$E$43:$L$58,"e2",$F$790:$F941)-SUM(H$791:H940))</f>
        <v/>
      </c>
      <c r="I941" s="172" t="str">
        <f>IF(F941="","",DSUM('1.1_Instal·lacions fixes'!$E$14:$R$36,"e3",$F$790:$F941)+DSUM('1.1_Instal·lacions fixes'!$E$43:$L$58,"e3",$F$790:$F941)-SUM(I$791:I940))</f>
        <v/>
      </c>
      <c r="J941" s="172" t="str">
        <f>IF(F941="","",DSUM('1.1_Instal·lacions fixes'!$E$14:$R$36,"emissions",$F$790:$F941)+DSUM('1.1_Instal·lacions fixes'!$E$43:$L$58,"emissions",$F$790:$F941)-SUM(J$791:J940))</f>
        <v/>
      </c>
      <c r="K941" s="172" t="str">
        <f>IF(F941="","",DSUM('1.2_Vehicles i maquinària'!$E$22:$S$44,"e1",$F$790:$F941)+DSUM('1.2_Vehicles i maquinària'!$E$50:$S$70,"emissions",$F$790:$F941)-SUM(K$791:K940))</f>
        <v/>
      </c>
      <c r="L941" s="172" t="str">
        <f>IF(F941="","",DSUM('1.2_Vehicles i maquinària'!$E$22:$S$44,"e2",$F$790:$F941)-SUM(L$791:L940))</f>
        <v/>
      </c>
      <c r="M941" s="172" t="str">
        <f>IF(F941="","",DSUM('1.2_Vehicles i maquinària'!$E$22:$S$44,"e3",$F$790:$F941)-SUM(M$791:M940))</f>
        <v/>
      </c>
      <c r="N941" s="172" t="str">
        <f>IF(F941="","",DSUM('1.2_Vehicles i maquinària'!$E$22:$S$44,"emissions",$F$790:$F941)+DSUM('1.2_Vehicles i maquinària'!$E$50:$S$70,"emissions",$F$790:$F941)-SUM(N$791:N940))</f>
        <v/>
      </c>
      <c r="O941" s="172" t="str">
        <f>IF(F941="","",DSUM('1.2_Vehicles i maquinària'!$E$82:$S$92,"e1",$F$790:$F941)-SUM(O$791:O940))</f>
        <v/>
      </c>
      <c r="P941" s="172" t="str">
        <f>IF(F941="","",DSUM('1.2_Vehicles i maquinària'!$E$82:$S$92,"e2",$F$790:$F941)-SUM(P$791:P940))</f>
        <v/>
      </c>
      <c r="Q941" s="172" t="str">
        <f>IF(F941="","",DSUM('1.2_Vehicles i maquinària'!$E$82:$S$92,"e3",$F$790:$F941)-SUM(Q$791:Q940))</f>
        <v/>
      </c>
      <c r="R941" s="172" t="str">
        <f>IF(F941="","",DSUM('1.2_Vehicles i maquinària'!$E$82:$S$92,"emissions",$F$790:$F941)-SUM(R$791:R940))</f>
        <v/>
      </c>
      <c r="S941" s="172" t="str">
        <f>IF(F941="","",DSUM('1.2_Vehicles i maquinària'!$E$99:$S$109,"e1",$F$790:$F941)-SUM(S$791:S940))</f>
        <v/>
      </c>
      <c r="T941" s="172" t="str">
        <f>IF(F941="","",DSUM('1.2_Vehicles i maquinària'!$E$99:$S$109,"e2",$F$790:$F941)-SUM(T$791:T940))</f>
        <v/>
      </c>
      <c r="U941" s="172" t="str">
        <f>IF(F941="","",DSUM('1.2_Vehicles i maquinària'!$E$99:$S$109,"e3",$F$790:$F941)-SUM(U$791:U940))</f>
        <v/>
      </c>
      <c r="V941" s="172" t="str">
        <f>IF(F941="","",DSUM('1.2_Vehicles i maquinària'!$E$99:$S$109,"emissions",$F$790:$F941)-SUM(V$791:V940))</f>
        <v/>
      </c>
      <c r="W941" s="172" t="str">
        <f>IF(F941="","",DSUM('1.3_Emissions de procés'!$E$17:$M$32,"e1",$F$790:$F941)-SUM(W$791:W940))</f>
        <v/>
      </c>
      <c r="X941" s="172" t="str">
        <f>IF(F941="","",DSUM('1.3_Emissions de procés'!$E$17:$M$32,"e2",$F$790:$F941)-SUM(X$791:X940))</f>
        <v/>
      </c>
      <c r="Y941" s="172" t="str">
        <f>IF(F941="","",DSUM('1.3_Emissions de procés'!$E$17:$M$32,"e3",$F$790:$F941)-SUM(Y$791:Y940))</f>
        <v/>
      </c>
      <c r="Z941" s="172" t="str">
        <f>IF(F941="","",DSUM('1.3_Emissions de procés'!$E$17:$M$32,"emissions",$F$790:$F941)-SUM(Z$791:Z940))</f>
        <v/>
      </c>
      <c r="AA941" s="172" t="str">
        <f>IF(F941="","",DSUM('1.3_Emissions de procés'!$E$39:$M$54,"e1",$F$790:$F941)-SUM(AA$791:AA940))</f>
        <v/>
      </c>
      <c r="AB941" s="193" t="str">
        <f>IF(F941="","",DSUM('1.3_Emissions de procés'!$E$39:$M$54,"e2",$F$790:$F941)-SUM(AB$791:AB940))</f>
        <v/>
      </c>
      <c r="AC941" s="193" t="str">
        <f>IF(F941="","",DSUM('1.3_Emissions de procés'!$E$39:$M$54,"e3",$F$790:$F941)-SUM(AC$791:AC940))</f>
        <v/>
      </c>
      <c r="AD941" s="193" t="str">
        <f>IF(F941="","",DSUM('1.3_Emissions de procés'!$E$39:$M$54,"emissions",$F$790:$F941)-SUM(AD$791:AD940))</f>
        <v/>
      </c>
    </row>
    <row r="942" spans="2:30" x14ac:dyDescent="0.25">
      <c r="B942">
        <v>152</v>
      </c>
      <c r="C942" s="172" t="str">
        <f>IF('0.1_Dades generals organització'!E195="","",'0.1_Dades generals organització'!E195)</f>
        <v/>
      </c>
      <c r="D942" s="172" t="str">
        <f>IF(C942="","",IF('0.1_Dades generals organització'!G195="no","",Dades!C942))</f>
        <v/>
      </c>
      <c r="E942" s="172" t="str">
        <f>IFERROR(INDEX($D$791:$D$1040,MATCH(0,INDEX(COUNTIF($E$790:E941,$D$791:$D$1040),),)),"")</f>
        <v/>
      </c>
      <c r="F942" s="172" t="str">
        <f t="shared" si="25"/>
        <v/>
      </c>
      <c r="G942" s="172" t="str">
        <f>IF(F942="","",DSUM('1.1_Instal·lacions fixes'!$E$14:$R$36,"e1",$F$790:$F942)+DSUM('1.1_Instal·lacions fixes'!$E$43:$L$58,"e1",$F$790:$F942)-SUM(G$791:G941))</f>
        <v/>
      </c>
      <c r="H942" s="172" t="str">
        <f>IF(F942="","",DSUM('1.1_Instal·lacions fixes'!$E$14:$R$36,"e2",$F$790:$F942)+DSUM('1.1_Instal·lacions fixes'!$E$43:$L$58,"e2",$F$790:$F942)-SUM(H$791:H941))</f>
        <v/>
      </c>
      <c r="I942" s="172" t="str">
        <f>IF(F942="","",DSUM('1.1_Instal·lacions fixes'!$E$14:$R$36,"e3",$F$790:$F942)+DSUM('1.1_Instal·lacions fixes'!$E$43:$L$58,"e3",$F$790:$F942)-SUM(I$791:I941))</f>
        <v/>
      </c>
      <c r="J942" s="172" t="str">
        <f>IF(F942="","",DSUM('1.1_Instal·lacions fixes'!$E$14:$R$36,"emissions",$F$790:$F942)+DSUM('1.1_Instal·lacions fixes'!$E$43:$L$58,"emissions",$F$790:$F942)-SUM(J$791:J941))</f>
        <v/>
      </c>
      <c r="K942" s="172" t="str">
        <f>IF(F942="","",DSUM('1.2_Vehicles i maquinària'!$E$22:$S$44,"e1",$F$790:$F942)+DSUM('1.2_Vehicles i maquinària'!$E$50:$S$70,"emissions",$F$790:$F942)-SUM(K$791:K941))</f>
        <v/>
      </c>
      <c r="L942" s="172" t="str">
        <f>IF(F942="","",DSUM('1.2_Vehicles i maquinària'!$E$22:$S$44,"e2",$F$790:$F942)-SUM(L$791:L941))</f>
        <v/>
      </c>
      <c r="M942" s="172" t="str">
        <f>IF(F942="","",DSUM('1.2_Vehicles i maquinària'!$E$22:$S$44,"e3",$F$790:$F942)-SUM(M$791:M941))</f>
        <v/>
      </c>
      <c r="N942" s="172" t="str">
        <f>IF(F942="","",DSUM('1.2_Vehicles i maquinària'!$E$22:$S$44,"emissions",$F$790:$F942)+DSUM('1.2_Vehicles i maquinària'!$E$50:$S$70,"emissions",$F$790:$F942)-SUM(N$791:N941))</f>
        <v/>
      </c>
      <c r="O942" s="172" t="str">
        <f>IF(F942="","",DSUM('1.2_Vehicles i maquinària'!$E$82:$S$92,"e1",$F$790:$F942)-SUM(O$791:O941))</f>
        <v/>
      </c>
      <c r="P942" s="172" t="str">
        <f>IF(F942="","",DSUM('1.2_Vehicles i maquinària'!$E$82:$S$92,"e2",$F$790:$F942)-SUM(P$791:P941))</f>
        <v/>
      </c>
      <c r="Q942" s="172" t="str">
        <f>IF(F942="","",DSUM('1.2_Vehicles i maquinària'!$E$82:$S$92,"e3",$F$790:$F942)-SUM(Q$791:Q941))</f>
        <v/>
      </c>
      <c r="R942" s="172" t="str">
        <f>IF(F942="","",DSUM('1.2_Vehicles i maquinària'!$E$82:$S$92,"emissions",$F$790:$F942)-SUM(R$791:R941))</f>
        <v/>
      </c>
      <c r="S942" s="172" t="str">
        <f>IF(F942="","",DSUM('1.2_Vehicles i maquinària'!$E$99:$S$109,"e1",$F$790:$F942)-SUM(S$791:S941))</f>
        <v/>
      </c>
      <c r="T942" s="172" t="str">
        <f>IF(F942="","",DSUM('1.2_Vehicles i maquinària'!$E$99:$S$109,"e2",$F$790:$F942)-SUM(T$791:T941))</f>
        <v/>
      </c>
      <c r="U942" s="172" t="str">
        <f>IF(F942="","",DSUM('1.2_Vehicles i maquinària'!$E$99:$S$109,"e3",$F$790:$F942)-SUM(U$791:U941))</f>
        <v/>
      </c>
      <c r="V942" s="172" t="str">
        <f>IF(F942="","",DSUM('1.2_Vehicles i maquinària'!$E$99:$S$109,"emissions",$F$790:$F942)-SUM(V$791:V941))</f>
        <v/>
      </c>
      <c r="W942" s="172" t="str">
        <f>IF(F942="","",DSUM('1.3_Emissions de procés'!$E$17:$M$32,"e1",$F$790:$F942)-SUM(W$791:W941))</f>
        <v/>
      </c>
      <c r="X942" s="172" t="str">
        <f>IF(F942="","",DSUM('1.3_Emissions de procés'!$E$17:$M$32,"e2",$F$790:$F942)-SUM(X$791:X941))</f>
        <v/>
      </c>
      <c r="Y942" s="172" t="str">
        <f>IF(F942="","",DSUM('1.3_Emissions de procés'!$E$17:$M$32,"e3",$F$790:$F942)-SUM(Y$791:Y941))</f>
        <v/>
      </c>
      <c r="Z942" s="172" t="str">
        <f>IF(F942="","",DSUM('1.3_Emissions de procés'!$E$17:$M$32,"emissions",$F$790:$F942)-SUM(Z$791:Z941))</f>
        <v/>
      </c>
      <c r="AA942" s="172" t="str">
        <f>IF(F942="","",DSUM('1.3_Emissions de procés'!$E$39:$M$54,"e1",$F$790:$F942)-SUM(AA$791:AA941))</f>
        <v/>
      </c>
      <c r="AB942" s="193" t="str">
        <f>IF(F942="","",DSUM('1.3_Emissions de procés'!$E$39:$M$54,"e2",$F$790:$F942)-SUM(AB$791:AB941))</f>
        <v/>
      </c>
      <c r="AC942" s="193" t="str">
        <f>IF(F942="","",DSUM('1.3_Emissions de procés'!$E$39:$M$54,"e3",$F$790:$F942)-SUM(AC$791:AC941))</f>
        <v/>
      </c>
      <c r="AD942" s="193" t="str">
        <f>IF(F942="","",DSUM('1.3_Emissions de procés'!$E$39:$M$54,"emissions",$F$790:$F942)-SUM(AD$791:AD941))</f>
        <v/>
      </c>
    </row>
    <row r="943" spans="2:30" x14ac:dyDescent="0.25">
      <c r="B943">
        <v>153</v>
      </c>
      <c r="C943" s="172" t="str">
        <f>IF('0.1_Dades generals organització'!E196="","",'0.1_Dades generals organització'!E196)</f>
        <v/>
      </c>
      <c r="D943" s="172" t="str">
        <f>IF(C943="","",IF('0.1_Dades generals organització'!G196="no","",Dades!C943))</f>
        <v/>
      </c>
      <c r="E943" s="172" t="str">
        <f>IFERROR(INDEX($D$791:$D$1040,MATCH(0,INDEX(COUNTIF($E$790:E942,$D$791:$D$1040),),)),"")</f>
        <v/>
      </c>
      <c r="F943" s="172" t="str">
        <f t="shared" si="25"/>
        <v/>
      </c>
      <c r="G943" s="172" t="str">
        <f>IF(F943="","",DSUM('1.1_Instal·lacions fixes'!$E$14:$R$36,"e1",$F$790:$F943)+DSUM('1.1_Instal·lacions fixes'!$E$43:$L$58,"e1",$F$790:$F943)-SUM(G$791:G942))</f>
        <v/>
      </c>
      <c r="H943" s="172" t="str">
        <f>IF(F943="","",DSUM('1.1_Instal·lacions fixes'!$E$14:$R$36,"e2",$F$790:$F943)+DSUM('1.1_Instal·lacions fixes'!$E$43:$L$58,"e2",$F$790:$F943)-SUM(H$791:H942))</f>
        <v/>
      </c>
      <c r="I943" s="172" t="str">
        <f>IF(F943="","",DSUM('1.1_Instal·lacions fixes'!$E$14:$R$36,"e3",$F$790:$F943)+DSUM('1.1_Instal·lacions fixes'!$E$43:$L$58,"e3",$F$790:$F943)-SUM(I$791:I942))</f>
        <v/>
      </c>
      <c r="J943" s="172" t="str">
        <f>IF(F943="","",DSUM('1.1_Instal·lacions fixes'!$E$14:$R$36,"emissions",$F$790:$F943)+DSUM('1.1_Instal·lacions fixes'!$E$43:$L$58,"emissions",$F$790:$F943)-SUM(J$791:J942))</f>
        <v/>
      </c>
      <c r="K943" s="172" t="str">
        <f>IF(F943="","",DSUM('1.2_Vehicles i maquinària'!$E$22:$S$44,"e1",$F$790:$F943)+DSUM('1.2_Vehicles i maquinària'!$E$50:$S$70,"emissions",$F$790:$F943)-SUM(K$791:K942))</f>
        <v/>
      </c>
      <c r="L943" s="172" t="str">
        <f>IF(F943="","",DSUM('1.2_Vehicles i maquinària'!$E$22:$S$44,"e2",$F$790:$F943)-SUM(L$791:L942))</f>
        <v/>
      </c>
      <c r="M943" s="172" t="str">
        <f>IF(F943="","",DSUM('1.2_Vehicles i maquinària'!$E$22:$S$44,"e3",$F$790:$F943)-SUM(M$791:M942))</f>
        <v/>
      </c>
      <c r="N943" s="172" t="str">
        <f>IF(F943="","",DSUM('1.2_Vehicles i maquinària'!$E$22:$S$44,"emissions",$F$790:$F943)+DSUM('1.2_Vehicles i maquinària'!$E$50:$S$70,"emissions",$F$790:$F943)-SUM(N$791:N942))</f>
        <v/>
      </c>
      <c r="O943" s="172" t="str">
        <f>IF(F943="","",DSUM('1.2_Vehicles i maquinària'!$E$82:$S$92,"e1",$F$790:$F943)-SUM(O$791:O942))</f>
        <v/>
      </c>
      <c r="P943" s="172" t="str">
        <f>IF(F943="","",DSUM('1.2_Vehicles i maquinària'!$E$82:$S$92,"e2",$F$790:$F943)-SUM(P$791:P942))</f>
        <v/>
      </c>
      <c r="Q943" s="172" t="str">
        <f>IF(F943="","",DSUM('1.2_Vehicles i maquinària'!$E$82:$S$92,"e3",$F$790:$F943)-SUM(Q$791:Q942))</f>
        <v/>
      </c>
      <c r="R943" s="172" t="str">
        <f>IF(F943="","",DSUM('1.2_Vehicles i maquinària'!$E$82:$S$92,"emissions",$F$790:$F943)-SUM(R$791:R942))</f>
        <v/>
      </c>
      <c r="S943" s="172" t="str">
        <f>IF(F943="","",DSUM('1.2_Vehicles i maquinària'!$E$99:$S$109,"e1",$F$790:$F943)-SUM(S$791:S942))</f>
        <v/>
      </c>
      <c r="T943" s="172" t="str">
        <f>IF(F943="","",DSUM('1.2_Vehicles i maquinària'!$E$99:$S$109,"e2",$F$790:$F943)-SUM(T$791:T942))</f>
        <v/>
      </c>
      <c r="U943" s="172" t="str">
        <f>IF(F943="","",DSUM('1.2_Vehicles i maquinària'!$E$99:$S$109,"e3",$F$790:$F943)-SUM(U$791:U942))</f>
        <v/>
      </c>
      <c r="V943" s="172" t="str">
        <f>IF(F943="","",DSUM('1.2_Vehicles i maquinària'!$E$99:$S$109,"emissions",$F$790:$F943)-SUM(V$791:V942))</f>
        <v/>
      </c>
      <c r="W943" s="172" t="str">
        <f>IF(F943="","",DSUM('1.3_Emissions de procés'!$E$17:$M$32,"e1",$F$790:$F943)-SUM(W$791:W942))</f>
        <v/>
      </c>
      <c r="X943" s="172" t="str">
        <f>IF(F943="","",DSUM('1.3_Emissions de procés'!$E$17:$M$32,"e2",$F$790:$F943)-SUM(X$791:X942))</f>
        <v/>
      </c>
      <c r="Y943" s="172" t="str">
        <f>IF(F943="","",DSUM('1.3_Emissions de procés'!$E$17:$M$32,"e3",$F$790:$F943)-SUM(Y$791:Y942))</f>
        <v/>
      </c>
      <c r="Z943" s="172" t="str">
        <f>IF(F943="","",DSUM('1.3_Emissions de procés'!$E$17:$M$32,"emissions",$F$790:$F943)-SUM(Z$791:Z942))</f>
        <v/>
      </c>
      <c r="AA943" s="172" t="str">
        <f>IF(F943="","",DSUM('1.3_Emissions de procés'!$E$39:$M$54,"e1",$F$790:$F943)-SUM(AA$791:AA942))</f>
        <v/>
      </c>
      <c r="AB943" s="193" t="str">
        <f>IF(F943="","",DSUM('1.3_Emissions de procés'!$E$39:$M$54,"e2",$F$790:$F943)-SUM(AB$791:AB942))</f>
        <v/>
      </c>
      <c r="AC943" s="193" t="str">
        <f>IF(F943="","",DSUM('1.3_Emissions de procés'!$E$39:$M$54,"e3",$F$790:$F943)-SUM(AC$791:AC942))</f>
        <v/>
      </c>
      <c r="AD943" s="193" t="str">
        <f>IF(F943="","",DSUM('1.3_Emissions de procés'!$E$39:$M$54,"emissions",$F$790:$F943)-SUM(AD$791:AD942))</f>
        <v/>
      </c>
    </row>
    <row r="944" spans="2:30" x14ac:dyDescent="0.25">
      <c r="B944">
        <v>154</v>
      </c>
      <c r="C944" s="172" t="str">
        <f>IF('0.1_Dades generals organització'!E197="","",'0.1_Dades generals organització'!E197)</f>
        <v/>
      </c>
      <c r="D944" s="172" t="str">
        <f>IF(C944="","",IF('0.1_Dades generals organització'!G197="no","",Dades!C944))</f>
        <v/>
      </c>
      <c r="E944" s="172" t="str">
        <f>IFERROR(INDEX($D$791:$D$1040,MATCH(0,INDEX(COUNTIF($E$790:E943,$D$791:$D$1040),),)),"")</f>
        <v/>
      </c>
      <c r="F944" s="172" t="str">
        <f t="shared" si="25"/>
        <v/>
      </c>
      <c r="G944" s="172" t="str">
        <f>IF(F944="","",DSUM('1.1_Instal·lacions fixes'!$E$14:$R$36,"e1",$F$790:$F944)+DSUM('1.1_Instal·lacions fixes'!$E$43:$L$58,"e1",$F$790:$F944)-SUM(G$791:G943))</f>
        <v/>
      </c>
      <c r="H944" s="172" t="str">
        <f>IF(F944="","",DSUM('1.1_Instal·lacions fixes'!$E$14:$R$36,"e2",$F$790:$F944)+DSUM('1.1_Instal·lacions fixes'!$E$43:$L$58,"e2",$F$790:$F944)-SUM(H$791:H943))</f>
        <v/>
      </c>
      <c r="I944" s="172" t="str">
        <f>IF(F944="","",DSUM('1.1_Instal·lacions fixes'!$E$14:$R$36,"e3",$F$790:$F944)+DSUM('1.1_Instal·lacions fixes'!$E$43:$L$58,"e3",$F$790:$F944)-SUM(I$791:I943))</f>
        <v/>
      </c>
      <c r="J944" s="172" t="str">
        <f>IF(F944="","",DSUM('1.1_Instal·lacions fixes'!$E$14:$R$36,"emissions",$F$790:$F944)+DSUM('1.1_Instal·lacions fixes'!$E$43:$L$58,"emissions",$F$790:$F944)-SUM(J$791:J943))</f>
        <v/>
      </c>
      <c r="K944" s="172" t="str">
        <f>IF(F944="","",DSUM('1.2_Vehicles i maquinària'!$E$22:$S$44,"e1",$F$790:$F944)+DSUM('1.2_Vehicles i maquinària'!$E$50:$S$70,"emissions",$F$790:$F944)-SUM(K$791:K943))</f>
        <v/>
      </c>
      <c r="L944" s="172" t="str">
        <f>IF(F944="","",DSUM('1.2_Vehicles i maquinària'!$E$22:$S$44,"e2",$F$790:$F944)-SUM(L$791:L943))</f>
        <v/>
      </c>
      <c r="M944" s="172" t="str">
        <f>IF(F944="","",DSUM('1.2_Vehicles i maquinària'!$E$22:$S$44,"e3",$F$790:$F944)-SUM(M$791:M943))</f>
        <v/>
      </c>
      <c r="N944" s="172" t="str">
        <f>IF(F944="","",DSUM('1.2_Vehicles i maquinària'!$E$22:$S$44,"emissions",$F$790:$F944)+DSUM('1.2_Vehicles i maquinària'!$E$50:$S$70,"emissions",$F$790:$F944)-SUM(N$791:N943))</f>
        <v/>
      </c>
      <c r="O944" s="172" t="str">
        <f>IF(F944="","",DSUM('1.2_Vehicles i maquinària'!$E$82:$S$92,"e1",$F$790:$F944)-SUM(O$791:O943))</f>
        <v/>
      </c>
      <c r="P944" s="172" t="str">
        <f>IF(F944="","",DSUM('1.2_Vehicles i maquinària'!$E$82:$S$92,"e2",$F$790:$F944)-SUM(P$791:P943))</f>
        <v/>
      </c>
      <c r="Q944" s="172" t="str">
        <f>IF(F944="","",DSUM('1.2_Vehicles i maquinària'!$E$82:$S$92,"e3",$F$790:$F944)-SUM(Q$791:Q943))</f>
        <v/>
      </c>
      <c r="R944" s="172" t="str">
        <f>IF(F944="","",DSUM('1.2_Vehicles i maquinària'!$E$82:$S$92,"emissions",$F$790:$F944)-SUM(R$791:R943))</f>
        <v/>
      </c>
      <c r="S944" s="172" t="str">
        <f>IF(F944="","",DSUM('1.2_Vehicles i maquinària'!$E$99:$S$109,"e1",$F$790:$F944)-SUM(S$791:S943))</f>
        <v/>
      </c>
      <c r="T944" s="172" t="str">
        <f>IF(F944="","",DSUM('1.2_Vehicles i maquinària'!$E$99:$S$109,"e2",$F$790:$F944)-SUM(T$791:T943))</f>
        <v/>
      </c>
      <c r="U944" s="172" t="str">
        <f>IF(F944="","",DSUM('1.2_Vehicles i maquinària'!$E$99:$S$109,"e3",$F$790:$F944)-SUM(U$791:U943))</f>
        <v/>
      </c>
      <c r="V944" s="172" t="str">
        <f>IF(F944="","",DSUM('1.2_Vehicles i maquinària'!$E$99:$S$109,"emissions",$F$790:$F944)-SUM(V$791:V943))</f>
        <v/>
      </c>
      <c r="W944" s="172" t="str">
        <f>IF(F944="","",DSUM('1.3_Emissions de procés'!$E$17:$M$32,"e1",$F$790:$F944)-SUM(W$791:W943))</f>
        <v/>
      </c>
      <c r="X944" s="172" t="str">
        <f>IF(F944="","",DSUM('1.3_Emissions de procés'!$E$17:$M$32,"e2",$F$790:$F944)-SUM(X$791:X943))</f>
        <v/>
      </c>
      <c r="Y944" s="172" t="str">
        <f>IF(F944="","",DSUM('1.3_Emissions de procés'!$E$17:$M$32,"e3",$F$790:$F944)-SUM(Y$791:Y943))</f>
        <v/>
      </c>
      <c r="Z944" s="172" t="str">
        <f>IF(F944="","",DSUM('1.3_Emissions de procés'!$E$17:$M$32,"emissions",$F$790:$F944)-SUM(Z$791:Z943))</f>
        <v/>
      </c>
      <c r="AA944" s="172" t="str">
        <f>IF(F944="","",DSUM('1.3_Emissions de procés'!$E$39:$M$54,"e1",$F$790:$F944)-SUM(AA$791:AA943))</f>
        <v/>
      </c>
      <c r="AB944" s="193" t="str">
        <f>IF(F944="","",DSUM('1.3_Emissions de procés'!$E$39:$M$54,"e2",$F$790:$F944)-SUM(AB$791:AB943))</f>
        <v/>
      </c>
      <c r="AC944" s="193" t="str">
        <f>IF(F944="","",DSUM('1.3_Emissions de procés'!$E$39:$M$54,"e3",$F$790:$F944)-SUM(AC$791:AC943))</f>
        <v/>
      </c>
      <c r="AD944" s="193" t="str">
        <f>IF(F944="","",DSUM('1.3_Emissions de procés'!$E$39:$M$54,"emissions",$F$790:$F944)-SUM(AD$791:AD943))</f>
        <v/>
      </c>
    </row>
    <row r="945" spans="2:30" x14ac:dyDescent="0.25">
      <c r="B945">
        <v>155</v>
      </c>
      <c r="C945" s="172" t="str">
        <f>IF('0.1_Dades generals organització'!E198="","",'0.1_Dades generals organització'!E198)</f>
        <v/>
      </c>
      <c r="D945" s="172" t="str">
        <f>IF(C945="","",IF('0.1_Dades generals organització'!G198="no","",Dades!C945))</f>
        <v/>
      </c>
      <c r="E945" s="172" t="str">
        <f>IFERROR(INDEX($D$791:$D$1040,MATCH(0,INDEX(COUNTIF($E$790:E944,$D$791:$D$1040),),)),"")</f>
        <v/>
      </c>
      <c r="F945" s="172" t="str">
        <f t="shared" si="25"/>
        <v/>
      </c>
      <c r="G945" s="172" t="str">
        <f>IF(F945="","",DSUM('1.1_Instal·lacions fixes'!$E$14:$R$36,"e1",$F$790:$F945)+DSUM('1.1_Instal·lacions fixes'!$E$43:$L$58,"e1",$F$790:$F945)-SUM(G$791:G944))</f>
        <v/>
      </c>
      <c r="H945" s="172" t="str">
        <f>IF(F945="","",DSUM('1.1_Instal·lacions fixes'!$E$14:$R$36,"e2",$F$790:$F945)+DSUM('1.1_Instal·lacions fixes'!$E$43:$L$58,"e2",$F$790:$F945)-SUM(H$791:H944))</f>
        <v/>
      </c>
      <c r="I945" s="172" t="str">
        <f>IF(F945="","",DSUM('1.1_Instal·lacions fixes'!$E$14:$R$36,"e3",$F$790:$F945)+DSUM('1.1_Instal·lacions fixes'!$E$43:$L$58,"e3",$F$790:$F945)-SUM(I$791:I944))</f>
        <v/>
      </c>
      <c r="J945" s="172" t="str">
        <f>IF(F945="","",DSUM('1.1_Instal·lacions fixes'!$E$14:$R$36,"emissions",$F$790:$F945)+DSUM('1.1_Instal·lacions fixes'!$E$43:$L$58,"emissions",$F$790:$F945)-SUM(J$791:J944))</f>
        <v/>
      </c>
      <c r="K945" s="172" t="str">
        <f>IF(F945="","",DSUM('1.2_Vehicles i maquinària'!$E$22:$S$44,"e1",$F$790:$F945)+DSUM('1.2_Vehicles i maquinària'!$E$50:$S$70,"emissions",$F$790:$F945)-SUM(K$791:K944))</f>
        <v/>
      </c>
      <c r="L945" s="172" t="str">
        <f>IF(F945="","",DSUM('1.2_Vehicles i maquinària'!$E$22:$S$44,"e2",$F$790:$F945)-SUM(L$791:L944))</f>
        <v/>
      </c>
      <c r="M945" s="172" t="str">
        <f>IF(F945="","",DSUM('1.2_Vehicles i maquinària'!$E$22:$S$44,"e3",$F$790:$F945)-SUM(M$791:M944))</f>
        <v/>
      </c>
      <c r="N945" s="172" t="str">
        <f>IF(F945="","",DSUM('1.2_Vehicles i maquinària'!$E$22:$S$44,"emissions",$F$790:$F945)+DSUM('1.2_Vehicles i maquinària'!$E$50:$S$70,"emissions",$F$790:$F945)-SUM(N$791:N944))</f>
        <v/>
      </c>
      <c r="O945" s="172" t="str">
        <f>IF(F945="","",DSUM('1.2_Vehicles i maquinària'!$E$82:$S$92,"e1",$F$790:$F945)-SUM(O$791:O944))</f>
        <v/>
      </c>
      <c r="P945" s="172" t="str">
        <f>IF(F945="","",DSUM('1.2_Vehicles i maquinària'!$E$82:$S$92,"e2",$F$790:$F945)-SUM(P$791:P944))</f>
        <v/>
      </c>
      <c r="Q945" s="172" t="str">
        <f>IF(F945="","",DSUM('1.2_Vehicles i maquinària'!$E$82:$S$92,"e3",$F$790:$F945)-SUM(Q$791:Q944))</f>
        <v/>
      </c>
      <c r="R945" s="172" t="str">
        <f>IF(F945="","",DSUM('1.2_Vehicles i maquinària'!$E$82:$S$92,"emissions",$F$790:$F945)-SUM(R$791:R944))</f>
        <v/>
      </c>
      <c r="S945" s="172" t="str">
        <f>IF(F945="","",DSUM('1.2_Vehicles i maquinària'!$E$99:$S$109,"e1",$F$790:$F945)-SUM(S$791:S944))</f>
        <v/>
      </c>
      <c r="T945" s="172" t="str">
        <f>IF(F945="","",DSUM('1.2_Vehicles i maquinària'!$E$99:$S$109,"e2",$F$790:$F945)-SUM(T$791:T944))</f>
        <v/>
      </c>
      <c r="U945" s="172" t="str">
        <f>IF(F945="","",DSUM('1.2_Vehicles i maquinària'!$E$99:$S$109,"e3",$F$790:$F945)-SUM(U$791:U944))</f>
        <v/>
      </c>
      <c r="V945" s="172" t="str">
        <f>IF(F945="","",DSUM('1.2_Vehicles i maquinària'!$E$99:$S$109,"emissions",$F$790:$F945)-SUM(V$791:V944))</f>
        <v/>
      </c>
      <c r="W945" s="172" t="str">
        <f>IF(F945="","",DSUM('1.3_Emissions de procés'!$E$17:$M$32,"e1",$F$790:$F945)-SUM(W$791:W944))</f>
        <v/>
      </c>
      <c r="X945" s="172" t="str">
        <f>IF(F945="","",DSUM('1.3_Emissions de procés'!$E$17:$M$32,"e2",$F$790:$F945)-SUM(X$791:X944))</f>
        <v/>
      </c>
      <c r="Y945" s="172" t="str">
        <f>IF(F945="","",DSUM('1.3_Emissions de procés'!$E$17:$M$32,"e3",$F$790:$F945)-SUM(Y$791:Y944))</f>
        <v/>
      </c>
      <c r="Z945" s="172" t="str">
        <f>IF(F945="","",DSUM('1.3_Emissions de procés'!$E$17:$M$32,"emissions",$F$790:$F945)-SUM(Z$791:Z944))</f>
        <v/>
      </c>
      <c r="AA945" s="172" t="str">
        <f>IF(F945="","",DSUM('1.3_Emissions de procés'!$E$39:$M$54,"e1",$F$790:$F945)-SUM(AA$791:AA944))</f>
        <v/>
      </c>
      <c r="AB945" s="193" t="str">
        <f>IF(F945="","",DSUM('1.3_Emissions de procés'!$E$39:$M$54,"e2",$F$790:$F945)-SUM(AB$791:AB944))</f>
        <v/>
      </c>
      <c r="AC945" s="193" t="str">
        <f>IF(F945="","",DSUM('1.3_Emissions de procés'!$E$39:$M$54,"e3",$F$790:$F945)-SUM(AC$791:AC944))</f>
        <v/>
      </c>
      <c r="AD945" s="193" t="str">
        <f>IF(F945="","",DSUM('1.3_Emissions de procés'!$E$39:$M$54,"emissions",$F$790:$F945)-SUM(AD$791:AD944))</f>
        <v/>
      </c>
    </row>
    <row r="946" spans="2:30" x14ac:dyDescent="0.25">
      <c r="B946">
        <v>156</v>
      </c>
      <c r="C946" s="172" t="str">
        <f>IF('0.1_Dades generals organització'!E199="","",'0.1_Dades generals organització'!E199)</f>
        <v/>
      </c>
      <c r="D946" s="172" t="str">
        <f>IF(C946="","",IF('0.1_Dades generals organització'!G199="no","",Dades!C946))</f>
        <v/>
      </c>
      <c r="E946" s="172" t="str">
        <f>IFERROR(INDEX($D$791:$D$1040,MATCH(0,INDEX(COUNTIF($E$790:E945,$D$791:$D$1040),),)),"")</f>
        <v/>
      </c>
      <c r="F946" s="172" t="str">
        <f t="shared" si="25"/>
        <v/>
      </c>
      <c r="G946" s="172" t="str">
        <f>IF(F946="","",DSUM('1.1_Instal·lacions fixes'!$E$14:$R$36,"e1",$F$790:$F946)+DSUM('1.1_Instal·lacions fixes'!$E$43:$L$58,"e1",$F$790:$F946)-SUM(G$791:G945))</f>
        <v/>
      </c>
      <c r="H946" s="172" t="str">
        <f>IF(F946="","",DSUM('1.1_Instal·lacions fixes'!$E$14:$R$36,"e2",$F$790:$F946)+DSUM('1.1_Instal·lacions fixes'!$E$43:$L$58,"e2",$F$790:$F946)-SUM(H$791:H945))</f>
        <v/>
      </c>
      <c r="I946" s="172" t="str">
        <f>IF(F946="","",DSUM('1.1_Instal·lacions fixes'!$E$14:$R$36,"e3",$F$790:$F946)+DSUM('1.1_Instal·lacions fixes'!$E$43:$L$58,"e3",$F$790:$F946)-SUM(I$791:I945))</f>
        <v/>
      </c>
      <c r="J946" s="172" t="str">
        <f>IF(F946="","",DSUM('1.1_Instal·lacions fixes'!$E$14:$R$36,"emissions",$F$790:$F946)+DSUM('1.1_Instal·lacions fixes'!$E$43:$L$58,"emissions",$F$790:$F946)-SUM(J$791:J945))</f>
        <v/>
      </c>
      <c r="K946" s="172" t="str">
        <f>IF(F946="","",DSUM('1.2_Vehicles i maquinària'!$E$22:$S$44,"e1",$F$790:$F946)+DSUM('1.2_Vehicles i maquinària'!$E$50:$S$70,"emissions",$F$790:$F946)-SUM(K$791:K945))</f>
        <v/>
      </c>
      <c r="L946" s="172" t="str">
        <f>IF(F946="","",DSUM('1.2_Vehicles i maquinària'!$E$22:$S$44,"e2",$F$790:$F946)-SUM(L$791:L945))</f>
        <v/>
      </c>
      <c r="M946" s="172" t="str">
        <f>IF(F946="","",DSUM('1.2_Vehicles i maquinària'!$E$22:$S$44,"e3",$F$790:$F946)-SUM(M$791:M945))</f>
        <v/>
      </c>
      <c r="N946" s="172" t="str">
        <f>IF(F946="","",DSUM('1.2_Vehicles i maquinària'!$E$22:$S$44,"emissions",$F$790:$F946)+DSUM('1.2_Vehicles i maquinària'!$E$50:$S$70,"emissions",$F$790:$F946)-SUM(N$791:N945))</f>
        <v/>
      </c>
      <c r="O946" s="172" t="str">
        <f>IF(F946="","",DSUM('1.2_Vehicles i maquinària'!$E$82:$S$92,"e1",$F$790:$F946)-SUM(O$791:O945))</f>
        <v/>
      </c>
      <c r="P946" s="172" t="str">
        <f>IF(F946="","",DSUM('1.2_Vehicles i maquinària'!$E$82:$S$92,"e2",$F$790:$F946)-SUM(P$791:P945))</f>
        <v/>
      </c>
      <c r="Q946" s="172" t="str">
        <f>IF(F946="","",DSUM('1.2_Vehicles i maquinària'!$E$82:$S$92,"e3",$F$790:$F946)-SUM(Q$791:Q945))</f>
        <v/>
      </c>
      <c r="R946" s="172" t="str">
        <f>IF(F946="","",DSUM('1.2_Vehicles i maquinària'!$E$82:$S$92,"emissions",$F$790:$F946)-SUM(R$791:R945))</f>
        <v/>
      </c>
      <c r="S946" s="172" t="str">
        <f>IF(F946="","",DSUM('1.2_Vehicles i maquinària'!$E$99:$S$109,"e1",$F$790:$F946)-SUM(S$791:S945))</f>
        <v/>
      </c>
      <c r="T946" s="172" t="str">
        <f>IF(F946="","",DSUM('1.2_Vehicles i maquinària'!$E$99:$S$109,"e2",$F$790:$F946)-SUM(T$791:T945))</f>
        <v/>
      </c>
      <c r="U946" s="172" t="str">
        <f>IF(F946="","",DSUM('1.2_Vehicles i maquinària'!$E$99:$S$109,"e3",$F$790:$F946)-SUM(U$791:U945))</f>
        <v/>
      </c>
      <c r="V946" s="172" t="str">
        <f>IF(F946="","",DSUM('1.2_Vehicles i maquinària'!$E$99:$S$109,"emissions",$F$790:$F946)-SUM(V$791:V945))</f>
        <v/>
      </c>
      <c r="W946" s="172" t="str">
        <f>IF(F946="","",DSUM('1.3_Emissions de procés'!$E$17:$M$32,"e1",$F$790:$F946)-SUM(W$791:W945))</f>
        <v/>
      </c>
      <c r="X946" s="172" t="str">
        <f>IF(F946="","",DSUM('1.3_Emissions de procés'!$E$17:$M$32,"e2",$F$790:$F946)-SUM(X$791:X945))</f>
        <v/>
      </c>
      <c r="Y946" s="172" t="str">
        <f>IF(F946="","",DSUM('1.3_Emissions de procés'!$E$17:$M$32,"e3",$F$790:$F946)-SUM(Y$791:Y945))</f>
        <v/>
      </c>
      <c r="Z946" s="172" t="str">
        <f>IF(F946="","",DSUM('1.3_Emissions de procés'!$E$17:$M$32,"emissions",$F$790:$F946)-SUM(Z$791:Z945))</f>
        <v/>
      </c>
      <c r="AA946" s="172" t="str">
        <f>IF(F946="","",DSUM('1.3_Emissions de procés'!$E$39:$M$54,"e1",$F$790:$F946)-SUM(AA$791:AA945))</f>
        <v/>
      </c>
      <c r="AB946" s="193" t="str">
        <f>IF(F946="","",DSUM('1.3_Emissions de procés'!$E$39:$M$54,"e2",$F$790:$F946)-SUM(AB$791:AB945))</f>
        <v/>
      </c>
      <c r="AC946" s="193" t="str">
        <f>IF(F946="","",DSUM('1.3_Emissions de procés'!$E$39:$M$54,"e3",$F$790:$F946)-SUM(AC$791:AC945))</f>
        <v/>
      </c>
      <c r="AD946" s="193" t="str">
        <f>IF(F946="","",DSUM('1.3_Emissions de procés'!$E$39:$M$54,"emissions",$F$790:$F946)-SUM(AD$791:AD945))</f>
        <v/>
      </c>
    </row>
    <row r="947" spans="2:30" x14ac:dyDescent="0.25">
      <c r="B947">
        <v>157</v>
      </c>
      <c r="C947" s="172" t="str">
        <f>IF('0.1_Dades generals organització'!E200="","",'0.1_Dades generals organització'!E200)</f>
        <v/>
      </c>
      <c r="D947" s="172" t="str">
        <f>IF(C947="","",IF('0.1_Dades generals organització'!G200="no","",Dades!C947))</f>
        <v/>
      </c>
      <c r="E947" s="172" t="str">
        <f>IFERROR(INDEX($D$791:$D$1040,MATCH(0,INDEX(COUNTIF($E$790:E946,$D$791:$D$1040),),)),"")</f>
        <v/>
      </c>
      <c r="F947" s="172" t="str">
        <f t="shared" si="25"/>
        <v/>
      </c>
      <c r="G947" s="172" t="str">
        <f>IF(F947="","",DSUM('1.1_Instal·lacions fixes'!$E$14:$R$36,"e1",$F$790:$F947)+DSUM('1.1_Instal·lacions fixes'!$E$43:$L$58,"e1",$F$790:$F947)-SUM(G$791:G946))</f>
        <v/>
      </c>
      <c r="H947" s="172" t="str">
        <f>IF(F947="","",DSUM('1.1_Instal·lacions fixes'!$E$14:$R$36,"e2",$F$790:$F947)+DSUM('1.1_Instal·lacions fixes'!$E$43:$L$58,"e2",$F$790:$F947)-SUM(H$791:H946))</f>
        <v/>
      </c>
      <c r="I947" s="172" t="str">
        <f>IF(F947="","",DSUM('1.1_Instal·lacions fixes'!$E$14:$R$36,"e3",$F$790:$F947)+DSUM('1.1_Instal·lacions fixes'!$E$43:$L$58,"e3",$F$790:$F947)-SUM(I$791:I946))</f>
        <v/>
      </c>
      <c r="J947" s="172" t="str">
        <f>IF(F947="","",DSUM('1.1_Instal·lacions fixes'!$E$14:$R$36,"emissions",$F$790:$F947)+DSUM('1.1_Instal·lacions fixes'!$E$43:$L$58,"emissions",$F$790:$F947)-SUM(J$791:J946))</f>
        <v/>
      </c>
      <c r="K947" s="172" t="str">
        <f>IF(F947="","",DSUM('1.2_Vehicles i maquinària'!$E$22:$S$44,"e1",$F$790:$F947)+DSUM('1.2_Vehicles i maquinària'!$E$50:$S$70,"emissions",$F$790:$F947)-SUM(K$791:K946))</f>
        <v/>
      </c>
      <c r="L947" s="172" t="str">
        <f>IF(F947="","",DSUM('1.2_Vehicles i maquinària'!$E$22:$S$44,"e2",$F$790:$F947)-SUM(L$791:L946))</f>
        <v/>
      </c>
      <c r="M947" s="172" t="str">
        <f>IF(F947="","",DSUM('1.2_Vehicles i maquinària'!$E$22:$S$44,"e3",$F$790:$F947)-SUM(M$791:M946))</f>
        <v/>
      </c>
      <c r="N947" s="172" t="str">
        <f>IF(F947="","",DSUM('1.2_Vehicles i maquinària'!$E$22:$S$44,"emissions",$F$790:$F947)+DSUM('1.2_Vehicles i maquinària'!$E$50:$S$70,"emissions",$F$790:$F947)-SUM(N$791:N946))</f>
        <v/>
      </c>
      <c r="O947" s="172" t="str">
        <f>IF(F947="","",DSUM('1.2_Vehicles i maquinària'!$E$82:$S$92,"e1",$F$790:$F947)-SUM(O$791:O946))</f>
        <v/>
      </c>
      <c r="P947" s="172" t="str">
        <f>IF(F947="","",DSUM('1.2_Vehicles i maquinària'!$E$82:$S$92,"e2",$F$790:$F947)-SUM(P$791:P946))</f>
        <v/>
      </c>
      <c r="Q947" s="172" t="str">
        <f>IF(F947="","",DSUM('1.2_Vehicles i maquinària'!$E$82:$S$92,"e3",$F$790:$F947)-SUM(Q$791:Q946))</f>
        <v/>
      </c>
      <c r="R947" s="172" t="str">
        <f>IF(F947="","",DSUM('1.2_Vehicles i maquinària'!$E$82:$S$92,"emissions",$F$790:$F947)-SUM(R$791:R946))</f>
        <v/>
      </c>
      <c r="S947" s="172" t="str">
        <f>IF(F947="","",DSUM('1.2_Vehicles i maquinària'!$E$99:$S$109,"e1",$F$790:$F947)-SUM(S$791:S946))</f>
        <v/>
      </c>
      <c r="T947" s="172" t="str">
        <f>IF(F947="","",DSUM('1.2_Vehicles i maquinària'!$E$99:$S$109,"e2",$F$790:$F947)-SUM(T$791:T946))</f>
        <v/>
      </c>
      <c r="U947" s="172" t="str">
        <f>IF(F947="","",DSUM('1.2_Vehicles i maquinària'!$E$99:$S$109,"e3",$F$790:$F947)-SUM(U$791:U946))</f>
        <v/>
      </c>
      <c r="V947" s="172" t="str">
        <f>IF(F947="","",DSUM('1.2_Vehicles i maquinària'!$E$99:$S$109,"emissions",$F$790:$F947)-SUM(V$791:V946))</f>
        <v/>
      </c>
      <c r="W947" s="172" t="str">
        <f>IF(F947="","",DSUM('1.3_Emissions de procés'!$E$17:$M$32,"e1",$F$790:$F947)-SUM(W$791:W946))</f>
        <v/>
      </c>
      <c r="X947" s="172" t="str">
        <f>IF(F947="","",DSUM('1.3_Emissions de procés'!$E$17:$M$32,"e2",$F$790:$F947)-SUM(X$791:X946))</f>
        <v/>
      </c>
      <c r="Y947" s="172" t="str">
        <f>IF(F947="","",DSUM('1.3_Emissions de procés'!$E$17:$M$32,"e3",$F$790:$F947)-SUM(Y$791:Y946))</f>
        <v/>
      </c>
      <c r="Z947" s="172" t="str">
        <f>IF(F947="","",DSUM('1.3_Emissions de procés'!$E$17:$M$32,"emissions",$F$790:$F947)-SUM(Z$791:Z946))</f>
        <v/>
      </c>
      <c r="AA947" s="172" t="str">
        <f>IF(F947="","",DSUM('1.3_Emissions de procés'!$E$39:$M$54,"e1",$F$790:$F947)-SUM(AA$791:AA946))</f>
        <v/>
      </c>
      <c r="AB947" s="193" t="str">
        <f>IF(F947="","",DSUM('1.3_Emissions de procés'!$E$39:$M$54,"e2",$F$790:$F947)-SUM(AB$791:AB946))</f>
        <v/>
      </c>
      <c r="AC947" s="193" t="str">
        <f>IF(F947="","",DSUM('1.3_Emissions de procés'!$E$39:$M$54,"e3",$F$790:$F947)-SUM(AC$791:AC946))</f>
        <v/>
      </c>
      <c r="AD947" s="193" t="str">
        <f>IF(F947="","",DSUM('1.3_Emissions de procés'!$E$39:$M$54,"emissions",$F$790:$F947)-SUM(AD$791:AD946))</f>
        <v/>
      </c>
    </row>
    <row r="948" spans="2:30" x14ac:dyDescent="0.25">
      <c r="B948">
        <v>158</v>
      </c>
      <c r="C948" s="172" t="str">
        <f>IF('0.1_Dades generals organització'!E201="","",'0.1_Dades generals organització'!E201)</f>
        <v/>
      </c>
      <c r="D948" s="172" t="str">
        <f>IF(C948="","",IF('0.1_Dades generals organització'!G201="no","",Dades!C948))</f>
        <v/>
      </c>
      <c r="E948" s="172" t="str">
        <f>IFERROR(INDEX($D$791:$D$1040,MATCH(0,INDEX(COUNTIF($E$790:E947,$D$791:$D$1040),),)),"")</f>
        <v/>
      </c>
      <c r="F948" s="172" t="str">
        <f t="shared" si="25"/>
        <v/>
      </c>
      <c r="G948" s="172" t="str">
        <f>IF(F948="","",DSUM('1.1_Instal·lacions fixes'!$E$14:$R$36,"e1",$F$790:$F948)+DSUM('1.1_Instal·lacions fixes'!$E$43:$L$58,"e1",$F$790:$F948)-SUM(G$791:G947))</f>
        <v/>
      </c>
      <c r="H948" s="172" t="str">
        <f>IF(F948="","",DSUM('1.1_Instal·lacions fixes'!$E$14:$R$36,"e2",$F$790:$F948)+DSUM('1.1_Instal·lacions fixes'!$E$43:$L$58,"e2",$F$790:$F948)-SUM(H$791:H947))</f>
        <v/>
      </c>
      <c r="I948" s="172" t="str">
        <f>IF(F948="","",DSUM('1.1_Instal·lacions fixes'!$E$14:$R$36,"e3",$F$790:$F948)+DSUM('1.1_Instal·lacions fixes'!$E$43:$L$58,"e3",$F$790:$F948)-SUM(I$791:I947))</f>
        <v/>
      </c>
      <c r="J948" s="172" t="str">
        <f>IF(F948="","",DSUM('1.1_Instal·lacions fixes'!$E$14:$R$36,"emissions",$F$790:$F948)+DSUM('1.1_Instal·lacions fixes'!$E$43:$L$58,"emissions",$F$790:$F948)-SUM(J$791:J947))</f>
        <v/>
      </c>
      <c r="K948" s="172" t="str">
        <f>IF(F948="","",DSUM('1.2_Vehicles i maquinària'!$E$22:$S$44,"e1",$F$790:$F948)+DSUM('1.2_Vehicles i maquinària'!$E$50:$S$70,"emissions",$F$790:$F948)-SUM(K$791:K947))</f>
        <v/>
      </c>
      <c r="L948" s="172" t="str">
        <f>IF(F948="","",DSUM('1.2_Vehicles i maquinària'!$E$22:$S$44,"e2",$F$790:$F948)-SUM(L$791:L947))</f>
        <v/>
      </c>
      <c r="M948" s="172" t="str">
        <f>IF(F948="","",DSUM('1.2_Vehicles i maquinària'!$E$22:$S$44,"e3",$F$790:$F948)-SUM(M$791:M947))</f>
        <v/>
      </c>
      <c r="N948" s="172" t="str">
        <f>IF(F948="","",DSUM('1.2_Vehicles i maquinària'!$E$22:$S$44,"emissions",$F$790:$F948)+DSUM('1.2_Vehicles i maquinària'!$E$50:$S$70,"emissions",$F$790:$F948)-SUM(N$791:N947))</f>
        <v/>
      </c>
      <c r="O948" s="172" t="str">
        <f>IF(F948="","",DSUM('1.2_Vehicles i maquinària'!$E$82:$S$92,"e1",$F$790:$F948)-SUM(O$791:O947))</f>
        <v/>
      </c>
      <c r="P948" s="172" t="str">
        <f>IF(F948="","",DSUM('1.2_Vehicles i maquinària'!$E$82:$S$92,"e2",$F$790:$F948)-SUM(P$791:P947))</f>
        <v/>
      </c>
      <c r="Q948" s="172" t="str">
        <f>IF(F948="","",DSUM('1.2_Vehicles i maquinària'!$E$82:$S$92,"e3",$F$790:$F948)-SUM(Q$791:Q947))</f>
        <v/>
      </c>
      <c r="R948" s="172" t="str">
        <f>IF(F948="","",DSUM('1.2_Vehicles i maquinària'!$E$82:$S$92,"emissions",$F$790:$F948)-SUM(R$791:R947))</f>
        <v/>
      </c>
      <c r="S948" s="172" t="str">
        <f>IF(F948="","",DSUM('1.2_Vehicles i maquinària'!$E$99:$S$109,"e1",$F$790:$F948)-SUM(S$791:S947))</f>
        <v/>
      </c>
      <c r="T948" s="172" t="str">
        <f>IF(F948="","",DSUM('1.2_Vehicles i maquinària'!$E$99:$S$109,"e2",$F$790:$F948)-SUM(T$791:T947))</f>
        <v/>
      </c>
      <c r="U948" s="172" t="str">
        <f>IF(F948="","",DSUM('1.2_Vehicles i maquinària'!$E$99:$S$109,"e3",$F$790:$F948)-SUM(U$791:U947))</f>
        <v/>
      </c>
      <c r="V948" s="172" t="str">
        <f>IF(F948="","",DSUM('1.2_Vehicles i maquinària'!$E$99:$S$109,"emissions",$F$790:$F948)-SUM(V$791:V947))</f>
        <v/>
      </c>
      <c r="W948" s="172" t="str">
        <f>IF(F948="","",DSUM('1.3_Emissions de procés'!$E$17:$M$32,"e1",$F$790:$F948)-SUM(W$791:W947))</f>
        <v/>
      </c>
      <c r="X948" s="172" t="str">
        <f>IF(F948="","",DSUM('1.3_Emissions de procés'!$E$17:$M$32,"e2",$F$790:$F948)-SUM(X$791:X947))</f>
        <v/>
      </c>
      <c r="Y948" s="172" t="str">
        <f>IF(F948="","",DSUM('1.3_Emissions de procés'!$E$17:$M$32,"e3",$F$790:$F948)-SUM(Y$791:Y947))</f>
        <v/>
      </c>
      <c r="Z948" s="172" t="str">
        <f>IF(F948="","",DSUM('1.3_Emissions de procés'!$E$17:$M$32,"emissions",$F$790:$F948)-SUM(Z$791:Z947))</f>
        <v/>
      </c>
      <c r="AA948" s="172" t="str">
        <f>IF(F948="","",DSUM('1.3_Emissions de procés'!$E$39:$M$54,"e1",$F$790:$F948)-SUM(AA$791:AA947))</f>
        <v/>
      </c>
      <c r="AB948" s="193" t="str">
        <f>IF(F948="","",DSUM('1.3_Emissions de procés'!$E$39:$M$54,"e2",$F$790:$F948)-SUM(AB$791:AB947))</f>
        <v/>
      </c>
      <c r="AC948" s="193" t="str">
        <f>IF(F948="","",DSUM('1.3_Emissions de procés'!$E$39:$M$54,"e3",$F$790:$F948)-SUM(AC$791:AC947))</f>
        <v/>
      </c>
      <c r="AD948" s="193" t="str">
        <f>IF(F948="","",DSUM('1.3_Emissions de procés'!$E$39:$M$54,"emissions",$F$790:$F948)-SUM(AD$791:AD947))</f>
        <v/>
      </c>
    </row>
    <row r="949" spans="2:30" x14ac:dyDescent="0.25">
      <c r="B949">
        <v>159</v>
      </c>
      <c r="C949" s="172" t="str">
        <f>IF('0.1_Dades generals organització'!E202="","",'0.1_Dades generals organització'!E202)</f>
        <v/>
      </c>
      <c r="D949" s="172" t="str">
        <f>IF(C949="","",IF('0.1_Dades generals organització'!G202="no","",Dades!C949))</f>
        <v/>
      </c>
      <c r="E949" s="172" t="str">
        <f>IFERROR(INDEX($D$791:$D$1040,MATCH(0,INDEX(COUNTIF($E$790:E948,$D$791:$D$1040),),)),"")</f>
        <v/>
      </c>
      <c r="F949" s="172" t="str">
        <f t="shared" si="25"/>
        <v/>
      </c>
      <c r="G949" s="172" t="str">
        <f>IF(F949="","",DSUM('1.1_Instal·lacions fixes'!$E$14:$R$36,"e1",$F$790:$F949)+DSUM('1.1_Instal·lacions fixes'!$E$43:$L$58,"e1",$F$790:$F949)-SUM(G$791:G948))</f>
        <v/>
      </c>
      <c r="H949" s="172" t="str">
        <f>IF(F949="","",DSUM('1.1_Instal·lacions fixes'!$E$14:$R$36,"e2",$F$790:$F949)+DSUM('1.1_Instal·lacions fixes'!$E$43:$L$58,"e2",$F$790:$F949)-SUM(H$791:H948))</f>
        <v/>
      </c>
      <c r="I949" s="172" t="str">
        <f>IF(F949="","",DSUM('1.1_Instal·lacions fixes'!$E$14:$R$36,"e3",$F$790:$F949)+DSUM('1.1_Instal·lacions fixes'!$E$43:$L$58,"e3",$F$790:$F949)-SUM(I$791:I948))</f>
        <v/>
      </c>
      <c r="J949" s="172" t="str">
        <f>IF(F949="","",DSUM('1.1_Instal·lacions fixes'!$E$14:$R$36,"emissions",$F$790:$F949)+DSUM('1.1_Instal·lacions fixes'!$E$43:$L$58,"emissions",$F$790:$F949)-SUM(J$791:J948))</f>
        <v/>
      </c>
      <c r="K949" s="172" t="str">
        <f>IF(F949="","",DSUM('1.2_Vehicles i maquinària'!$E$22:$S$44,"e1",$F$790:$F949)+DSUM('1.2_Vehicles i maquinària'!$E$50:$S$70,"emissions",$F$790:$F949)-SUM(K$791:K948))</f>
        <v/>
      </c>
      <c r="L949" s="172" t="str">
        <f>IF(F949="","",DSUM('1.2_Vehicles i maquinària'!$E$22:$S$44,"e2",$F$790:$F949)-SUM(L$791:L948))</f>
        <v/>
      </c>
      <c r="M949" s="172" t="str">
        <f>IF(F949="","",DSUM('1.2_Vehicles i maquinària'!$E$22:$S$44,"e3",$F$790:$F949)-SUM(M$791:M948))</f>
        <v/>
      </c>
      <c r="N949" s="172" t="str">
        <f>IF(F949="","",DSUM('1.2_Vehicles i maquinària'!$E$22:$S$44,"emissions",$F$790:$F949)+DSUM('1.2_Vehicles i maquinària'!$E$50:$S$70,"emissions",$F$790:$F949)-SUM(N$791:N948))</f>
        <v/>
      </c>
      <c r="O949" s="172" t="str">
        <f>IF(F949="","",DSUM('1.2_Vehicles i maquinària'!$E$82:$S$92,"e1",$F$790:$F949)-SUM(O$791:O948))</f>
        <v/>
      </c>
      <c r="P949" s="172" t="str">
        <f>IF(F949="","",DSUM('1.2_Vehicles i maquinària'!$E$82:$S$92,"e2",$F$790:$F949)-SUM(P$791:P948))</f>
        <v/>
      </c>
      <c r="Q949" s="172" t="str">
        <f>IF(F949="","",DSUM('1.2_Vehicles i maquinària'!$E$82:$S$92,"e3",$F$790:$F949)-SUM(Q$791:Q948))</f>
        <v/>
      </c>
      <c r="R949" s="172" t="str">
        <f>IF(F949="","",DSUM('1.2_Vehicles i maquinària'!$E$82:$S$92,"emissions",$F$790:$F949)-SUM(R$791:R948))</f>
        <v/>
      </c>
      <c r="S949" s="172" t="str">
        <f>IF(F949="","",DSUM('1.2_Vehicles i maquinària'!$E$99:$S$109,"e1",$F$790:$F949)-SUM(S$791:S948))</f>
        <v/>
      </c>
      <c r="T949" s="172" t="str">
        <f>IF(F949="","",DSUM('1.2_Vehicles i maquinària'!$E$99:$S$109,"e2",$F$790:$F949)-SUM(T$791:T948))</f>
        <v/>
      </c>
      <c r="U949" s="172" t="str">
        <f>IF(F949="","",DSUM('1.2_Vehicles i maquinària'!$E$99:$S$109,"e3",$F$790:$F949)-SUM(U$791:U948))</f>
        <v/>
      </c>
      <c r="V949" s="172" t="str">
        <f>IF(F949="","",DSUM('1.2_Vehicles i maquinària'!$E$99:$S$109,"emissions",$F$790:$F949)-SUM(V$791:V948))</f>
        <v/>
      </c>
      <c r="W949" s="172" t="str">
        <f>IF(F949="","",DSUM('1.3_Emissions de procés'!$E$17:$M$32,"e1",$F$790:$F949)-SUM(W$791:W948))</f>
        <v/>
      </c>
      <c r="X949" s="172" t="str">
        <f>IF(F949="","",DSUM('1.3_Emissions de procés'!$E$17:$M$32,"e2",$F$790:$F949)-SUM(X$791:X948))</f>
        <v/>
      </c>
      <c r="Y949" s="172" t="str">
        <f>IF(F949="","",DSUM('1.3_Emissions de procés'!$E$17:$M$32,"e3",$F$790:$F949)-SUM(Y$791:Y948))</f>
        <v/>
      </c>
      <c r="Z949" s="172" t="str">
        <f>IF(F949="","",DSUM('1.3_Emissions de procés'!$E$17:$M$32,"emissions",$F$790:$F949)-SUM(Z$791:Z948))</f>
        <v/>
      </c>
      <c r="AA949" s="172" t="str">
        <f>IF(F949="","",DSUM('1.3_Emissions de procés'!$E$39:$M$54,"e1",$F$790:$F949)-SUM(AA$791:AA948))</f>
        <v/>
      </c>
      <c r="AB949" s="193" t="str">
        <f>IF(F949="","",DSUM('1.3_Emissions de procés'!$E$39:$M$54,"e2",$F$790:$F949)-SUM(AB$791:AB948))</f>
        <v/>
      </c>
      <c r="AC949" s="193" t="str">
        <f>IF(F949="","",DSUM('1.3_Emissions de procés'!$E$39:$M$54,"e3",$F$790:$F949)-SUM(AC$791:AC948))</f>
        <v/>
      </c>
      <c r="AD949" s="193" t="str">
        <f>IF(F949="","",DSUM('1.3_Emissions de procés'!$E$39:$M$54,"emissions",$F$790:$F949)-SUM(AD$791:AD948))</f>
        <v/>
      </c>
    </row>
    <row r="950" spans="2:30" x14ac:dyDescent="0.25">
      <c r="B950">
        <v>160</v>
      </c>
      <c r="C950" s="172" t="str">
        <f>IF('0.1_Dades generals organització'!E203="","",'0.1_Dades generals organització'!E203)</f>
        <v/>
      </c>
      <c r="D950" s="172" t="str">
        <f>IF(C950="","",IF('0.1_Dades generals organització'!G203="no","",Dades!C950))</f>
        <v/>
      </c>
      <c r="E950" s="172" t="str">
        <f>IFERROR(INDEX($D$791:$D$1040,MATCH(0,INDEX(COUNTIF($E$790:E949,$D$791:$D$1040),),)),"")</f>
        <v/>
      </c>
      <c r="F950" s="172" t="str">
        <f t="shared" si="25"/>
        <v/>
      </c>
      <c r="G950" s="172" t="str">
        <f>IF(F950="","",DSUM('1.1_Instal·lacions fixes'!$E$14:$R$36,"e1",$F$790:$F950)+DSUM('1.1_Instal·lacions fixes'!$E$43:$L$58,"e1",$F$790:$F950)-SUM(G$791:G949))</f>
        <v/>
      </c>
      <c r="H950" s="172" t="str">
        <f>IF(F950="","",DSUM('1.1_Instal·lacions fixes'!$E$14:$R$36,"e2",$F$790:$F950)+DSUM('1.1_Instal·lacions fixes'!$E$43:$L$58,"e2",$F$790:$F950)-SUM(H$791:H949))</f>
        <v/>
      </c>
      <c r="I950" s="172" t="str">
        <f>IF(F950="","",DSUM('1.1_Instal·lacions fixes'!$E$14:$R$36,"e3",$F$790:$F950)+DSUM('1.1_Instal·lacions fixes'!$E$43:$L$58,"e3",$F$790:$F950)-SUM(I$791:I949))</f>
        <v/>
      </c>
      <c r="J950" s="172" t="str">
        <f>IF(F950="","",DSUM('1.1_Instal·lacions fixes'!$E$14:$R$36,"emissions",$F$790:$F950)+DSUM('1.1_Instal·lacions fixes'!$E$43:$L$58,"emissions",$F$790:$F950)-SUM(J$791:J949))</f>
        <v/>
      </c>
      <c r="K950" s="172" t="str">
        <f>IF(F950="","",DSUM('1.2_Vehicles i maquinària'!$E$22:$S$44,"e1",$F$790:$F950)+DSUM('1.2_Vehicles i maquinària'!$E$50:$S$70,"emissions",$F$790:$F950)-SUM(K$791:K949))</f>
        <v/>
      </c>
      <c r="L950" s="172" t="str">
        <f>IF(F950="","",DSUM('1.2_Vehicles i maquinària'!$E$22:$S$44,"e2",$F$790:$F950)-SUM(L$791:L949))</f>
        <v/>
      </c>
      <c r="M950" s="172" t="str">
        <f>IF(F950="","",DSUM('1.2_Vehicles i maquinària'!$E$22:$S$44,"e3",$F$790:$F950)-SUM(M$791:M949))</f>
        <v/>
      </c>
      <c r="N950" s="172" t="str">
        <f>IF(F950="","",DSUM('1.2_Vehicles i maquinària'!$E$22:$S$44,"emissions",$F$790:$F950)+DSUM('1.2_Vehicles i maquinària'!$E$50:$S$70,"emissions",$F$790:$F950)-SUM(N$791:N949))</f>
        <v/>
      </c>
      <c r="O950" s="172" t="str">
        <f>IF(F950="","",DSUM('1.2_Vehicles i maquinària'!$E$82:$S$92,"e1",$F$790:$F950)-SUM(O$791:O949))</f>
        <v/>
      </c>
      <c r="P950" s="172" t="str">
        <f>IF(F950="","",DSUM('1.2_Vehicles i maquinària'!$E$82:$S$92,"e2",$F$790:$F950)-SUM(P$791:P949))</f>
        <v/>
      </c>
      <c r="Q950" s="172" t="str">
        <f>IF(F950="","",DSUM('1.2_Vehicles i maquinària'!$E$82:$S$92,"e3",$F$790:$F950)-SUM(Q$791:Q949))</f>
        <v/>
      </c>
      <c r="R950" s="172" t="str">
        <f>IF(F950="","",DSUM('1.2_Vehicles i maquinària'!$E$82:$S$92,"emissions",$F$790:$F950)-SUM(R$791:R949))</f>
        <v/>
      </c>
      <c r="S950" s="172" t="str">
        <f>IF(F950="","",DSUM('1.2_Vehicles i maquinària'!$E$99:$S$109,"e1",$F$790:$F950)-SUM(S$791:S949))</f>
        <v/>
      </c>
      <c r="T950" s="172" t="str">
        <f>IF(F950="","",DSUM('1.2_Vehicles i maquinària'!$E$99:$S$109,"e2",$F$790:$F950)-SUM(T$791:T949))</f>
        <v/>
      </c>
      <c r="U950" s="172" t="str">
        <f>IF(F950="","",DSUM('1.2_Vehicles i maquinària'!$E$99:$S$109,"e3",$F$790:$F950)-SUM(U$791:U949))</f>
        <v/>
      </c>
      <c r="V950" s="172" t="str">
        <f>IF(F950="","",DSUM('1.2_Vehicles i maquinària'!$E$99:$S$109,"emissions",$F$790:$F950)-SUM(V$791:V949))</f>
        <v/>
      </c>
      <c r="W950" s="172" t="str">
        <f>IF(F950="","",DSUM('1.3_Emissions de procés'!$E$17:$M$32,"e1",$F$790:$F950)-SUM(W$791:W949))</f>
        <v/>
      </c>
      <c r="X950" s="172" t="str">
        <f>IF(F950="","",DSUM('1.3_Emissions de procés'!$E$17:$M$32,"e2",$F$790:$F950)-SUM(X$791:X949))</f>
        <v/>
      </c>
      <c r="Y950" s="172" t="str">
        <f>IF(F950="","",DSUM('1.3_Emissions de procés'!$E$17:$M$32,"e3",$F$790:$F950)-SUM(Y$791:Y949))</f>
        <v/>
      </c>
      <c r="Z950" s="172" t="str">
        <f>IF(F950="","",DSUM('1.3_Emissions de procés'!$E$17:$M$32,"emissions",$F$790:$F950)-SUM(Z$791:Z949))</f>
        <v/>
      </c>
      <c r="AA950" s="172" t="str">
        <f>IF(F950="","",DSUM('1.3_Emissions de procés'!$E$39:$M$54,"e1",$F$790:$F950)-SUM(AA$791:AA949))</f>
        <v/>
      </c>
      <c r="AB950" s="193" t="str">
        <f>IF(F950="","",DSUM('1.3_Emissions de procés'!$E$39:$M$54,"e2",$F$790:$F950)-SUM(AB$791:AB949))</f>
        <v/>
      </c>
      <c r="AC950" s="193" t="str">
        <f>IF(F950="","",DSUM('1.3_Emissions de procés'!$E$39:$M$54,"e3",$F$790:$F950)-SUM(AC$791:AC949))</f>
        <v/>
      </c>
      <c r="AD950" s="193" t="str">
        <f>IF(F950="","",DSUM('1.3_Emissions de procés'!$E$39:$M$54,"emissions",$F$790:$F950)-SUM(AD$791:AD949))</f>
        <v/>
      </c>
    </row>
    <row r="951" spans="2:30" x14ac:dyDescent="0.25">
      <c r="B951">
        <v>161</v>
      </c>
      <c r="C951" s="172" t="str">
        <f>IF('0.1_Dades generals organització'!E204="","",'0.1_Dades generals organització'!E204)</f>
        <v/>
      </c>
      <c r="D951" s="172" t="str">
        <f>IF(C951="","",IF('0.1_Dades generals organització'!G204="no","",Dades!C951))</f>
        <v/>
      </c>
      <c r="E951" s="172" t="str">
        <f>IFERROR(INDEX($D$791:$D$1040,MATCH(0,INDEX(COUNTIF($E$790:E950,$D$791:$D$1040),),)),"")</f>
        <v/>
      </c>
      <c r="F951" s="172" t="str">
        <f t="shared" si="25"/>
        <v/>
      </c>
      <c r="G951" s="172" t="str">
        <f>IF(F951="","",DSUM('1.1_Instal·lacions fixes'!$E$14:$R$36,"e1",$F$790:$F951)+DSUM('1.1_Instal·lacions fixes'!$E$43:$L$58,"e1",$F$790:$F951)-SUM(G$791:G950))</f>
        <v/>
      </c>
      <c r="H951" s="172" t="str">
        <f>IF(F951="","",DSUM('1.1_Instal·lacions fixes'!$E$14:$R$36,"e2",$F$790:$F951)+DSUM('1.1_Instal·lacions fixes'!$E$43:$L$58,"e2",$F$790:$F951)-SUM(H$791:H950))</f>
        <v/>
      </c>
      <c r="I951" s="172" t="str">
        <f>IF(F951="","",DSUM('1.1_Instal·lacions fixes'!$E$14:$R$36,"e3",$F$790:$F951)+DSUM('1.1_Instal·lacions fixes'!$E$43:$L$58,"e3",$F$790:$F951)-SUM(I$791:I950))</f>
        <v/>
      </c>
      <c r="J951" s="172" t="str">
        <f>IF(F951="","",DSUM('1.1_Instal·lacions fixes'!$E$14:$R$36,"emissions",$F$790:$F951)+DSUM('1.1_Instal·lacions fixes'!$E$43:$L$58,"emissions",$F$790:$F951)-SUM(J$791:J950))</f>
        <v/>
      </c>
      <c r="K951" s="172" t="str">
        <f>IF(F951="","",DSUM('1.2_Vehicles i maquinària'!$E$22:$S$44,"e1",$F$790:$F951)+DSUM('1.2_Vehicles i maquinària'!$E$50:$S$70,"emissions",$F$790:$F951)-SUM(K$791:K950))</f>
        <v/>
      </c>
      <c r="L951" s="172" t="str">
        <f>IF(F951="","",DSUM('1.2_Vehicles i maquinària'!$E$22:$S$44,"e2",$F$790:$F951)-SUM(L$791:L950))</f>
        <v/>
      </c>
      <c r="M951" s="172" t="str">
        <f>IF(F951="","",DSUM('1.2_Vehicles i maquinària'!$E$22:$S$44,"e3",$F$790:$F951)-SUM(M$791:M950))</f>
        <v/>
      </c>
      <c r="N951" s="172" t="str">
        <f>IF(F951="","",DSUM('1.2_Vehicles i maquinària'!$E$22:$S$44,"emissions",$F$790:$F951)+DSUM('1.2_Vehicles i maquinària'!$E$50:$S$70,"emissions",$F$790:$F951)-SUM(N$791:N950))</f>
        <v/>
      </c>
      <c r="O951" s="172" t="str">
        <f>IF(F951="","",DSUM('1.2_Vehicles i maquinària'!$E$82:$S$92,"e1",$F$790:$F951)-SUM(O$791:O950))</f>
        <v/>
      </c>
      <c r="P951" s="172" t="str">
        <f>IF(F951="","",DSUM('1.2_Vehicles i maquinària'!$E$82:$S$92,"e2",$F$790:$F951)-SUM(P$791:P950))</f>
        <v/>
      </c>
      <c r="Q951" s="172" t="str">
        <f>IF(F951="","",DSUM('1.2_Vehicles i maquinària'!$E$82:$S$92,"e3",$F$790:$F951)-SUM(Q$791:Q950))</f>
        <v/>
      </c>
      <c r="R951" s="172" t="str">
        <f>IF(F951="","",DSUM('1.2_Vehicles i maquinària'!$E$82:$S$92,"emissions",$F$790:$F951)-SUM(R$791:R950))</f>
        <v/>
      </c>
      <c r="S951" s="172" t="str">
        <f>IF(F951="","",DSUM('1.2_Vehicles i maquinària'!$E$99:$S$109,"e1",$F$790:$F951)-SUM(S$791:S950))</f>
        <v/>
      </c>
      <c r="T951" s="172" t="str">
        <f>IF(F951="","",DSUM('1.2_Vehicles i maquinària'!$E$99:$S$109,"e2",$F$790:$F951)-SUM(T$791:T950))</f>
        <v/>
      </c>
      <c r="U951" s="172" t="str">
        <f>IF(F951="","",DSUM('1.2_Vehicles i maquinària'!$E$99:$S$109,"e3",$F$790:$F951)-SUM(U$791:U950))</f>
        <v/>
      </c>
      <c r="V951" s="172" t="str">
        <f>IF(F951="","",DSUM('1.2_Vehicles i maquinària'!$E$99:$S$109,"emissions",$F$790:$F951)-SUM(V$791:V950))</f>
        <v/>
      </c>
      <c r="W951" s="172" t="str">
        <f>IF(F951="","",DSUM('1.3_Emissions de procés'!$E$17:$M$32,"e1",$F$790:$F951)-SUM(W$791:W950))</f>
        <v/>
      </c>
      <c r="X951" s="172" t="str">
        <f>IF(F951="","",DSUM('1.3_Emissions de procés'!$E$17:$M$32,"e2",$F$790:$F951)-SUM(X$791:X950))</f>
        <v/>
      </c>
      <c r="Y951" s="172" t="str">
        <f>IF(F951="","",DSUM('1.3_Emissions de procés'!$E$17:$M$32,"e3",$F$790:$F951)-SUM(Y$791:Y950))</f>
        <v/>
      </c>
      <c r="Z951" s="172" t="str">
        <f>IF(F951="","",DSUM('1.3_Emissions de procés'!$E$17:$M$32,"emissions",$F$790:$F951)-SUM(Z$791:Z950))</f>
        <v/>
      </c>
      <c r="AA951" s="172" t="str">
        <f>IF(F951="","",DSUM('1.3_Emissions de procés'!$E$39:$M$54,"e1",$F$790:$F951)-SUM(AA$791:AA950))</f>
        <v/>
      </c>
      <c r="AB951" s="193" t="str">
        <f>IF(F951="","",DSUM('1.3_Emissions de procés'!$E$39:$M$54,"e2",$F$790:$F951)-SUM(AB$791:AB950))</f>
        <v/>
      </c>
      <c r="AC951" s="193" t="str">
        <f>IF(F951="","",DSUM('1.3_Emissions de procés'!$E$39:$M$54,"e3",$F$790:$F951)-SUM(AC$791:AC950))</f>
        <v/>
      </c>
      <c r="AD951" s="193" t="str">
        <f>IF(F951="","",DSUM('1.3_Emissions de procés'!$E$39:$M$54,"emissions",$F$790:$F951)-SUM(AD$791:AD950))</f>
        <v/>
      </c>
    </row>
    <row r="952" spans="2:30" x14ac:dyDescent="0.25">
      <c r="B952">
        <v>162</v>
      </c>
      <c r="C952" s="172" t="str">
        <f>IF('0.1_Dades generals organització'!E205="","",'0.1_Dades generals organització'!E205)</f>
        <v/>
      </c>
      <c r="D952" s="172" t="str">
        <f>IF(C952="","",IF('0.1_Dades generals organització'!G205="no","",Dades!C952))</f>
        <v/>
      </c>
      <c r="E952" s="172" t="str">
        <f>IFERROR(INDEX($D$791:$D$1040,MATCH(0,INDEX(COUNTIF($E$790:E951,$D$791:$D$1040),),)),"")</f>
        <v/>
      </c>
      <c r="F952" s="172" t="str">
        <f t="shared" si="25"/>
        <v/>
      </c>
      <c r="G952" s="172" t="str">
        <f>IF(F952="","",DSUM('1.1_Instal·lacions fixes'!$E$14:$R$36,"e1",$F$790:$F952)+DSUM('1.1_Instal·lacions fixes'!$E$43:$L$58,"e1",$F$790:$F952)-SUM(G$791:G951))</f>
        <v/>
      </c>
      <c r="H952" s="172" t="str">
        <f>IF(F952="","",DSUM('1.1_Instal·lacions fixes'!$E$14:$R$36,"e2",$F$790:$F952)+DSUM('1.1_Instal·lacions fixes'!$E$43:$L$58,"e2",$F$790:$F952)-SUM(H$791:H951))</f>
        <v/>
      </c>
      <c r="I952" s="172" t="str">
        <f>IF(F952="","",DSUM('1.1_Instal·lacions fixes'!$E$14:$R$36,"e3",$F$790:$F952)+DSUM('1.1_Instal·lacions fixes'!$E$43:$L$58,"e3",$F$790:$F952)-SUM(I$791:I951))</f>
        <v/>
      </c>
      <c r="J952" s="172" t="str">
        <f>IF(F952="","",DSUM('1.1_Instal·lacions fixes'!$E$14:$R$36,"emissions",$F$790:$F952)+DSUM('1.1_Instal·lacions fixes'!$E$43:$L$58,"emissions",$F$790:$F952)-SUM(J$791:J951))</f>
        <v/>
      </c>
      <c r="K952" s="172" t="str">
        <f>IF(F952="","",DSUM('1.2_Vehicles i maquinària'!$E$22:$S$44,"e1",$F$790:$F952)+DSUM('1.2_Vehicles i maquinària'!$E$50:$S$70,"emissions",$F$790:$F952)-SUM(K$791:K951))</f>
        <v/>
      </c>
      <c r="L952" s="172" t="str">
        <f>IF(F952="","",DSUM('1.2_Vehicles i maquinària'!$E$22:$S$44,"e2",$F$790:$F952)-SUM(L$791:L951))</f>
        <v/>
      </c>
      <c r="M952" s="172" t="str">
        <f>IF(F952="","",DSUM('1.2_Vehicles i maquinària'!$E$22:$S$44,"e3",$F$790:$F952)-SUM(M$791:M951))</f>
        <v/>
      </c>
      <c r="N952" s="172" t="str">
        <f>IF(F952="","",DSUM('1.2_Vehicles i maquinària'!$E$22:$S$44,"emissions",$F$790:$F952)+DSUM('1.2_Vehicles i maquinària'!$E$50:$S$70,"emissions",$F$790:$F952)-SUM(N$791:N951))</f>
        <v/>
      </c>
      <c r="O952" s="172" t="str">
        <f>IF(F952="","",DSUM('1.2_Vehicles i maquinària'!$E$82:$S$92,"e1",$F$790:$F952)-SUM(O$791:O951))</f>
        <v/>
      </c>
      <c r="P952" s="172" t="str">
        <f>IF(F952="","",DSUM('1.2_Vehicles i maquinària'!$E$82:$S$92,"e2",$F$790:$F952)-SUM(P$791:P951))</f>
        <v/>
      </c>
      <c r="Q952" s="172" t="str">
        <f>IF(F952="","",DSUM('1.2_Vehicles i maquinària'!$E$82:$S$92,"e3",$F$790:$F952)-SUM(Q$791:Q951))</f>
        <v/>
      </c>
      <c r="R952" s="172" t="str">
        <f>IF(F952="","",DSUM('1.2_Vehicles i maquinària'!$E$82:$S$92,"emissions",$F$790:$F952)-SUM(R$791:R951))</f>
        <v/>
      </c>
      <c r="S952" s="172" t="str">
        <f>IF(F952="","",DSUM('1.2_Vehicles i maquinària'!$E$99:$S$109,"e1",$F$790:$F952)-SUM(S$791:S951))</f>
        <v/>
      </c>
      <c r="T952" s="172" t="str">
        <f>IF(F952="","",DSUM('1.2_Vehicles i maquinària'!$E$99:$S$109,"e2",$F$790:$F952)-SUM(T$791:T951))</f>
        <v/>
      </c>
      <c r="U952" s="172" t="str">
        <f>IF(F952="","",DSUM('1.2_Vehicles i maquinària'!$E$99:$S$109,"e3",$F$790:$F952)-SUM(U$791:U951))</f>
        <v/>
      </c>
      <c r="V952" s="172" t="str">
        <f>IF(F952="","",DSUM('1.2_Vehicles i maquinària'!$E$99:$S$109,"emissions",$F$790:$F952)-SUM(V$791:V951))</f>
        <v/>
      </c>
      <c r="W952" s="172" t="str">
        <f>IF(F952="","",DSUM('1.3_Emissions de procés'!$E$17:$M$32,"e1",$F$790:$F952)-SUM(W$791:W951))</f>
        <v/>
      </c>
      <c r="X952" s="172" t="str">
        <f>IF(F952="","",DSUM('1.3_Emissions de procés'!$E$17:$M$32,"e2",$F$790:$F952)-SUM(X$791:X951))</f>
        <v/>
      </c>
      <c r="Y952" s="172" t="str">
        <f>IF(F952="","",DSUM('1.3_Emissions de procés'!$E$17:$M$32,"e3",$F$790:$F952)-SUM(Y$791:Y951))</f>
        <v/>
      </c>
      <c r="Z952" s="172" t="str">
        <f>IF(F952="","",DSUM('1.3_Emissions de procés'!$E$17:$M$32,"emissions",$F$790:$F952)-SUM(Z$791:Z951))</f>
        <v/>
      </c>
      <c r="AA952" s="172" t="str">
        <f>IF(F952="","",DSUM('1.3_Emissions de procés'!$E$39:$M$54,"e1",$F$790:$F952)-SUM(AA$791:AA951))</f>
        <v/>
      </c>
      <c r="AB952" s="193" t="str">
        <f>IF(F952="","",DSUM('1.3_Emissions de procés'!$E$39:$M$54,"e2",$F$790:$F952)-SUM(AB$791:AB951))</f>
        <v/>
      </c>
      <c r="AC952" s="193" t="str">
        <f>IF(F952="","",DSUM('1.3_Emissions de procés'!$E$39:$M$54,"e3",$F$790:$F952)-SUM(AC$791:AC951))</f>
        <v/>
      </c>
      <c r="AD952" s="193" t="str">
        <f>IF(F952="","",DSUM('1.3_Emissions de procés'!$E$39:$M$54,"emissions",$F$790:$F952)-SUM(AD$791:AD951))</f>
        <v/>
      </c>
    </row>
    <row r="953" spans="2:30" x14ac:dyDescent="0.25">
      <c r="B953">
        <v>163</v>
      </c>
      <c r="C953" s="172" t="str">
        <f>IF('0.1_Dades generals organització'!E206="","",'0.1_Dades generals organització'!E206)</f>
        <v/>
      </c>
      <c r="D953" s="172" t="str">
        <f>IF(C953="","",IF('0.1_Dades generals organització'!G206="no","",Dades!C953))</f>
        <v/>
      </c>
      <c r="E953" s="172" t="str">
        <f>IFERROR(INDEX($D$791:$D$1040,MATCH(0,INDEX(COUNTIF($E$790:E952,$D$791:$D$1040),),)),"")</f>
        <v/>
      </c>
      <c r="F953" s="172" t="str">
        <f t="shared" si="25"/>
        <v/>
      </c>
      <c r="G953" s="172" t="str">
        <f>IF(F953="","",DSUM('1.1_Instal·lacions fixes'!$E$14:$R$36,"e1",$F$790:$F953)+DSUM('1.1_Instal·lacions fixes'!$E$43:$L$58,"e1",$F$790:$F953)-SUM(G$791:G952))</f>
        <v/>
      </c>
      <c r="H953" s="172" t="str">
        <f>IF(F953="","",DSUM('1.1_Instal·lacions fixes'!$E$14:$R$36,"e2",$F$790:$F953)+DSUM('1.1_Instal·lacions fixes'!$E$43:$L$58,"e2",$F$790:$F953)-SUM(H$791:H952))</f>
        <v/>
      </c>
      <c r="I953" s="172" t="str">
        <f>IF(F953="","",DSUM('1.1_Instal·lacions fixes'!$E$14:$R$36,"e3",$F$790:$F953)+DSUM('1.1_Instal·lacions fixes'!$E$43:$L$58,"e3",$F$790:$F953)-SUM(I$791:I952))</f>
        <v/>
      </c>
      <c r="J953" s="172" t="str">
        <f>IF(F953="","",DSUM('1.1_Instal·lacions fixes'!$E$14:$R$36,"emissions",$F$790:$F953)+DSUM('1.1_Instal·lacions fixes'!$E$43:$L$58,"emissions",$F$790:$F953)-SUM(J$791:J952))</f>
        <v/>
      </c>
      <c r="K953" s="172" t="str">
        <f>IF(F953="","",DSUM('1.2_Vehicles i maquinària'!$E$22:$S$44,"e1",$F$790:$F953)+DSUM('1.2_Vehicles i maquinària'!$E$50:$S$70,"emissions",$F$790:$F953)-SUM(K$791:K952))</f>
        <v/>
      </c>
      <c r="L953" s="172" t="str">
        <f>IF(F953="","",DSUM('1.2_Vehicles i maquinària'!$E$22:$S$44,"e2",$F$790:$F953)-SUM(L$791:L952))</f>
        <v/>
      </c>
      <c r="M953" s="172" t="str">
        <f>IF(F953="","",DSUM('1.2_Vehicles i maquinària'!$E$22:$S$44,"e3",$F$790:$F953)-SUM(M$791:M952))</f>
        <v/>
      </c>
      <c r="N953" s="172" t="str">
        <f>IF(F953="","",DSUM('1.2_Vehicles i maquinària'!$E$22:$S$44,"emissions",$F$790:$F953)+DSUM('1.2_Vehicles i maquinària'!$E$50:$S$70,"emissions",$F$790:$F953)-SUM(N$791:N952))</f>
        <v/>
      </c>
      <c r="O953" s="172" t="str">
        <f>IF(F953="","",DSUM('1.2_Vehicles i maquinària'!$E$82:$S$92,"e1",$F$790:$F953)-SUM(O$791:O952))</f>
        <v/>
      </c>
      <c r="P953" s="172" t="str">
        <f>IF(F953="","",DSUM('1.2_Vehicles i maquinària'!$E$82:$S$92,"e2",$F$790:$F953)-SUM(P$791:P952))</f>
        <v/>
      </c>
      <c r="Q953" s="172" t="str">
        <f>IF(F953="","",DSUM('1.2_Vehicles i maquinària'!$E$82:$S$92,"e3",$F$790:$F953)-SUM(Q$791:Q952))</f>
        <v/>
      </c>
      <c r="R953" s="172" t="str">
        <f>IF(F953="","",DSUM('1.2_Vehicles i maquinària'!$E$82:$S$92,"emissions",$F$790:$F953)-SUM(R$791:R952))</f>
        <v/>
      </c>
      <c r="S953" s="172" t="str">
        <f>IF(F953="","",DSUM('1.2_Vehicles i maquinària'!$E$99:$S$109,"e1",$F$790:$F953)-SUM(S$791:S952))</f>
        <v/>
      </c>
      <c r="T953" s="172" t="str">
        <f>IF(F953="","",DSUM('1.2_Vehicles i maquinària'!$E$99:$S$109,"e2",$F$790:$F953)-SUM(T$791:T952))</f>
        <v/>
      </c>
      <c r="U953" s="172" t="str">
        <f>IF(F953="","",DSUM('1.2_Vehicles i maquinària'!$E$99:$S$109,"e3",$F$790:$F953)-SUM(U$791:U952))</f>
        <v/>
      </c>
      <c r="V953" s="172" t="str">
        <f>IF(F953="","",DSUM('1.2_Vehicles i maquinària'!$E$99:$S$109,"emissions",$F$790:$F953)-SUM(V$791:V952))</f>
        <v/>
      </c>
      <c r="W953" s="172" t="str">
        <f>IF(F953="","",DSUM('1.3_Emissions de procés'!$E$17:$M$32,"e1",$F$790:$F953)-SUM(W$791:W952))</f>
        <v/>
      </c>
      <c r="X953" s="172" t="str">
        <f>IF(F953="","",DSUM('1.3_Emissions de procés'!$E$17:$M$32,"e2",$F$790:$F953)-SUM(X$791:X952))</f>
        <v/>
      </c>
      <c r="Y953" s="172" t="str">
        <f>IF(F953="","",DSUM('1.3_Emissions de procés'!$E$17:$M$32,"e3",$F$790:$F953)-SUM(Y$791:Y952))</f>
        <v/>
      </c>
      <c r="Z953" s="172" t="str">
        <f>IF(F953="","",DSUM('1.3_Emissions de procés'!$E$17:$M$32,"emissions",$F$790:$F953)-SUM(Z$791:Z952))</f>
        <v/>
      </c>
      <c r="AA953" s="172" t="str">
        <f>IF(F953="","",DSUM('1.3_Emissions de procés'!$E$39:$M$54,"e1",$F$790:$F953)-SUM(AA$791:AA952))</f>
        <v/>
      </c>
      <c r="AB953" s="193" t="str">
        <f>IF(F953="","",DSUM('1.3_Emissions de procés'!$E$39:$M$54,"e2",$F$790:$F953)-SUM(AB$791:AB952))</f>
        <v/>
      </c>
      <c r="AC953" s="193" t="str">
        <f>IF(F953="","",DSUM('1.3_Emissions de procés'!$E$39:$M$54,"e3",$F$790:$F953)-SUM(AC$791:AC952))</f>
        <v/>
      </c>
      <c r="AD953" s="193" t="str">
        <f>IF(F953="","",DSUM('1.3_Emissions de procés'!$E$39:$M$54,"emissions",$F$790:$F953)-SUM(AD$791:AD952))</f>
        <v/>
      </c>
    </row>
    <row r="954" spans="2:30" x14ac:dyDescent="0.25">
      <c r="B954">
        <v>164</v>
      </c>
      <c r="C954" s="172" t="str">
        <f>IF('0.1_Dades generals organització'!E207="","",'0.1_Dades generals organització'!E207)</f>
        <v/>
      </c>
      <c r="D954" s="172" t="str">
        <f>IF(C954="","",IF('0.1_Dades generals organització'!G207="no","",Dades!C954))</f>
        <v/>
      </c>
      <c r="E954" s="172" t="str">
        <f>IFERROR(INDEX($D$791:$D$1040,MATCH(0,INDEX(COUNTIF($E$790:E953,$D$791:$D$1040),),)),"")</f>
        <v/>
      </c>
      <c r="F954" s="172" t="str">
        <f t="shared" si="25"/>
        <v/>
      </c>
      <c r="G954" s="172" t="str">
        <f>IF(F954="","",DSUM('1.1_Instal·lacions fixes'!$E$14:$R$36,"e1",$F$790:$F954)+DSUM('1.1_Instal·lacions fixes'!$E$43:$L$58,"e1",$F$790:$F954)-SUM(G$791:G953))</f>
        <v/>
      </c>
      <c r="H954" s="172" t="str">
        <f>IF(F954="","",DSUM('1.1_Instal·lacions fixes'!$E$14:$R$36,"e2",$F$790:$F954)+DSUM('1.1_Instal·lacions fixes'!$E$43:$L$58,"e2",$F$790:$F954)-SUM(H$791:H953))</f>
        <v/>
      </c>
      <c r="I954" s="172" t="str">
        <f>IF(F954="","",DSUM('1.1_Instal·lacions fixes'!$E$14:$R$36,"e3",$F$790:$F954)+DSUM('1.1_Instal·lacions fixes'!$E$43:$L$58,"e3",$F$790:$F954)-SUM(I$791:I953))</f>
        <v/>
      </c>
      <c r="J954" s="172" t="str">
        <f>IF(F954="","",DSUM('1.1_Instal·lacions fixes'!$E$14:$R$36,"emissions",$F$790:$F954)+DSUM('1.1_Instal·lacions fixes'!$E$43:$L$58,"emissions",$F$790:$F954)-SUM(J$791:J953))</f>
        <v/>
      </c>
      <c r="K954" s="172" t="str">
        <f>IF(F954="","",DSUM('1.2_Vehicles i maquinària'!$E$22:$S$44,"e1",$F$790:$F954)+DSUM('1.2_Vehicles i maquinària'!$E$50:$S$70,"emissions",$F$790:$F954)-SUM(K$791:K953))</f>
        <v/>
      </c>
      <c r="L954" s="172" t="str">
        <f>IF(F954="","",DSUM('1.2_Vehicles i maquinària'!$E$22:$S$44,"e2",$F$790:$F954)-SUM(L$791:L953))</f>
        <v/>
      </c>
      <c r="M954" s="172" t="str">
        <f>IF(F954="","",DSUM('1.2_Vehicles i maquinària'!$E$22:$S$44,"e3",$F$790:$F954)-SUM(M$791:M953))</f>
        <v/>
      </c>
      <c r="N954" s="172" t="str">
        <f>IF(F954="","",DSUM('1.2_Vehicles i maquinària'!$E$22:$S$44,"emissions",$F$790:$F954)+DSUM('1.2_Vehicles i maquinària'!$E$50:$S$70,"emissions",$F$790:$F954)-SUM(N$791:N953))</f>
        <v/>
      </c>
      <c r="O954" s="172" t="str">
        <f>IF(F954="","",DSUM('1.2_Vehicles i maquinària'!$E$82:$S$92,"e1",$F$790:$F954)-SUM(O$791:O953))</f>
        <v/>
      </c>
      <c r="P954" s="172" t="str">
        <f>IF(F954="","",DSUM('1.2_Vehicles i maquinària'!$E$82:$S$92,"e2",$F$790:$F954)-SUM(P$791:P953))</f>
        <v/>
      </c>
      <c r="Q954" s="172" t="str">
        <f>IF(F954="","",DSUM('1.2_Vehicles i maquinària'!$E$82:$S$92,"e3",$F$790:$F954)-SUM(Q$791:Q953))</f>
        <v/>
      </c>
      <c r="R954" s="172" t="str">
        <f>IF(F954="","",DSUM('1.2_Vehicles i maquinària'!$E$82:$S$92,"emissions",$F$790:$F954)-SUM(R$791:R953))</f>
        <v/>
      </c>
      <c r="S954" s="172" t="str">
        <f>IF(F954="","",DSUM('1.2_Vehicles i maquinària'!$E$99:$S$109,"e1",$F$790:$F954)-SUM(S$791:S953))</f>
        <v/>
      </c>
      <c r="T954" s="172" t="str">
        <f>IF(F954="","",DSUM('1.2_Vehicles i maquinària'!$E$99:$S$109,"e2",$F$790:$F954)-SUM(T$791:T953))</f>
        <v/>
      </c>
      <c r="U954" s="172" t="str">
        <f>IF(F954="","",DSUM('1.2_Vehicles i maquinària'!$E$99:$S$109,"e3",$F$790:$F954)-SUM(U$791:U953))</f>
        <v/>
      </c>
      <c r="V954" s="172" t="str">
        <f>IF(F954="","",DSUM('1.2_Vehicles i maquinària'!$E$99:$S$109,"emissions",$F$790:$F954)-SUM(V$791:V953))</f>
        <v/>
      </c>
      <c r="W954" s="172" t="str">
        <f>IF(F954="","",DSUM('1.3_Emissions de procés'!$E$17:$M$32,"e1",$F$790:$F954)-SUM(W$791:W953))</f>
        <v/>
      </c>
      <c r="X954" s="172" t="str">
        <f>IF(F954="","",DSUM('1.3_Emissions de procés'!$E$17:$M$32,"e2",$F$790:$F954)-SUM(X$791:X953))</f>
        <v/>
      </c>
      <c r="Y954" s="172" t="str">
        <f>IF(F954="","",DSUM('1.3_Emissions de procés'!$E$17:$M$32,"e3",$F$790:$F954)-SUM(Y$791:Y953))</f>
        <v/>
      </c>
      <c r="Z954" s="172" t="str">
        <f>IF(F954="","",DSUM('1.3_Emissions de procés'!$E$17:$M$32,"emissions",$F$790:$F954)-SUM(Z$791:Z953))</f>
        <v/>
      </c>
      <c r="AA954" s="172" t="str">
        <f>IF(F954="","",DSUM('1.3_Emissions de procés'!$E$39:$M$54,"e1",$F$790:$F954)-SUM(AA$791:AA953))</f>
        <v/>
      </c>
      <c r="AB954" s="193" t="str">
        <f>IF(F954="","",DSUM('1.3_Emissions de procés'!$E$39:$M$54,"e2",$F$790:$F954)-SUM(AB$791:AB953))</f>
        <v/>
      </c>
      <c r="AC954" s="193" t="str">
        <f>IF(F954="","",DSUM('1.3_Emissions de procés'!$E$39:$M$54,"e3",$F$790:$F954)-SUM(AC$791:AC953))</f>
        <v/>
      </c>
      <c r="AD954" s="193" t="str">
        <f>IF(F954="","",DSUM('1.3_Emissions de procés'!$E$39:$M$54,"emissions",$F$790:$F954)-SUM(AD$791:AD953))</f>
        <v/>
      </c>
    </row>
    <row r="955" spans="2:30" x14ac:dyDescent="0.25">
      <c r="B955">
        <v>165</v>
      </c>
      <c r="C955" s="172" t="str">
        <f>IF('0.1_Dades generals organització'!E208="","",'0.1_Dades generals organització'!E208)</f>
        <v/>
      </c>
      <c r="D955" s="172" t="str">
        <f>IF(C955="","",IF('0.1_Dades generals organització'!G208="no","",Dades!C955))</f>
        <v/>
      </c>
      <c r="E955" s="172" t="str">
        <f>IFERROR(INDEX($D$791:$D$1040,MATCH(0,INDEX(COUNTIF($E$790:E954,$D$791:$D$1040),),)),"")</f>
        <v/>
      </c>
      <c r="F955" s="172" t="str">
        <f t="shared" si="25"/>
        <v/>
      </c>
      <c r="G955" s="172" t="str">
        <f>IF(F955="","",DSUM('1.1_Instal·lacions fixes'!$E$14:$R$36,"e1",$F$790:$F955)+DSUM('1.1_Instal·lacions fixes'!$E$43:$L$58,"e1",$F$790:$F955)-SUM(G$791:G954))</f>
        <v/>
      </c>
      <c r="H955" s="172" t="str">
        <f>IF(F955="","",DSUM('1.1_Instal·lacions fixes'!$E$14:$R$36,"e2",$F$790:$F955)+DSUM('1.1_Instal·lacions fixes'!$E$43:$L$58,"e2",$F$790:$F955)-SUM(H$791:H954))</f>
        <v/>
      </c>
      <c r="I955" s="172" t="str">
        <f>IF(F955="","",DSUM('1.1_Instal·lacions fixes'!$E$14:$R$36,"e3",$F$790:$F955)+DSUM('1.1_Instal·lacions fixes'!$E$43:$L$58,"e3",$F$790:$F955)-SUM(I$791:I954))</f>
        <v/>
      </c>
      <c r="J955" s="172" t="str">
        <f>IF(F955="","",DSUM('1.1_Instal·lacions fixes'!$E$14:$R$36,"emissions",$F$790:$F955)+DSUM('1.1_Instal·lacions fixes'!$E$43:$L$58,"emissions",$F$790:$F955)-SUM(J$791:J954))</f>
        <v/>
      </c>
      <c r="K955" s="172" t="str">
        <f>IF(F955="","",DSUM('1.2_Vehicles i maquinària'!$E$22:$S$44,"e1",$F$790:$F955)+DSUM('1.2_Vehicles i maquinària'!$E$50:$S$70,"emissions",$F$790:$F955)-SUM(K$791:K954))</f>
        <v/>
      </c>
      <c r="L955" s="172" t="str">
        <f>IF(F955="","",DSUM('1.2_Vehicles i maquinària'!$E$22:$S$44,"e2",$F$790:$F955)-SUM(L$791:L954))</f>
        <v/>
      </c>
      <c r="M955" s="172" t="str">
        <f>IF(F955="","",DSUM('1.2_Vehicles i maquinària'!$E$22:$S$44,"e3",$F$790:$F955)-SUM(M$791:M954))</f>
        <v/>
      </c>
      <c r="N955" s="172" t="str">
        <f>IF(F955="","",DSUM('1.2_Vehicles i maquinària'!$E$22:$S$44,"emissions",$F$790:$F955)+DSUM('1.2_Vehicles i maquinària'!$E$50:$S$70,"emissions",$F$790:$F955)-SUM(N$791:N954))</f>
        <v/>
      </c>
      <c r="O955" s="172" t="str">
        <f>IF(F955="","",DSUM('1.2_Vehicles i maquinària'!$E$82:$S$92,"e1",$F$790:$F955)-SUM(O$791:O954))</f>
        <v/>
      </c>
      <c r="P955" s="172" t="str">
        <f>IF(F955="","",DSUM('1.2_Vehicles i maquinària'!$E$82:$S$92,"e2",$F$790:$F955)-SUM(P$791:P954))</f>
        <v/>
      </c>
      <c r="Q955" s="172" t="str">
        <f>IF(F955="","",DSUM('1.2_Vehicles i maquinària'!$E$82:$S$92,"e3",$F$790:$F955)-SUM(Q$791:Q954))</f>
        <v/>
      </c>
      <c r="R955" s="172" t="str">
        <f>IF(F955="","",DSUM('1.2_Vehicles i maquinària'!$E$82:$S$92,"emissions",$F$790:$F955)-SUM(R$791:R954))</f>
        <v/>
      </c>
      <c r="S955" s="172" t="str">
        <f>IF(F955="","",DSUM('1.2_Vehicles i maquinària'!$E$99:$S$109,"e1",$F$790:$F955)-SUM(S$791:S954))</f>
        <v/>
      </c>
      <c r="T955" s="172" t="str">
        <f>IF(F955="","",DSUM('1.2_Vehicles i maquinària'!$E$99:$S$109,"e2",$F$790:$F955)-SUM(T$791:T954))</f>
        <v/>
      </c>
      <c r="U955" s="172" t="str">
        <f>IF(F955="","",DSUM('1.2_Vehicles i maquinària'!$E$99:$S$109,"e3",$F$790:$F955)-SUM(U$791:U954))</f>
        <v/>
      </c>
      <c r="V955" s="172" t="str">
        <f>IF(F955="","",DSUM('1.2_Vehicles i maquinària'!$E$99:$S$109,"emissions",$F$790:$F955)-SUM(V$791:V954))</f>
        <v/>
      </c>
      <c r="W955" s="172" t="str">
        <f>IF(F955="","",DSUM('1.3_Emissions de procés'!$E$17:$M$32,"e1",$F$790:$F955)-SUM(W$791:W954))</f>
        <v/>
      </c>
      <c r="X955" s="172" t="str">
        <f>IF(F955="","",DSUM('1.3_Emissions de procés'!$E$17:$M$32,"e2",$F$790:$F955)-SUM(X$791:X954))</f>
        <v/>
      </c>
      <c r="Y955" s="172" t="str">
        <f>IF(F955="","",DSUM('1.3_Emissions de procés'!$E$17:$M$32,"e3",$F$790:$F955)-SUM(Y$791:Y954))</f>
        <v/>
      </c>
      <c r="Z955" s="172" t="str">
        <f>IF(F955="","",DSUM('1.3_Emissions de procés'!$E$17:$M$32,"emissions",$F$790:$F955)-SUM(Z$791:Z954))</f>
        <v/>
      </c>
      <c r="AA955" s="172" t="str">
        <f>IF(F955="","",DSUM('1.3_Emissions de procés'!$E$39:$M$54,"e1",$F$790:$F955)-SUM(AA$791:AA954))</f>
        <v/>
      </c>
      <c r="AB955" s="193" t="str">
        <f>IF(F955="","",DSUM('1.3_Emissions de procés'!$E$39:$M$54,"e2",$F$790:$F955)-SUM(AB$791:AB954))</f>
        <v/>
      </c>
      <c r="AC955" s="193" t="str">
        <f>IF(F955="","",DSUM('1.3_Emissions de procés'!$E$39:$M$54,"e3",$F$790:$F955)-SUM(AC$791:AC954))</f>
        <v/>
      </c>
      <c r="AD955" s="193" t="str">
        <f>IF(F955="","",DSUM('1.3_Emissions de procés'!$E$39:$M$54,"emissions",$F$790:$F955)-SUM(AD$791:AD954))</f>
        <v/>
      </c>
    </row>
    <row r="956" spans="2:30" x14ac:dyDescent="0.25">
      <c r="B956">
        <v>166</v>
      </c>
      <c r="C956" s="172" t="str">
        <f>IF('0.1_Dades generals organització'!E209="","",'0.1_Dades generals organització'!E209)</f>
        <v/>
      </c>
      <c r="D956" s="172" t="str">
        <f>IF(C956="","",IF('0.1_Dades generals organització'!G209="no","",Dades!C956))</f>
        <v/>
      </c>
      <c r="E956" s="172" t="str">
        <f>IFERROR(INDEX($D$791:$D$1040,MATCH(0,INDEX(COUNTIF($E$790:E955,$D$791:$D$1040),),)),"")</f>
        <v/>
      </c>
      <c r="F956" s="172" t="str">
        <f t="shared" si="25"/>
        <v/>
      </c>
      <c r="G956" s="172" t="str">
        <f>IF(F956="","",DSUM('1.1_Instal·lacions fixes'!$E$14:$R$36,"e1",$F$790:$F956)+DSUM('1.1_Instal·lacions fixes'!$E$43:$L$58,"e1",$F$790:$F956)-SUM(G$791:G955))</f>
        <v/>
      </c>
      <c r="H956" s="172" t="str">
        <f>IF(F956="","",DSUM('1.1_Instal·lacions fixes'!$E$14:$R$36,"e2",$F$790:$F956)+DSUM('1.1_Instal·lacions fixes'!$E$43:$L$58,"e2",$F$790:$F956)-SUM(H$791:H955))</f>
        <v/>
      </c>
      <c r="I956" s="172" t="str">
        <f>IF(F956="","",DSUM('1.1_Instal·lacions fixes'!$E$14:$R$36,"e3",$F$790:$F956)+DSUM('1.1_Instal·lacions fixes'!$E$43:$L$58,"e3",$F$790:$F956)-SUM(I$791:I955))</f>
        <v/>
      </c>
      <c r="J956" s="172" t="str">
        <f>IF(F956="","",DSUM('1.1_Instal·lacions fixes'!$E$14:$R$36,"emissions",$F$790:$F956)+DSUM('1.1_Instal·lacions fixes'!$E$43:$L$58,"emissions",$F$790:$F956)-SUM(J$791:J955))</f>
        <v/>
      </c>
      <c r="K956" s="172" t="str">
        <f>IF(F956="","",DSUM('1.2_Vehicles i maquinària'!$E$22:$S$44,"e1",$F$790:$F956)+DSUM('1.2_Vehicles i maquinària'!$E$50:$S$70,"emissions",$F$790:$F956)-SUM(K$791:K955))</f>
        <v/>
      </c>
      <c r="L956" s="172" t="str">
        <f>IF(F956="","",DSUM('1.2_Vehicles i maquinària'!$E$22:$S$44,"e2",$F$790:$F956)-SUM(L$791:L955))</f>
        <v/>
      </c>
      <c r="M956" s="172" t="str">
        <f>IF(F956="","",DSUM('1.2_Vehicles i maquinària'!$E$22:$S$44,"e3",$F$790:$F956)-SUM(M$791:M955))</f>
        <v/>
      </c>
      <c r="N956" s="172" t="str">
        <f>IF(F956="","",DSUM('1.2_Vehicles i maquinària'!$E$22:$S$44,"emissions",$F$790:$F956)+DSUM('1.2_Vehicles i maquinària'!$E$50:$S$70,"emissions",$F$790:$F956)-SUM(N$791:N955))</f>
        <v/>
      </c>
      <c r="O956" s="172" t="str">
        <f>IF(F956="","",DSUM('1.2_Vehicles i maquinària'!$E$82:$S$92,"e1",$F$790:$F956)-SUM(O$791:O955))</f>
        <v/>
      </c>
      <c r="P956" s="172" t="str">
        <f>IF(F956="","",DSUM('1.2_Vehicles i maquinària'!$E$82:$S$92,"e2",$F$790:$F956)-SUM(P$791:P955))</f>
        <v/>
      </c>
      <c r="Q956" s="172" t="str">
        <f>IF(F956="","",DSUM('1.2_Vehicles i maquinària'!$E$82:$S$92,"e3",$F$790:$F956)-SUM(Q$791:Q955))</f>
        <v/>
      </c>
      <c r="R956" s="172" t="str">
        <f>IF(F956="","",DSUM('1.2_Vehicles i maquinària'!$E$82:$S$92,"emissions",$F$790:$F956)-SUM(R$791:R955))</f>
        <v/>
      </c>
      <c r="S956" s="172" t="str">
        <f>IF(F956="","",DSUM('1.2_Vehicles i maquinària'!$E$99:$S$109,"e1",$F$790:$F956)-SUM(S$791:S955))</f>
        <v/>
      </c>
      <c r="T956" s="172" t="str">
        <f>IF(F956="","",DSUM('1.2_Vehicles i maquinària'!$E$99:$S$109,"e2",$F$790:$F956)-SUM(T$791:T955))</f>
        <v/>
      </c>
      <c r="U956" s="172" t="str">
        <f>IF(F956="","",DSUM('1.2_Vehicles i maquinària'!$E$99:$S$109,"e3",$F$790:$F956)-SUM(U$791:U955))</f>
        <v/>
      </c>
      <c r="V956" s="172" t="str">
        <f>IF(F956="","",DSUM('1.2_Vehicles i maquinària'!$E$99:$S$109,"emissions",$F$790:$F956)-SUM(V$791:V955))</f>
        <v/>
      </c>
      <c r="W956" s="172" t="str">
        <f>IF(F956="","",DSUM('1.3_Emissions de procés'!$E$17:$M$32,"e1",$F$790:$F956)-SUM(W$791:W955))</f>
        <v/>
      </c>
      <c r="X956" s="172" t="str">
        <f>IF(F956="","",DSUM('1.3_Emissions de procés'!$E$17:$M$32,"e2",$F$790:$F956)-SUM(X$791:X955))</f>
        <v/>
      </c>
      <c r="Y956" s="172" t="str">
        <f>IF(F956="","",DSUM('1.3_Emissions de procés'!$E$17:$M$32,"e3",$F$790:$F956)-SUM(Y$791:Y955))</f>
        <v/>
      </c>
      <c r="Z956" s="172" t="str">
        <f>IF(F956="","",DSUM('1.3_Emissions de procés'!$E$17:$M$32,"emissions",$F$790:$F956)-SUM(Z$791:Z955))</f>
        <v/>
      </c>
      <c r="AA956" s="172" t="str">
        <f>IF(F956="","",DSUM('1.3_Emissions de procés'!$E$39:$M$54,"e1",$F$790:$F956)-SUM(AA$791:AA955))</f>
        <v/>
      </c>
      <c r="AB956" s="193" t="str">
        <f>IF(F956="","",DSUM('1.3_Emissions de procés'!$E$39:$M$54,"e2",$F$790:$F956)-SUM(AB$791:AB955))</f>
        <v/>
      </c>
      <c r="AC956" s="193" t="str">
        <f>IF(F956="","",DSUM('1.3_Emissions de procés'!$E$39:$M$54,"e3",$F$790:$F956)-SUM(AC$791:AC955))</f>
        <v/>
      </c>
      <c r="AD956" s="193" t="str">
        <f>IF(F956="","",DSUM('1.3_Emissions de procés'!$E$39:$M$54,"emissions",$F$790:$F956)-SUM(AD$791:AD955))</f>
        <v/>
      </c>
    </row>
    <row r="957" spans="2:30" x14ac:dyDescent="0.25">
      <c r="B957">
        <v>167</v>
      </c>
      <c r="C957" s="172" t="str">
        <f>IF('0.1_Dades generals organització'!E210="","",'0.1_Dades generals organització'!E210)</f>
        <v/>
      </c>
      <c r="D957" s="172" t="str">
        <f>IF(C957="","",IF('0.1_Dades generals organització'!G210="no","",Dades!C957))</f>
        <v/>
      </c>
      <c r="E957" s="172" t="str">
        <f>IFERROR(INDEX($D$791:$D$1040,MATCH(0,INDEX(COUNTIF($E$790:E956,$D$791:$D$1040),),)),"")</f>
        <v/>
      </c>
      <c r="F957" s="172" t="str">
        <f t="shared" si="25"/>
        <v/>
      </c>
      <c r="G957" s="172" t="str">
        <f>IF(F957="","",DSUM('1.1_Instal·lacions fixes'!$E$14:$R$36,"e1",$F$790:$F957)+DSUM('1.1_Instal·lacions fixes'!$E$43:$L$58,"e1",$F$790:$F957)-SUM(G$791:G956))</f>
        <v/>
      </c>
      <c r="H957" s="172" t="str">
        <f>IF(F957="","",DSUM('1.1_Instal·lacions fixes'!$E$14:$R$36,"e2",$F$790:$F957)+DSUM('1.1_Instal·lacions fixes'!$E$43:$L$58,"e2",$F$790:$F957)-SUM(H$791:H956))</f>
        <v/>
      </c>
      <c r="I957" s="172" t="str">
        <f>IF(F957="","",DSUM('1.1_Instal·lacions fixes'!$E$14:$R$36,"e3",$F$790:$F957)+DSUM('1.1_Instal·lacions fixes'!$E$43:$L$58,"e3",$F$790:$F957)-SUM(I$791:I956))</f>
        <v/>
      </c>
      <c r="J957" s="172" t="str">
        <f>IF(F957="","",DSUM('1.1_Instal·lacions fixes'!$E$14:$R$36,"emissions",$F$790:$F957)+DSUM('1.1_Instal·lacions fixes'!$E$43:$L$58,"emissions",$F$790:$F957)-SUM(J$791:J956))</f>
        <v/>
      </c>
      <c r="K957" s="172" t="str">
        <f>IF(F957="","",DSUM('1.2_Vehicles i maquinària'!$E$22:$S$44,"e1",$F$790:$F957)+DSUM('1.2_Vehicles i maquinària'!$E$50:$S$70,"emissions",$F$790:$F957)-SUM(K$791:K956))</f>
        <v/>
      </c>
      <c r="L957" s="172" t="str">
        <f>IF(F957="","",DSUM('1.2_Vehicles i maquinària'!$E$22:$S$44,"e2",$F$790:$F957)-SUM(L$791:L956))</f>
        <v/>
      </c>
      <c r="M957" s="172" t="str">
        <f>IF(F957="","",DSUM('1.2_Vehicles i maquinària'!$E$22:$S$44,"e3",$F$790:$F957)-SUM(M$791:M956))</f>
        <v/>
      </c>
      <c r="N957" s="172" t="str">
        <f>IF(F957="","",DSUM('1.2_Vehicles i maquinària'!$E$22:$S$44,"emissions",$F$790:$F957)+DSUM('1.2_Vehicles i maquinària'!$E$50:$S$70,"emissions",$F$790:$F957)-SUM(N$791:N956))</f>
        <v/>
      </c>
      <c r="O957" s="172" t="str">
        <f>IF(F957="","",DSUM('1.2_Vehicles i maquinària'!$E$82:$S$92,"e1",$F$790:$F957)-SUM(O$791:O956))</f>
        <v/>
      </c>
      <c r="P957" s="172" t="str">
        <f>IF(F957="","",DSUM('1.2_Vehicles i maquinària'!$E$82:$S$92,"e2",$F$790:$F957)-SUM(P$791:P956))</f>
        <v/>
      </c>
      <c r="Q957" s="172" t="str">
        <f>IF(F957="","",DSUM('1.2_Vehicles i maquinària'!$E$82:$S$92,"e3",$F$790:$F957)-SUM(Q$791:Q956))</f>
        <v/>
      </c>
      <c r="R957" s="172" t="str">
        <f>IF(F957="","",DSUM('1.2_Vehicles i maquinària'!$E$82:$S$92,"emissions",$F$790:$F957)-SUM(R$791:R956))</f>
        <v/>
      </c>
      <c r="S957" s="172" t="str">
        <f>IF(F957="","",DSUM('1.2_Vehicles i maquinària'!$E$99:$S$109,"e1",$F$790:$F957)-SUM(S$791:S956))</f>
        <v/>
      </c>
      <c r="T957" s="172" t="str">
        <f>IF(F957="","",DSUM('1.2_Vehicles i maquinària'!$E$99:$S$109,"e2",$F$790:$F957)-SUM(T$791:T956))</f>
        <v/>
      </c>
      <c r="U957" s="172" t="str">
        <f>IF(F957="","",DSUM('1.2_Vehicles i maquinària'!$E$99:$S$109,"e3",$F$790:$F957)-SUM(U$791:U956))</f>
        <v/>
      </c>
      <c r="V957" s="172" t="str">
        <f>IF(F957="","",DSUM('1.2_Vehicles i maquinària'!$E$99:$S$109,"emissions",$F$790:$F957)-SUM(V$791:V956))</f>
        <v/>
      </c>
      <c r="W957" s="172" t="str">
        <f>IF(F957="","",DSUM('1.3_Emissions de procés'!$E$17:$M$32,"e1",$F$790:$F957)-SUM(W$791:W956))</f>
        <v/>
      </c>
      <c r="X957" s="172" t="str">
        <f>IF(F957="","",DSUM('1.3_Emissions de procés'!$E$17:$M$32,"e2",$F$790:$F957)-SUM(X$791:X956))</f>
        <v/>
      </c>
      <c r="Y957" s="172" t="str">
        <f>IF(F957="","",DSUM('1.3_Emissions de procés'!$E$17:$M$32,"e3",$F$790:$F957)-SUM(Y$791:Y956))</f>
        <v/>
      </c>
      <c r="Z957" s="172" t="str">
        <f>IF(F957="","",DSUM('1.3_Emissions de procés'!$E$17:$M$32,"emissions",$F$790:$F957)-SUM(Z$791:Z956))</f>
        <v/>
      </c>
      <c r="AA957" s="172" t="str">
        <f>IF(F957="","",DSUM('1.3_Emissions de procés'!$E$39:$M$54,"e1",$F$790:$F957)-SUM(AA$791:AA956))</f>
        <v/>
      </c>
      <c r="AB957" s="193" t="str">
        <f>IF(F957="","",DSUM('1.3_Emissions de procés'!$E$39:$M$54,"e2",$F$790:$F957)-SUM(AB$791:AB956))</f>
        <v/>
      </c>
      <c r="AC957" s="193" t="str">
        <f>IF(F957="","",DSUM('1.3_Emissions de procés'!$E$39:$M$54,"e3",$F$790:$F957)-SUM(AC$791:AC956))</f>
        <v/>
      </c>
      <c r="AD957" s="193" t="str">
        <f>IF(F957="","",DSUM('1.3_Emissions de procés'!$E$39:$M$54,"emissions",$F$790:$F957)-SUM(AD$791:AD956))</f>
        <v/>
      </c>
    </row>
    <row r="958" spans="2:30" x14ac:dyDescent="0.25">
      <c r="B958">
        <v>168</v>
      </c>
      <c r="C958" s="172" t="str">
        <f>IF('0.1_Dades generals organització'!E211="","",'0.1_Dades generals organització'!E211)</f>
        <v/>
      </c>
      <c r="D958" s="172" t="str">
        <f>IF(C958="","",IF('0.1_Dades generals organització'!G211="no","",Dades!C958))</f>
        <v/>
      </c>
      <c r="E958" s="172" t="str">
        <f>IFERROR(INDEX($D$791:$D$1040,MATCH(0,INDEX(COUNTIF($E$790:E957,$D$791:$D$1040),),)),"")</f>
        <v/>
      </c>
      <c r="F958" s="172" t="str">
        <f t="shared" si="25"/>
        <v/>
      </c>
      <c r="G958" s="172" t="str">
        <f>IF(F958="","",DSUM('1.1_Instal·lacions fixes'!$E$14:$R$36,"e1",$F$790:$F958)+DSUM('1.1_Instal·lacions fixes'!$E$43:$L$58,"e1",$F$790:$F958)-SUM(G$791:G957))</f>
        <v/>
      </c>
      <c r="H958" s="172" t="str">
        <f>IF(F958="","",DSUM('1.1_Instal·lacions fixes'!$E$14:$R$36,"e2",$F$790:$F958)+DSUM('1.1_Instal·lacions fixes'!$E$43:$L$58,"e2",$F$790:$F958)-SUM(H$791:H957))</f>
        <v/>
      </c>
      <c r="I958" s="172" t="str">
        <f>IF(F958="","",DSUM('1.1_Instal·lacions fixes'!$E$14:$R$36,"e3",$F$790:$F958)+DSUM('1.1_Instal·lacions fixes'!$E$43:$L$58,"e3",$F$790:$F958)-SUM(I$791:I957))</f>
        <v/>
      </c>
      <c r="J958" s="172" t="str">
        <f>IF(F958="","",DSUM('1.1_Instal·lacions fixes'!$E$14:$R$36,"emissions",$F$790:$F958)+DSUM('1.1_Instal·lacions fixes'!$E$43:$L$58,"emissions",$F$790:$F958)-SUM(J$791:J957))</f>
        <v/>
      </c>
      <c r="K958" s="172" t="str">
        <f>IF(F958="","",DSUM('1.2_Vehicles i maquinària'!$E$22:$S$44,"e1",$F$790:$F958)+DSUM('1.2_Vehicles i maquinària'!$E$50:$S$70,"emissions",$F$790:$F958)-SUM(K$791:K957))</f>
        <v/>
      </c>
      <c r="L958" s="172" t="str">
        <f>IF(F958="","",DSUM('1.2_Vehicles i maquinària'!$E$22:$S$44,"e2",$F$790:$F958)-SUM(L$791:L957))</f>
        <v/>
      </c>
      <c r="M958" s="172" t="str">
        <f>IF(F958="","",DSUM('1.2_Vehicles i maquinària'!$E$22:$S$44,"e3",$F$790:$F958)-SUM(M$791:M957))</f>
        <v/>
      </c>
      <c r="N958" s="172" t="str">
        <f>IF(F958="","",DSUM('1.2_Vehicles i maquinària'!$E$22:$S$44,"emissions",$F$790:$F958)+DSUM('1.2_Vehicles i maquinària'!$E$50:$S$70,"emissions",$F$790:$F958)-SUM(N$791:N957))</f>
        <v/>
      </c>
      <c r="O958" s="172" t="str">
        <f>IF(F958="","",DSUM('1.2_Vehicles i maquinària'!$E$82:$S$92,"e1",$F$790:$F958)-SUM(O$791:O957))</f>
        <v/>
      </c>
      <c r="P958" s="172" t="str">
        <f>IF(F958="","",DSUM('1.2_Vehicles i maquinària'!$E$82:$S$92,"e2",$F$790:$F958)-SUM(P$791:P957))</f>
        <v/>
      </c>
      <c r="Q958" s="172" t="str">
        <f>IF(F958="","",DSUM('1.2_Vehicles i maquinària'!$E$82:$S$92,"e3",$F$790:$F958)-SUM(Q$791:Q957))</f>
        <v/>
      </c>
      <c r="R958" s="172" t="str">
        <f>IF(F958="","",DSUM('1.2_Vehicles i maquinària'!$E$82:$S$92,"emissions",$F$790:$F958)-SUM(R$791:R957))</f>
        <v/>
      </c>
      <c r="S958" s="172" t="str">
        <f>IF(F958="","",DSUM('1.2_Vehicles i maquinària'!$E$99:$S$109,"e1",$F$790:$F958)-SUM(S$791:S957))</f>
        <v/>
      </c>
      <c r="T958" s="172" t="str">
        <f>IF(F958="","",DSUM('1.2_Vehicles i maquinària'!$E$99:$S$109,"e2",$F$790:$F958)-SUM(T$791:T957))</f>
        <v/>
      </c>
      <c r="U958" s="172" t="str">
        <f>IF(F958="","",DSUM('1.2_Vehicles i maquinària'!$E$99:$S$109,"e3",$F$790:$F958)-SUM(U$791:U957))</f>
        <v/>
      </c>
      <c r="V958" s="172" t="str">
        <f>IF(F958="","",DSUM('1.2_Vehicles i maquinària'!$E$99:$S$109,"emissions",$F$790:$F958)-SUM(V$791:V957))</f>
        <v/>
      </c>
      <c r="W958" s="172" t="str">
        <f>IF(F958="","",DSUM('1.3_Emissions de procés'!$E$17:$M$32,"e1",$F$790:$F958)-SUM(W$791:W957))</f>
        <v/>
      </c>
      <c r="X958" s="172" t="str">
        <f>IF(F958="","",DSUM('1.3_Emissions de procés'!$E$17:$M$32,"e2",$F$790:$F958)-SUM(X$791:X957))</f>
        <v/>
      </c>
      <c r="Y958" s="172" t="str">
        <f>IF(F958="","",DSUM('1.3_Emissions de procés'!$E$17:$M$32,"e3",$F$790:$F958)-SUM(Y$791:Y957))</f>
        <v/>
      </c>
      <c r="Z958" s="172" t="str">
        <f>IF(F958="","",DSUM('1.3_Emissions de procés'!$E$17:$M$32,"emissions",$F$790:$F958)-SUM(Z$791:Z957))</f>
        <v/>
      </c>
      <c r="AA958" s="172" t="str">
        <f>IF(F958="","",DSUM('1.3_Emissions de procés'!$E$39:$M$54,"e1",$F$790:$F958)-SUM(AA$791:AA957))</f>
        <v/>
      </c>
      <c r="AB958" s="193" t="str">
        <f>IF(F958="","",DSUM('1.3_Emissions de procés'!$E$39:$M$54,"e2",$F$790:$F958)-SUM(AB$791:AB957))</f>
        <v/>
      </c>
      <c r="AC958" s="193" t="str">
        <f>IF(F958="","",DSUM('1.3_Emissions de procés'!$E$39:$M$54,"e3",$F$790:$F958)-SUM(AC$791:AC957))</f>
        <v/>
      </c>
      <c r="AD958" s="193" t="str">
        <f>IF(F958="","",DSUM('1.3_Emissions de procés'!$E$39:$M$54,"emissions",$F$790:$F958)-SUM(AD$791:AD957))</f>
        <v/>
      </c>
    </row>
    <row r="959" spans="2:30" x14ac:dyDescent="0.25">
      <c r="B959">
        <v>169</v>
      </c>
      <c r="C959" s="172" t="str">
        <f>IF('0.1_Dades generals organització'!E212="","",'0.1_Dades generals organització'!E212)</f>
        <v/>
      </c>
      <c r="D959" s="172" t="str">
        <f>IF(C959="","",IF('0.1_Dades generals organització'!G212="no","",Dades!C959))</f>
        <v/>
      </c>
      <c r="E959" s="172" t="str">
        <f>IFERROR(INDEX($D$791:$D$1040,MATCH(0,INDEX(COUNTIF($E$790:E958,$D$791:$D$1040),),)),"")</f>
        <v/>
      </c>
      <c r="F959" s="172" t="str">
        <f t="shared" si="25"/>
        <v/>
      </c>
      <c r="G959" s="172" t="str">
        <f>IF(F959="","",DSUM('1.1_Instal·lacions fixes'!$E$14:$R$36,"e1",$F$790:$F959)+DSUM('1.1_Instal·lacions fixes'!$E$43:$L$58,"e1",$F$790:$F959)-SUM(G$791:G958))</f>
        <v/>
      </c>
      <c r="H959" s="172" t="str">
        <f>IF(F959="","",DSUM('1.1_Instal·lacions fixes'!$E$14:$R$36,"e2",$F$790:$F959)+DSUM('1.1_Instal·lacions fixes'!$E$43:$L$58,"e2",$F$790:$F959)-SUM(H$791:H958))</f>
        <v/>
      </c>
      <c r="I959" s="172" t="str">
        <f>IF(F959="","",DSUM('1.1_Instal·lacions fixes'!$E$14:$R$36,"e3",$F$790:$F959)+DSUM('1.1_Instal·lacions fixes'!$E$43:$L$58,"e3",$F$790:$F959)-SUM(I$791:I958))</f>
        <v/>
      </c>
      <c r="J959" s="172" t="str">
        <f>IF(F959="","",DSUM('1.1_Instal·lacions fixes'!$E$14:$R$36,"emissions",$F$790:$F959)+DSUM('1.1_Instal·lacions fixes'!$E$43:$L$58,"emissions",$F$790:$F959)-SUM(J$791:J958))</f>
        <v/>
      </c>
      <c r="K959" s="172" t="str">
        <f>IF(F959="","",DSUM('1.2_Vehicles i maquinària'!$E$22:$S$44,"e1",$F$790:$F959)+DSUM('1.2_Vehicles i maquinària'!$E$50:$S$70,"emissions",$F$790:$F959)-SUM(K$791:K958))</f>
        <v/>
      </c>
      <c r="L959" s="172" t="str">
        <f>IF(F959="","",DSUM('1.2_Vehicles i maquinària'!$E$22:$S$44,"e2",$F$790:$F959)-SUM(L$791:L958))</f>
        <v/>
      </c>
      <c r="M959" s="172" t="str">
        <f>IF(F959="","",DSUM('1.2_Vehicles i maquinària'!$E$22:$S$44,"e3",$F$790:$F959)-SUM(M$791:M958))</f>
        <v/>
      </c>
      <c r="N959" s="172" t="str">
        <f>IF(F959="","",DSUM('1.2_Vehicles i maquinària'!$E$22:$S$44,"emissions",$F$790:$F959)+DSUM('1.2_Vehicles i maquinària'!$E$50:$S$70,"emissions",$F$790:$F959)-SUM(N$791:N958))</f>
        <v/>
      </c>
      <c r="O959" s="172" t="str">
        <f>IF(F959="","",DSUM('1.2_Vehicles i maquinària'!$E$82:$S$92,"e1",$F$790:$F959)-SUM(O$791:O958))</f>
        <v/>
      </c>
      <c r="P959" s="172" t="str">
        <f>IF(F959="","",DSUM('1.2_Vehicles i maquinària'!$E$82:$S$92,"e2",$F$790:$F959)-SUM(P$791:P958))</f>
        <v/>
      </c>
      <c r="Q959" s="172" t="str">
        <f>IF(F959="","",DSUM('1.2_Vehicles i maquinària'!$E$82:$S$92,"e3",$F$790:$F959)-SUM(Q$791:Q958))</f>
        <v/>
      </c>
      <c r="R959" s="172" t="str">
        <f>IF(F959="","",DSUM('1.2_Vehicles i maquinària'!$E$82:$S$92,"emissions",$F$790:$F959)-SUM(R$791:R958))</f>
        <v/>
      </c>
      <c r="S959" s="172" t="str">
        <f>IF(F959="","",DSUM('1.2_Vehicles i maquinària'!$E$99:$S$109,"e1",$F$790:$F959)-SUM(S$791:S958))</f>
        <v/>
      </c>
      <c r="T959" s="172" t="str">
        <f>IF(F959="","",DSUM('1.2_Vehicles i maquinària'!$E$99:$S$109,"e2",$F$790:$F959)-SUM(T$791:T958))</f>
        <v/>
      </c>
      <c r="U959" s="172" t="str">
        <f>IF(F959="","",DSUM('1.2_Vehicles i maquinària'!$E$99:$S$109,"e3",$F$790:$F959)-SUM(U$791:U958))</f>
        <v/>
      </c>
      <c r="V959" s="172" t="str">
        <f>IF(F959="","",DSUM('1.2_Vehicles i maquinària'!$E$99:$S$109,"emissions",$F$790:$F959)-SUM(V$791:V958))</f>
        <v/>
      </c>
      <c r="W959" s="172" t="str">
        <f>IF(F959="","",DSUM('1.3_Emissions de procés'!$E$17:$M$32,"e1",$F$790:$F959)-SUM(W$791:W958))</f>
        <v/>
      </c>
      <c r="X959" s="172" t="str">
        <f>IF(F959="","",DSUM('1.3_Emissions de procés'!$E$17:$M$32,"e2",$F$790:$F959)-SUM(X$791:X958))</f>
        <v/>
      </c>
      <c r="Y959" s="172" t="str">
        <f>IF(F959="","",DSUM('1.3_Emissions de procés'!$E$17:$M$32,"e3",$F$790:$F959)-SUM(Y$791:Y958))</f>
        <v/>
      </c>
      <c r="Z959" s="172" t="str">
        <f>IF(F959="","",DSUM('1.3_Emissions de procés'!$E$17:$M$32,"emissions",$F$790:$F959)-SUM(Z$791:Z958))</f>
        <v/>
      </c>
      <c r="AA959" s="172" t="str">
        <f>IF(F959="","",DSUM('1.3_Emissions de procés'!$E$39:$M$54,"e1",$F$790:$F959)-SUM(AA$791:AA958))</f>
        <v/>
      </c>
      <c r="AB959" s="193" t="str">
        <f>IF(F959="","",DSUM('1.3_Emissions de procés'!$E$39:$M$54,"e2",$F$790:$F959)-SUM(AB$791:AB958))</f>
        <v/>
      </c>
      <c r="AC959" s="193" t="str">
        <f>IF(F959="","",DSUM('1.3_Emissions de procés'!$E$39:$M$54,"e3",$F$790:$F959)-SUM(AC$791:AC958))</f>
        <v/>
      </c>
      <c r="AD959" s="193" t="str">
        <f>IF(F959="","",DSUM('1.3_Emissions de procés'!$E$39:$M$54,"emissions",$F$790:$F959)-SUM(AD$791:AD958))</f>
        <v/>
      </c>
    </row>
    <row r="960" spans="2:30" x14ac:dyDescent="0.25">
      <c r="B960">
        <v>170</v>
      </c>
      <c r="C960" s="172" t="str">
        <f>IF('0.1_Dades generals organització'!E213="","",'0.1_Dades generals organització'!E213)</f>
        <v/>
      </c>
      <c r="D960" s="172" t="str">
        <f>IF(C960="","",IF('0.1_Dades generals organització'!G213="no","",Dades!C960))</f>
        <v/>
      </c>
      <c r="E960" s="172" t="str">
        <f>IFERROR(INDEX($D$791:$D$1040,MATCH(0,INDEX(COUNTIF($E$790:E959,$D$791:$D$1040),),)),"")</f>
        <v/>
      </c>
      <c r="F960" s="172" t="str">
        <f t="shared" si="25"/>
        <v/>
      </c>
      <c r="G960" s="172" t="str">
        <f>IF(F960="","",DSUM('1.1_Instal·lacions fixes'!$E$14:$R$36,"e1",$F$790:$F960)+DSUM('1.1_Instal·lacions fixes'!$E$43:$L$58,"e1",$F$790:$F960)-SUM(G$791:G959))</f>
        <v/>
      </c>
      <c r="H960" s="172" t="str">
        <f>IF(F960="","",DSUM('1.1_Instal·lacions fixes'!$E$14:$R$36,"e2",$F$790:$F960)+DSUM('1.1_Instal·lacions fixes'!$E$43:$L$58,"e2",$F$790:$F960)-SUM(H$791:H959))</f>
        <v/>
      </c>
      <c r="I960" s="172" t="str">
        <f>IF(F960="","",DSUM('1.1_Instal·lacions fixes'!$E$14:$R$36,"e3",$F$790:$F960)+DSUM('1.1_Instal·lacions fixes'!$E$43:$L$58,"e3",$F$790:$F960)-SUM(I$791:I959))</f>
        <v/>
      </c>
      <c r="J960" s="172" t="str">
        <f>IF(F960="","",DSUM('1.1_Instal·lacions fixes'!$E$14:$R$36,"emissions",$F$790:$F960)+DSUM('1.1_Instal·lacions fixes'!$E$43:$L$58,"emissions",$F$790:$F960)-SUM(J$791:J959))</f>
        <v/>
      </c>
      <c r="K960" s="172" t="str">
        <f>IF(F960="","",DSUM('1.2_Vehicles i maquinària'!$E$22:$S$44,"e1",$F$790:$F960)+DSUM('1.2_Vehicles i maquinària'!$E$50:$S$70,"emissions",$F$790:$F960)-SUM(K$791:K959))</f>
        <v/>
      </c>
      <c r="L960" s="172" t="str">
        <f>IF(F960="","",DSUM('1.2_Vehicles i maquinària'!$E$22:$S$44,"e2",$F$790:$F960)-SUM(L$791:L959))</f>
        <v/>
      </c>
      <c r="M960" s="172" t="str">
        <f>IF(F960="","",DSUM('1.2_Vehicles i maquinària'!$E$22:$S$44,"e3",$F$790:$F960)-SUM(M$791:M959))</f>
        <v/>
      </c>
      <c r="N960" s="172" t="str">
        <f>IF(F960="","",DSUM('1.2_Vehicles i maquinària'!$E$22:$S$44,"emissions",$F$790:$F960)+DSUM('1.2_Vehicles i maquinària'!$E$50:$S$70,"emissions",$F$790:$F960)-SUM(N$791:N959))</f>
        <v/>
      </c>
      <c r="O960" s="172" t="str">
        <f>IF(F960="","",DSUM('1.2_Vehicles i maquinària'!$E$82:$S$92,"e1",$F$790:$F960)-SUM(O$791:O959))</f>
        <v/>
      </c>
      <c r="P960" s="172" t="str">
        <f>IF(F960="","",DSUM('1.2_Vehicles i maquinària'!$E$82:$S$92,"e2",$F$790:$F960)-SUM(P$791:P959))</f>
        <v/>
      </c>
      <c r="Q960" s="172" t="str">
        <f>IF(F960="","",DSUM('1.2_Vehicles i maquinària'!$E$82:$S$92,"e3",$F$790:$F960)-SUM(Q$791:Q959))</f>
        <v/>
      </c>
      <c r="R960" s="172" t="str">
        <f>IF(F960="","",DSUM('1.2_Vehicles i maquinària'!$E$82:$S$92,"emissions",$F$790:$F960)-SUM(R$791:R959))</f>
        <v/>
      </c>
      <c r="S960" s="172" t="str">
        <f>IF(F960="","",DSUM('1.2_Vehicles i maquinària'!$E$99:$S$109,"e1",$F$790:$F960)-SUM(S$791:S959))</f>
        <v/>
      </c>
      <c r="T960" s="172" t="str">
        <f>IF(F960="","",DSUM('1.2_Vehicles i maquinària'!$E$99:$S$109,"e2",$F$790:$F960)-SUM(T$791:T959))</f>
        <v/>
      </c>
      <c r="U960" s="172" t="str">
        <f>IF(F960="","",DSUM('1.2_Vehicles i maquinària'!$E$99:$S$109,"e3",$F$790:$F960)-SUM(U$791:U959))</f>
        <v/>
      </c>
      <c r="V960" s="172" t="str">
        <f>IF(F960="","",DSUM('1.2_Vehicles i maquinària'!$E$99:$S$109,"emissions",$F$790:$F960)-SUM(V$791:V959))</f>
        <v/>
      </c>
      <c r="W960" s="172" t="str">
        <f>IF(F960="","",DSUM('1.3_Emissions de procés'!$E$17:$M$32,"e1",$F$790:$F960)-SUM(W$791:W959))</f>
        <v/>
      </c>
      <c r="X960" s="172" t="str">
        <f>IF(F960="","",DSUM('1.3_Emissions de procés'!$E$17:$M$32,"e2",$F$790:$F960)-SUM(X$791:X959))</f>
        <v/>
      </c>
      <c r="Y960" s="172" t="str">
        <f>IF(F960="","",DSUM('1.3_Emissions de procés'!$E$17:$M$32,"e3",$F$790:$F960)-SUM(Y$791:Y959))</f>
        <v/>
      </c>
      <c r="Z960" s="172" t="str">
        <f>IF(F960="","",DSUM('1.3_Emissions de procés'!$E$17:$M$32,"emissions",$F$790:$F960)-SUM(Z$791:Z959))</f>
        <v/>
      </c>
      <c r="AA960" s="172" t="str">
        <f>IF(F960="","",DSUM('1.3_Emissions de procés'!$E$39:$M$54,"e1",$F$790:$F960)-SUM(AA$791:AA959))</f>
        <v/>
      </c>
      <c r="AB960" s="193" t="str">
        <f>IF(F960="","",DSUM('1.3_Emissions de procés'!$E$39:$M$54,"e2",$F$790:$F960)-SUM(AB$791:AB959))</f>
        <v/>
      </c>
      <c r="AC960" s="193" t="str">
        <f>IF(F960="","",DSUM('1.3_Emissions de procés'!$E$39:$M$54,"e3",$F$790:$F960)-SUM(AC$791:AC959))</f>
        <v/>
      </c>
      <c r="AD960" s="193" t="str">
        <f>IF(F960="","",DSUM('1.3_Emissions de procés'!$E$39:$M$54,"emissions",$F$790:$F960)-SUM(AD$791:AD959))</f>
        <v/>
      </c>
    </row>
    <row r="961" spans="2:30" x14ac:dyDescent="0.25">
      <c r="B961">
        <v>171</v>
      </c>
      <c r="C961" s="172" t="str">
        <f>IF('0.1_Dades generals organització'!E214="","",'0.1_Dades generals organització'!E214)</f>
        <v/>
      </c>
      <c r="D961" s="172" t="str">
        <f>IF(C961="","",IF('0.1_Dades generals organització'!G214="no","",Dades!C961))</f>
        <v/>
      </c>
      <c r="E961" s="172" t="str">
        <f>IFERROR(INDEX($D$791:$D$1040,MATCH(0,INDEX(COUNTIF($E$790:E960,$D$791:$D$1040),),)),"")</f>
        <v/>
      </c>
      <c r="F961" s="172" t="str">
        <f t="shared" si="25"/>
        <v/>
      </c>
      <c r="G961" s="172" t="str">
        <f>IF(F961="","",DSUM('1.1_Instal·lacions fixes'!$E$14:$R$36,"e1",$F$790:$F961)+DSUM('1.1_Instal·lacions fixes'!$E$43:$L$58,"e1",$F$790:$F961)-SUM(G$791:G960))</f>
        <v/>
      </c>
      <c r="H961" s="172" t="str">
        <f>IF(F961="","",DSUM('1.1_Instal·lacions fixes'!$E$14:$R$36,"e2",$F$790:$F961)+DSUM('1.1_Instal·lacions fixes'!$E$43:$L$58,"e2",$F$790:$F961)-SUM(H$791:H960))</f>
        <v/>
      </c>
      <c r="I961" s="172" t="str">
        <f>IF(F961="","",DSUM('1.1_Instal·lacions fixes'!$E$14:$R$36,"e3",$F$790:$F961)+DSUM('1.1_Instal·lacions fixes'!$E$43:$L$58,"e3",$F$790:$F961)-SUM(I$791:I960))</f>
        <v/>
      </c>
      <c r="J961" s="172" t="str">
        <f>IF(F961="","",DSUM('1.1_Instal·lacions fixes'!$E$14:$R$36,"emissions",$F$790:$F961)+DSUM('1.1_Instal·lacions fixes'!$E$43:$L$58,"emissions",$F$790:$F961)-SUM(J$791:J960))</f>
        <v/>
      </c>
      <c r="K961" s="172" t="str">
        <f>IF(F961="","",DSUM('1.2_Vehicles i maquinària'!$E$22:$S$44,"e1",$F$790:$F961)+DSUM('1.2_Vehicles i maquinària'!$E$50:$S$70,"emissions",$F$790:$F961)-SUM(K$791:K960))</f>
        <v/>
      </c>
      <c r="L961" s="172" t="str">
        <f>IF(F961="","",DSUM('1.2_Vehicles i maquinària'!$E$22:$S$44,"e2",$F$790:$F961)-SUM(L$791:L960))</f>
        <v/>
      </c>
      <c r="M961" s="172" t="str">
        <f>IF(F961="","",DSUM('1.2_Vehicles i maquinària'!$E$22:$S$44,"e3",$F$790:$F961)-SUM(M$791:M960))</f>
        <v/>
      </c>
      <c r="N961" s="172" t="str">
        <f>IF(F961="","",DSUM('1.2_Vehicles i maquinària'!$E$22:$S$44,"emissions",$F$790:$F961)+DSUM('1.2_Vehicles i maquinària'!$E$50:$S$70,"emissions",$F$790:$F961)-SUM(N$791:N960))</f>
        <v/>
      </c>
      <c r="O961" s="172" t="str">
        <f>IF(F961="","",DSUM('1.2_Vehicles i maquinària'!$E$82:$S$92,"e1",$F$790:$F961)-SUM(O$791:O960))</f>
        <v/>
      </c>
      <c r="P961" s="172" t="str">
        <f>IF(F961="","",DSUM('1.2_Vehicles i maquinària'!$E$82:$S$92,"e2",$F$790:$F961)-SUM(P$791:P960))</f>
        <v/>
      </c>
      <c r="Q961" s="172" t="str">
        <f>IF(F961="","",DSUM('1.2_Vehicles i maquinària'!$E$82:$S$92,"e3",$F$790:$F961)-SUM(Q$791:Q960))</f>
        <v/>
      </c>
      <c r="R961" s="172" t="str">
        <f>IF(F961="","",DSUM('1.2_Vehicles i maquinària'!$E$82:$S$92,"emissions",$F$790:$F961)-SUM(R$791:R960))</f>
        <v/>
      </c>
      <c r="S961" s="172" t="str">
        <f>IF(F961="","",DSUM('1.2_Vehicles i maquinària'!$E$99:$S$109,"e1",$F$790:$F961)-SUM(S$791:S960))</f>
        <v/>
      </c>
      <c r="T961" s="172" t="str">
        <f>IF(F961="","",DSUM('1.2_Vehicles i maquinària'!$E$99:$S$109,"e2",$F$790:$F961)-SUM(T$791:T960))</f>
        <v/>
      </c>
      <c r="U961" s="172" t="str">
        <f>IF(F961="","",DSUM('1.2_Vehicles i maquinària'!$E$99:$S$109,"e3",$F$790:$F961)-SUM(U$791:U960))</f>
        <v/>
      </c>
      <c r="V961" s="172" t="str">
        <f>IF(F961="","",DSUM('1.2_Vehicles i maquinària'!$E$99:$S$109,"emissions",$F$790:$F961)-SUM(V$791:V960))</f>
        <v/>
      </c>
      <c r="W961" s="172" t="str">
        <f>IF(F961="","",DSUM('1.3_Emissions de procés'!$E$17:$M$32,"e1",$F$790:$F961)-SUM(W$791:W960))</f>
        <v/>
      </c>
      <c r="X961" s="172" t="str">
        <f>IF(F961="","",DSUM('1.3_Emissions de procés'!$E$17:$M$32,"e2",$F$790:$F961)-SUM(X$791:X960))</f>
        <v/>
      </c>
      <c r="Y961" s="172" t="str">
        <f>IF(F961="","",DSUM('1.3_Emissions de procés'!$E$17:$M$32,"e3",$F$790:$F961)-SUM(Y$791:Y960))</f>
        <v/>
      </c>
      <c r="Z961" s="172" t="str">
        <f>IF(F961="","",DSUM('1.3_Emissions de procés'!$E$17:$M$32,"emissions",$F$790:$F961)-SUM(Z$791:Z960))</f>
        <v/>
      </c>
      <c r="AA961" s="172" t="str">
        <f>IF(F961="","",DSUM('1.3_Emissions de procés'!$E$39:$M$54,"e1",$F$790:$F961)-SUM(AA$791:AA960))</f>
        <v/>
      </c>
      <c r="AB961" s="193" t="str">
        <f>IF(F961="","",DSUM('1.3_Emissions de procés'!$E$39:$M$54,"e2",$F$790:$F961)-SUM(AB$791:AB960))</f>
        <v/>
      </c>
      <c r="AC961" s="193" t="str">
        <f>IF(F961="","",DSUM('1.3_Emissions de procés'!$E$39:$M$54,"e3",$F$790:$F961)-SUM(AC$791:AC960))</f>
        <v/>
      </c>
      <c r="AD961" s="193" t="str">
        <f>IF(F961="","",DSUM('1.3_Emissions de procés'!$E$39:$M$54,"emissions",$F$790:$F961)-SUM(AD$791:AD960))</f>
        <v/>
      </c>
    </row>
    <row r="962" spans="2:30" x14ac:dyDescent="0.25">
      <c r="B962">
        <v>172</v>
      </c>
      <c r="C962" s="172" t="str">
        <f>IF('0.1_Dades generals organització'!E215="","",'0.1_Dades generals organització'!E215)</f>
        <v/>
      </c>
      <c r="D962" s="172" t="str">
        <f>IF(C962="","",IF('0.1_Dades generals organització'!G215="no","",Dades!C962))</f>
        <v/>
      </c>
      <c r="E962" s="172" t="str">
        <f>IFERROR(INDEX($D$791:$D$1040,MATCH(0,INDEX(COUNTIF($E$790:E961,$D$791:$D$1040),),)),"")</f>
        <v/>
      </c>
      <c r="F962" s="172" t="str">
        <f t="shared" si="25"/>
        <v/>
      </c>
      <c r="G962" s="172" t="str">
        <f>IF(F962="","",DSUM('1.1_Instal·lacions fixes'!$E$14:$R$36,"e1",$F$790:$F962)+DSUM('1.1_Instal·lacions fixes'!$E$43:$L$58,"e1",$F$790:$F962)-SUM(G$791:G961))</f>
        <v/>
      </c>
      <c r="H962" s="172" t="str">
        <f>IF(F962="","",DSUM('1.1_Instal·lacions fixes'!$E$14:$R$36,"e2",$F$790:$F962)+DSUM('1.1_Instal·lacions fixes'!$E$43:$L$58,"e2",$F$790:$F962)-SUM(H$791:H961))</f>
        <v/>
      </c>
      <c r="I962" s="172" t="str">
        <f>IF(F962="","",DSUM('1.1_Instal·lacions fixes'!$E$14:$R$36,"e3",$F$790:$F962)+DSUM('1.1_Instal·lacions fixes'!$E$43:$L$58,"e3",$F$790:$F962)-SUM(I$791:I961))</f>
        <v/>
      </c>
      <c r="J962" s="172" t="str">
        <f>IF(F962="","",DSUM('1.1_Instal·lacions fixes'!$E$14:$R$36,"emissions",$F$790:$F962)+DSUM('1.1_Instal·lacions fixes'!$E$43:$L$58,"emissions",$F$790:$F962)-SUM(J$791:J961))</f>
        <v/>
      </c>
      <c r="K962" s="172" t="str">
        <f>IF(F962="","",DSUM('1.2_Vehicles i maquinària'!$E$22:$S$44,"e1",$F$790:$F962)+DSUM('1.2_Vehicles i maquinària'!$E$50:$S$70,"emissions",$F$790:$F962)-SUM(K$791:K961))</f>
        <v/>
      </c>
      <c r="L962" s="172" t="str">
        <f>IF(F962="","",DSUM('1.2_Vehicles i maquinària'!$E$22:$S$44,"e2",$F$790:$F962)-SUM(L$791:L961))</f>
        <v/>
      </c>
      <c r="M962" s="172" t="str">
        <f>IF(F962="","",DSUM('1.2_Vehicles i maquinària'!$E$22:$S$44,"e3",$F$790:$F962)-SUM(M$791:M961))</f>
        <v/>
      </c>
      <c r="N962" s="172" t="str">
        <f>IF(F962="","",DSUM('1.2_Vehicles i maquinària'!$E$22:$S$44,"emissions",$F$790:$F962)+DSUM('1.2_Vehicles i maquinària'!$E$50:$S$70,"emissions",$F$790:$F962)-SUM(N$791:N961))</f>
        <v/>
      </c>
      <c r="O962" s="172" t="str">
        <f>IF(F962="","",DSUM('1.2_Vehicles i maquinària'!$E$82:$S$92,"e1",$F$790:$F962)-SUM(O$791:O961))</f>
        <v/>
      </c>
      <c r="P962" s="172" t="str">
        <f>IF(F962="","",DSUM('1.2_Vehicles i maquinària'!$E$82:$S$92,"e2",$F$790:$F962)-SUM(P$791:P961))</f>
        <v/>
      </c>
      <c r="Q962" s="172" t="str">
        <f>IF(F962="","",DSUM('1.2_Vehicles i maquinària'!$E$82:$S$92,"e3",$F$790:$F962)-SUM(Q$791:Q961))</f>
        <v/>
      </c>
      <c r="R962" s="172" t="str">
        <f>IF(F962="","",DSUM('1.2_Vehicles i maquinària'!$E$82:$S$92,"emissions",$F$790:$F962)-SUM(R$791:R961))</f>
        <v/>
      </c>
      <c r="S962" s="172" t="str">
        <f>IF(F962="","",DSUM('1.2_Vehicles i maquinària'!$E$99:$S$109,"e1",$F$790:$F962)-SUM(S$791:S961))</f>
        <v/>
      </c>
      <c r="T962" s="172" t="str">
        <f>IF(F962="","",DSUM('1.2_Vehicles i maquinària'!$E$99:$S$109,"e2",$F$790:$F962)-SUM(T$791:T961))</f>
        <v/>
      </c>
      <c r="U962" s="172" t="str">
        <f>IF(F962="","",DSUM('1.2_Vehicles i maquinària'!$E$99:$S$109,"e3",$F$790:$F962)-SUM(U$791:U961))</f>
        <v/>
      </c>
      <c r="V962" s="172" t="str">
        <f>IF(F962="","",DSUM('1.2_Vehicles i maquinària'!$E$99:$S$109,"emissions",$F$790:$F962)-SUM(V$791:V961))</f>
        <v/>
      </c>
      <c r="W962" s="172" t="str">
        <f>IF(F962="","",DSUM('1.3_Emissions de procés'!$E$17:$M$32,"e1",$F$790:$F962)-SUM(W$791:W961))</f>
        <v/>
      </c>
      <c r="X962" s="172" t="str">
        <f>IF(F962="","",DSUM('1.3_Emissions de procés'!$E$17:$M$32,"e2",$F$790:$F962)-SUM(X$791:X961))</f>
        <v/>
      </c>
      <c r="Y962" s="172" t="str">
        <f>IF(F962="","",DSUM('1.3_Emissions de procés'!$E$17:$M$32,"e3",$F$790:$F962)-SUM(Y$791:Y961))</f>
        <v/>
      </c>
      <c r="Z962" s="172" t="str">
        <f>IF(F962="","",DSUM('1.3_Emissions de procés'!$E$17:$M$32,"emissions",$F$790:$F962)-SUM(Z$791:Z961))</f>
        <v/>
      </c>
      <c r="AA962" s="172" t="str">
        <f>IF(F962="","",DSUM('1.3_Emissions de procés'!$E$39:$M$54,"e1",$F$790:$F962)-SUM(AA$791:AA961))</f>
        <v/>
      </c>
      <c r="AB962" s="193" t="str">
        <f>IF(F962="","",DSUM('1.3_Emissions de procés'!$E$39:$M$54,"e2",$F$790:$F962)-SUM(AB$791:AB961))</f>
        <v/>
      </c>
      <c r="AC962" s="193" t="str">
        <f>IF(F962="","",DSUM('1.3_Emissions de procés'!$E$39:$M$54,"e3",$F$790:$F962)-SUM(AC$791:AC961))</f>
        <v/>
      </c>
      <c r="AD962" s="193" t="str">
        <f>IF(F962="","",DSUM('1.3_Emissions de procés'!$E$39:$M$54,"emissions",$F$790:$F962)-SUM(AD$791:AD961))</f>
        <v/>
      </c>
    </row>
    <row r="963" spans="2:30" x14ac:dyDescent="0.25">
      <c r="B963">
        <v>173</v>
      </c>
      <c r="C963" s="172" t="str">
        <f>IF('0.1_Dades generals organització'!E216="","",'0.1_Dades generals organització'!E216)</f>
        <v/>
      </c>
      <c r="D963" s="172" t="str">
        <f>IF(C963="","",IF('0.1_Dades generals organització'!G216="no","",Dades!C963))</f>
        <v/>
      </c>
      <c r="E963" s="172" t="str">
        <f>IFERROR(INDEX($D$791:$D$1040,MATCH(0,INDEX(COUNTIF($E$790:E962,$D$791:$D$1040),),)),"")</f>
        <v/>
      </c>
      <c r="F963" s="172" t="str">
        <f t="shared" si="25"/>
        <v/>
      </c>
      <c r="G963" s="172" t="str">
        <f>IF(F963="","",DSUM('1.1_Instal·lacions fixes'!$E$14:$R$36,"e1",$F$790:$F963)+DSUM('1.1_Instal·lacions fixes'!$E$43:$L$58,"e1",$F$790:$F963)-SUM(G$791:G962))</f>
        <v/>
      </c>
      <c r="H963" s="172" t="str">
        <f>IF(F963="","",DSUM('1.1_Instal·lacions fixes'!$E$14:$R$36,"e2",$F$790:$F963)+DSUM('1.1_Instal·lacions fixes'!$E$43:$L$58,"e2",$F$790:$F963)-SUM(H$791:H962))</f>
        <v/>
      </c>
      <c r="I963" s="172" t="str">
        <f>IF(F963="","",DSUM('1.1_Instal·lacions fixes'!$E$14:$R$36,"e3",$F$790:$F963)+DSUM('1.1_Instal·lacions fixes'!$E$43:$L$58,"e3",$F$790:$F963)-SUM(I$791:I962))</f>
        <v/>
      </c>
      <c r="J963" s="172" t="str">
        <f>IF(F963="","",DSUM('1.1_Instal·lacions fixes'!$E$14:$R$36,"emissions",$F$790:$F963)+DSUM('1.1_Instal·lacions fixes'!$E$43:$L$58,"emissions",$F$790:$F963)-SUM(J$791:J962))</f>
        <v/>
      </c>
      <c r="K963" s="172" t="str">
        <f>IF(F963="","",DSUM('1.2_Vehicles i maquinària'!$E$22:$S$44,"e1",$F$790:$F963)+DSUM('1.2_Vehicles i maquinària'!$E$50:$S$70,"emissions",$F$790:$F963)-SUM(K$791:K962))</f>
        <v/>
      </c>
      <c r="L963" s="172" t="str">
        <f>IF(F963="","",DSUM('1.2_Vehicles i maquinària'!$E$22:$S$44,"e2",$F$790:$F963)-SUM(L$791:L962))</f>
        <v/>
      </c>
      <c r="M963" s="172" t="str">
        <f>IF(F963="","",DSUM('1.2_Vehicles i maquinària'!$E$22:$S$44,"e3",$F$790:$F963)-SUM(M$791:M962))</f>
        <v/>
      </c>
      <c r="N963" s="172" t="str">
        <f>IF(F963="","",DSUM('1.2_Vehicles i maquinària'!$E$22:$S$44,"emissions",$F$790:$F963)+DSUM('1.2_Vehicles i maquinària'!$E$50:$S$70,"emissions",$F$790:$F963)-SUM(N$791:N962))</f>
        <v/>
      </c>
      <c r="O963" s="172" t="str">
        <f>IF(F963="","",DSUM('1.2_Vehicles i maquinària'!$E$82:$S$92,"e1",$F$790:$F963)-SUM(O$791:O962))</f>
        <v/>
      </c>
      <c r="P963" s="172" t="str">
        <f>IF(F963="","",DSUM('1.2_Vehicles i maquinària'!$E$82:$S$92,"e2",$F$790:$F963)-SUM(P$791:P962))</f>
        <v/>
      </c>
      <c r="Q963" s="172" t="str">
        <f>IF(F963="","",DSUM('1.2_Vehicles i maquinària'!$E$82:$S$92,"e3",$F$790:$F963)-SUM(Q$791:Q962))</f>
        <v/>
      </c>
      <c r="R963" s="172" t="str">
        <f>IF(F963="","",DSUM('1.2_Vehicles i maquinària'!$E$82:$S$92,"emissions",$F$790:$F963)-SUM(R$791:R962))</f>
        <v/>
      </c>
      <c r="S963" s="172" t="str">
        <f>IF(F963="","",DSUM('1.2_Vehicles i maquinària'!$E$99:$S$109,"e1",$F$790:$F963)-SUM(S$791:S962))</f>
        <v/>
      </c>
      <c r="T963" s="172" t="str">
        <f>IF(F963="","",DSUM('1.2_Vehicles i maquinària'!$E$99:$S$109,"e2",$F$790:$F963)-SUM(T$791:T962))</f>
        <v/>
      </c>
      <c r="U963" s="172" t="str">
        <f>IF(F963="","",DSUM('1.2_Vehicles i maquinària'!$E$99:$S$109,"e3",$F$790:$F963)-SUM(U$791:U962))</f>
        <v/>
      </c>
      <c r="V963" s="172" t="str">
        <f>IF(F963="","",DSUM('1.2_Vehicles i maquinària'!$E$99:$S$109,"emissions",$F$790:$F963)-SUM(V$791:V962))</f>
        <v/>
      </c>
      <c r="W963" s="172" t="str">
        <f>IF(F963="","",DSUM('1.3_Emissions de procés'!$E$17:$M$32,"e1",$F$790:$F963)-SUM(W$791:W962))</f>
        <v/>
      </c>
      <c r="X963" s="172" t="str">
        <f>IF(F963="","",DSUM('1.3_Emissions de procés'!$E$17:$M$32,"e2",$F$790:$F963)-SUM(X$791:X962))</f>
        <v/>
      </c>
      <c r="Y963" s="172" t="str">
        <f>IF(F963="","",DSUM('1.3_Emissions de procés'!$E$17:$M$32,"e3",$F$790:$F963)-SUM(Y$791:Y962))</f>
        <v/>
      </c>
      <c r="Z963" s="172" t="str">
        <f>IF(F963="","",DSUM('1.3_Emissions de procés'!$E$17:$M$32,"emissions",$F$790:$F963)-SUM(Z$791:Z962))</f>
        <v/>
      </c>
      <c r="AA963" s="172" t="str">
        <f>IF(F963="","",DSUM('1.3_Emissions de procés'!$E$39:$M$54,"e1",$F$790:$F963)-SUM(AA$791:AA962))</f>
        <v/>
      </c>
      <c r="AB963" s="193" t="str">
        <f>IF(F963="","",DSUM('1.3_Emissions de procés'!$E$39:$M$54,"e2",$F$790:$F963)-SUM(AB$791:AB962))</f>
        <v/>
      </c>
      <c r="AC963" s="193" t="str">
        <f>IF(F963="","",DSUM('1.3_Emissions de procés'!$E$39:$M$54,"e3",$F$790:$F963)-SUM(AC$791:AC962))</f>
        <v/>
      </c>
      <c r="AD963" s="193" t="str">
        <f>IF(F963="","",DSUM('1.3_Emissions de procés'!$E$39:$M$54,"emissions",$F$790:$F963)-SUM(AD$791:AD962))</f>
        <v/>
      </c>
    </row>
    <row r="964" spans="2:30" x14ac:dyDescent="0.25">
      <c r="B964">
        <v>174</v>
      </c>
      <c r="C964" s="172" t="str">
        <f>IF('0.1_Dades generals organització'!E217="","",'0.1_Dades generals organització'!E217)</f>
        <v/>
      </c>
      <c r="D964" s="172" t="str">
        <f>IF(C964="","",IF('0.1_Dades generals organització'!G217="no","",Dades!C964))</f>
        <v/>
      </c>
      <c r="E964" s="172" t="str">
        <f>IFERROR(INDEX($D$791:$D$1040,MATCH(0,INDEX(COUNTIF($E$790:E963,$D$791:$D$1040),),)),"")</f>
        <v/>
      </c>
      <c r="F964" s="172" t="str">
        <f t="shared" si="25"/>
        <v/>
      </c>
      <c r="G964" s="172" t="str">
        <f>IF(F964="","",DSUM('1.1_Instal·lacions fixes'!$E$14:$R$36,"e1",$F$790:$F964)+DSUM('1.1_Instal·lacions fixes'!$E$43:$L$58,"e1",$F$790:$F964)-SUM(G$791:G963))</f>
        <v/>
      </c>
      <c r="H964" s="172" t="str">
        <f>IF(F964="","",DSUM('1.1_Instal·lacions fixes'!$E$14:$R$36,"e2",$F$790:$F964)+DSUM('1.1_Instal·lacions fixes'!$E$43:$L$58,"e2",$F$790:$F964)-SUM(H$791:H963))</f>
        <v/>
      </c>
      <c r="I964" s="172" t="str">
        <f>IF(F964="","",DSUM('1.1_Instal·lacions fixes'!$E$14:$R$36,"e3",$F$790:$F964)+DSUM('1.1_Instal·lacions fixes'!$E$43:$L$58,"e3",$F$790:$F964)-SUM(I$791:I963))</f>
        <v/>
      </c>
      <c r="J964" s="172" t="str">
        <f>IF(F964="","",DSUM('1.1_Instal·lacions fixes'!$E$14:$R$36,"emissions",$F$790:$F964)+DSUM('1.1_Instal·lacions fixes'!$E$43:$L$58,"emissions",$F$790:$F964)-SUM(J$791:J963))</f>
        <v/>
      </c>
      <c r="K964" s="172" t="str">
        <f>IF(F964="","",DSUM('1.2_Vehicles i maquinària'!$E$22:$S$44,"e1",$F$790:$F964)+DSUM('1.2_Vehicles i maquinària'!$E$50:$S$70,"emissions",$F$790:$F964)-SUM(K$791:K963))</f>
        <v/>
      </c>
      <c r="L964" s="172" t="str">
        <f>IF(F964="","",DSUM('1.2_Vehicles i maquinària'!$E$22:$S$44,"e2",$F$790:$F964)-SUM(L$791:L963))</f>
        <v/>
      </c>
      <c r="M964" s="172" t="str">
        <f>IF(F964="","",DSUM('1.2_Vehicles i maquinària'!$E$22:$S$44,"e3",$F$790:$F964)-SUM(M$791:M963))</f>
        <v/>
      </c>
      <c r="N964" s="172" t="str">
        <f>IF(F964="","",DSUM('1.2_Vehicles i maquinària'!$E$22:$S$44,"emissions",$F$790:$F964)+DSUM('1.2_Vehicles i maquinària'!$E$50:$S$70,"emissions",$F$790:$F964)-SUM(N$791:N963))</f>
        <v/>
      </c>
      <c r="O964" s="172" t="str">
        <f>IF(F964="","",DSUM('1.2_Vehicles i maquinària'!$E$82:$S$92,"e1",$F$790:$F964)-SUM(O$791:O963))</f>
        <v/>
      </c>
      <c r="P964" s="172" t="str">
        <f>IF(F964="","",DSUM('1.2_Vehicles i maquinària'!$E$82:$S$92,"e2",$F$790:$F964)-SUM(P$791:P963))</f>
        <v/>
      </c>
      <c r="Q964" s="172" t="str">
        <f>IF(F964="","",DSUM('1.2_Vehicles i maquinària'!$E$82:$S$92,"e3",$F$790:$F964)-SUM(Q$791:Q963))</f>
        <v/>
      </c>
      <c r="R964" s="172" t="str">
        <f>IF(F964="","",DSUM('1.2_Vehicles i maquinària'!$E$82:$S$92,"emissions",$F$790:$F964)-SUM(R$791:R963))</f>
        <v/>
      </c>
      <c r="S964" s="172" t="str">
        <f>IF(F964="","",DSUM('1.2_Vehicles i maquinària'!$E$99:$S$109,"e1",$F$790:$F964)-SUM(S$791:S963))</f>
        <v/>
      </c>
      <c r="T964" s="172" t="str">
        <f>IF(F964="","",DSUM('1.2_Vehicles i maquinària'!$E$99:$S$109,"e2",$F$790:$F964)-SUM(T$791:T963))</f>
        <v/>
      </c>
      <c r="U964" s="172" t="str">
        <f>IF(F964="","",DSUM('1.2_Vehicles i maquinària'!$E$99:$S$109,"e3",$F$790:$F964)-SUM(U$791:U963))</f>
        <v/>
      </c>
      <c r="V964" s="172" t="str">
        <f>IF(F964="","",DSUM('1.2_Vehicles i maquinària'!$E$99:$S$109,"emissions",$F$790:$F964)-SUM(V$791:V963))</f>
        <v/>
      </c>
      <c r="W964" s="172" t="str">
        <f>IF(F964="","",DSUM('1.3_Emissions de procés'!$E$17:$M$32,"e1",$F$790:$F964)-SUM(W$791:W963))</f>
        <v/>
      </c>
      <c r="X964" s="172" t="str">
        <f>IF(F964="","",DSUM('1.3_Emissions de procés'!$E$17:$M$32,"e2",$F$790:$F964)-SUM(X$791:X963))</f>
        <v/>
      </c>
      <c r="Y964" s="172" t="str">
        <f>IF(F964="","",DSUM('1.3_Emissions de procés'!$E$17:$M$32,"e3",$F$790:$F964)-SUM(Y$791:Y963))</f>
        <v/>
      </c>
      <c r="Z964" s="172" t="str">
        <f>IF(F964="","",DSUM('1.3_Emissions de procés'!$E$17:$M$32,"emissions",$F$790:$F964)-SUM(Z$791:Z963))</f>
        <v/>
      </c>
      <c r="AA964" s="172" t="str">
        <f>IF(F964="","",DSUM('1.3_Emissions de procés'!$E$39:$M$54,"e1",$F$790:$F964)-SUM(AA$791:AA963))</f>
        <v/>
      </c>
      <c r="AB964" s="193" t="str">
        <f>IF(F964="","",DSUM('1.3_Emissions de procés'!$E$39:$M$54,"e2",$F$790:$F964)-SUM(AB$791:AB963))</f>
        <v/>
      </c>
      <c r="AC964" s="193" t="str">
        <f>IF(F964="","",DSUM('1.3_Emissions de procés'!$E$39:$M$54,"e3",$F$790:$F964)-SUM(AC$791:AC963))</f>
        <v/>
      </c>
      <c r="AD964" s="193" t="str">
        <f>IF(F964="","",DSUM('1.3_Emissions de procés'!$E$39:$M$54,"emissions",$F$790:$F964)-SUM(AD$791:AD963))</f>
        <v/>
      </c>
    </row>
    <row r="965" spans="2:30" x14ac:dyDescent="0.25">
      <c r="B965">
        <v>175</v>
      </c>
      <c r="C965" s="172" t="str">
        <f>IF('0.1_Dades generals organització'!E218="","",'0.1_Dades generals organització'!E218)</f>
        <v/>
      </c>
      <c r="D965" s="172" t="str">
        <f>IF(C965="","",IF('0.1_Dades generals organització'!G218="no","",Dades!C965))</f>
        <v/>
      </c>
      <c r="E965" s="172" t="str">
        <f>IFERROR(INDEX($D$791:$D$1040,MATCH(0,INDEX(COUNTIF($E$790:E964,$D$791:$D$1040),),)),"")</f>
        <v/>
      </c>
      <c r="F965" s="172" t="str">
        <f t="shared" si="25"/>
        <v/>
      </c>
      <c r="G965" s="172" t="str">
        <f>IF(F965="","",DSUM('1.1_Instal·lacions fixes'!$E$14:$R$36,"e1",$F$790:$F965)+DSUM('1.1_Instal·lacions fixes'!$E$43:$L$58,"e1",$F$790:$F965)-SUM(G$791:G964))</f>
        <v/>
      </c>
      <c r="H965" s="172" t="str">
        <f>IF(F965="","",DSUM('1.1_Instal·lacions fixes'!$E$14:$R$36,"e2",$F$790:$F965)+DSUM('1.1_Instal·lacions fixes'!$E$43:$L$58,"e2",$F$790:$F965)-SUM(H$791:H964))</f>
        <v/>
      </c>
      <c r="I965" s="172" t="str">
        <f>IF(F965="","",DSUM('1.1_Instal·lacions fixes'!$E$14:$R$36,"e3",$F$790:$F965)+DSUM('1.1_Instal·lacions fixes'!$E$43:$L$58,"e3",$F$790:$F965)-SUM(I$791:I964))</f>
        <v/>
      </c>
      <c r="J965" s="172" t="str">
        <f>IF(F965="","",DSUM('1.1_Instal·lacions fixes'!$E$14:$R$36,"emissions",$F$790:$F965)+DSUM('1.1_Instal·lacions fixes'!$E$43:$L$58,"emissions",$F$790:$F965)-SUM(J$791:J964))</f>
        <v/>
      </c>
      <c r="K965" s="172" t="str">
        <f>IF(F965="","",DSUM('1.2_Vehicles i maquinària'!$E$22:$S$44,"e1",$F$790:$F965)+DSUM('1.2_Vehicles i maquinària'!$E$50:$S$70,"emissions",$F$790:$F965)-SUM(K$791:K964))</f>
        <v/>
      </c>
      <c r="L965" s="172" t="str">
        <f>IF(F965="","",DSUM('1.2_Vehicles i maquinària'!$E$22:$S$44,"e2",$F$790:$F965)-SUM(L$791:L964))</f>
        <v/>
      </c>
      <c r="M965" s="172" t="str">
        <f>IF(F965="","",DSUM('1.2_Vehicles i maquinària'!$E$22:$S$44,"e3",$F$790:$F965)-SUM(M$791:M964))</f>
        <v/>
      </c>
      <c r="N965" s="172" t="str">
        <f>IF(F965="","",DSUM('1.2_Vehicles i maquinària'!$E$22:$S$44,"emissions",$F$790:$F965)+DSUM('1.2_Vehicles i maquinària'!$E$50:$S$70,"emissions",$F$790:$F965)-SUM(N$791:N964))</f>
        <v/>
      </c>
      <c r="O965" s="172" t="str">
        <f>IF(F965="","",DSUM('1.2_Vehicles i maquinària'!$E$82:$S$92,"e1",$F$790:$F965)-SUM(O$791:O964))</f>
        <v/>
      </c>
      <c r="P965" s="172" t="str">
        <f>IF(F965="","",DSUM('1.2_Vehicles i maquinària'!$E$82:$S$92,"e2",$F$790:$F965)-SUM(P$791:P964))</f>
        <v/>
      </c>
      <c r="Q965" s="172" t="str">
        <f>IF(F965="","",DSUM('1.2_Vehicles i maquinària'!$E$82:$S$92,"e3",$F$790:$F965)-SUM(Q$791:Q964))</f>
        <v/>
      </c>
      <c r="R965" s="172" t="str">
        <f>IF(F965="","",DSUM('1.2_Vehicles i maquinària'!$E$82:$S$92,"emissions",$F$790:$F965)-SUM(R$791:R964))</f>
        <v/>
      </c>
      <c r="S965" s="172" t="str">
        <f>IF(F965="","",DSUM('1.2_Vehicles i maquinària'!$E$99:$S$109,"e1",$F$790:$F965)-SUM(S$791:S964))</f>
        <v/>
      </c>
      <c r="T965" s="172" t="str">
        <f>IF(F965="","",DSUM('1.2_Vehicles i maquinària'!$E$99:$S$109,"e2",$F$790:$F965)-SUM(T$791:T964))</f>
        <v/>
      </c>
      <c r="U965" s="172" t="str">
        <f>IF(F965="","",DSUM('1.2_Vehicles i maquinària'!$E$99:$S$109,"e3",$F$790:$F965)-SUM(U$791:U964))</f>
        <v/>
      </c>
      <c r="V965" s="172" t="str">
        <f>IF(F965="","",DSUM('1.2_Vehicles i maquinària'!$E$99:$S$109,"emissions",$F$790:$F965)-SUM(V$791:V964))</f>
        <v/>
      </c>
      <c r="W965" s="172" t="str">
        <f>IF(F965="","",DSUM('1.3_Emissions de procés'!$E$17:$M$32,"e1",$F$790:$F965)-SUM(W$791:W964))</f>
        <v/>
      </c>
      <c r="X965" s="172" t="str">
        <f>IF(F965="","",DSUM('1.3_Emissions de procés'!$E$17:$M$32,"e2",$F$790:$F965)-SUM(X$791:X964))</f>
        <v/>
      </c>
      <c r="Y965" s="172" t="str">
        <f>IF(F965="","",DSUM('1.3_Emissions de procés'!$E$17:$M$32,"e3",$F$790:$F965)-SUM(Y$791:Y964))</f>
        <v/>
      </c>
      <c r="Z965" s="172" t="str">
        <f>IF(F965="","",DSUM('1.3_Emissions de procés'!$E$17:$M$32,"emissions",$F$790:$F965)-SUM(Z$791:Z964))</f>
        <v/>
      </c>
      <c r="AA965" s="172" t="str">
        <f>IF(F965="","",DSUM('1.3_Emissions de procés'!$E$39:$M$54,"e1",$F$790:$F965)-SUM(AA$791:AA964))</f>
        <v/>
      </c>
      <c r="AB965" s="193" t="str">
        <f>IF(F965="","",DSUM('1.3_Emissions de procés'!$E$39:$M$54,"e2",$F$790:$F965)-SUM(AB$791:AB964))</f>
        <v/>
      </c>
      <c r="AC965" s="193" t="str">
        <f>IF(F965="","",DSUM('1.3_Emissions de procés'!$E$39:$M$54,"e3",$F$790:$F965)-SUM(AC$791:AC964))</f>
        <v/>
      </c>
      <c r="AD965" s="193" t="str">
        <f>IF(F965="","",DSUM('1.3_Emissions de procés'!$E$39:$M$54,"emissions",$F$790:$F965)-SUM(AD$791:AD964))</f>
        <v/>
      </c>
    </row>
    <row r="966" spans="2:30" x14ac:dyDescent="0.25">
      <c r="B966">
        <v>176</v>
      </c>
      <c r="C966" s="172" t="str">
        <f>IF('0.1_Dades generals organització'!E219="","",'0.1_Dades generals organització'!E219)</f>
        <v/>
      </c>
      <c r="D966" s="172" t="str">
        <f>IF(C966="","",IF('0.1_Dades generals organització'!G219="no","",Dades!C966))</f>
        <v/>
      </c>
      <c r="E966" s="172" t="str">
        <f>IFERROR(INDEX($D$791:$D$1040,MATCH(0,INDEX(COUNTIF($E$790:E965,$D$791:$D$1040),),)),"")</f>
        <v/>
      </c>
      <c r="F966" s="172" t="str">
        <f t="shared" si="25"/>
        <v/>
      </c>
      <c r="G966" s="172" t="str">
        <f>IF(F966="","",DSUM('1.1_Instal·lacions fixes'!$E$14:$R$36,"e1",$F$790:$F966)+DSUM('1.1_Instal·lacions fixes'!$E$43:$L$58,"e1",$F$790:$F966)-SUM(G$791:G965))</f>
        <v/>
      </c>
      <c r="H966" s="172" t="str">
        <f>IF(F966="","",DSUM('1.1_Instal·lacions fixes'!$E$14:$R$36,"e2",$F$790:$F966)+DSUM('1.1_Instal·lacions fixes'!$E$43:$L$58,"e2",$F$790:$F966)-SUM(H$791:H965))</f>
        <v/>
      </c>
      <c r="I966" s="172" t="str">
        <f>IF(F966="","",DSUM('1.1_Instal·lacions fixes'!$E$14:$R$36,"e3",$F$790:$F966)+DSUM('1.1_Instal·lacions fixes'!$E$43:$L$58,"e3",$F$790:$F966)-SUM(I$791:I965))</f>
        <v/>
      </c>
      <c r="J966" s="172" t="str">
        <f>IF(F966="","",DSUM('1.1_Instal·lacions fixes'!$E$14:$R$36,"emissions",$F$790:$F966)+DSUM('1.1_Instal·lacions fixes'!$E$43:$L$58,"emissions",$F$790:$F966)-SUM(J$791:J965))</f>
        <v/>
      </c>
      <c r="K966" s="172" t="str">
        <f>IF(F966="","",DSUM('1.2_Vehicles i maquinària'!$E$22:$S$44,"e1",$F$790:$F966)+DSUM('1.2_Vehicles i maquinària'!$E$50:$S$70,"emissions",$F$790:$F966)-SUM(K$791:K965))</f>
        <v/>
      </c>
      <c r="L966" s="172" t="str">
        <f>IF(F966="","",DSUM('1.2_Vehicles i maquinària'!$E$22:$S$44,"e2",$F$790:$F966)-SUM(L$791:L965))</f>
        <v/>
      </c>
      <c r="M966" s="172" t="str">
        <f>IF(F966="","",DSUM('1.2_Vehicles i maquinària'!$E$22:$S$44,"e3",$F$790:$F966)-SUM(M$791:M965))</f>
        <v/>
      </c>
      <c r="N966" s="172" t="str">
        <f>IF(F966="","",DSUM('1.2_Vehicles i maquinària'!$E$22:$S$44,"emissions",$F$790:$F966)+DSUM('1.2_Vehicles i maquinària'!$E$50:$S$70,"emissions",$F$790:$F966)-SUM(N$791:N965))</f>
        <v/>
      </c>
      <c r="O966" s="172" t="str">
        <f>IF(F966="","",DSUM('1.2_Vehicles i maquinària'!$E$82:$S$92,"e1",$F$790:$F966)-SUM(O$791:O965))</f>
        <v/>
      </c>
      <c r="P966" s="172" t="str">
        <f>IF(F966="","",DSUM('1.2_Vehicles i maquinària'!$E$82:$S$92,"e2",$F$790:$F966)-SUM(P$791:P965))</f>
        <v/>
      </c>
      <c r="Q966" s="172" t="str">
        <f>IF(F966="","",DSUM('1.2_Vehicles i maquinària'!$E$82:$S$92,"e3",$F$790:$F966)-SUM(Q$791:Q965))</f>
        <v/>
      </c>
      <c r="R966" s="172" t="str">
        <f>IF(F966="","",DSUM('1.2_Vehicles i maquinària'!$E$82:$S$92,"emissions",$F$790:$F966)-SUM(R$791:R965))</f>
        <v/>
      </c>
      <c r="S966" s="172" t="str">
        <f>IF(F966="","",DSUM('1.2_Vehicles i maquinària'!$E$99:$S$109,"e1",$F$790:$F966)-SUM(S$791:S965))</f>
        <v/>
      </c>
      <c r="T966" s="172" t="str">
        <f>IF(F966="","",DSUM('1.2_Vehicles i maquinària'!$E$99:$S$109,"e2",$F$790:$F966)-SUM(T$791:T965))</f>
        <v/>
      </c>
      <c r="U966" s="172" t="str">
        <f>IF(F966="","",DSUM('1.2_Vehicles i maquinària'!$E$99:$S$109,"e3",$F$790:$F966)-SUM(U$791:U965))</f>
        <v/>
      </c>
      <c r="V966" s="172" t="str">
        <f>IF(F966="","",DSUM('1.2_Vehicles i maquinària'!$E$99:$S$109,"emissions",$F$790:$F966)-SUM(V$791:V965))</f>
        <v/>
      </c>
      <c r="W966" s="172" t="str">
        <f>IF(F966="","",DSUM('1.3_Emissions de procés'!$E$17:$M$32,"e1",$F$790:$F966)-SUM(W$791:W965))</f>
        <v/>
      </c>
      <c r="X966" s="172" t="str">
        <f>IF(F966="","",DSUM('1.3_Emissions de procés'!$E$17:$M$32,"e2",$F$790:$F966)-SUM(X$791:X965))</f>
        <v/>
      </c>
      <c r="Y966" s="172" t="str">
        <f>IF(F966="","",DSUM('1.3_Emissions de procés'!$E$17:$M$32,"e3",$F$790:$F966)-SUM(Y$791:Y965))</f>
        <v/>
      </c>
      <c r="Z966" s="172" t="str">
        <f>IF(F966="","",DSUM('1.3_Emissions de procés'!$E$17:$M$32,"emissions",$F$790:$F966)-SUM(Z$791:Z965))</f>
        <v/>
      </c>
      <c r="AA966" s="172" t="str">
        <f>IF(F966="","",DSUM('1.3_Emissions de procés'!$E$39:$M$54,"e1",$F$790:$F966)-SUM(AA$791:AA965))</f>
        <v/>
      </c>
      <c r="AB966" s="193" t="str">
        <f>IF(F966="","",DSUM('1.3_Emissions de procés'!$E$39:$M$54,"e2",$F$790:$F966)-SUM(AB$791:AB965))</f>
        <v/>
      </c>
      <c r="AC966" s="193" t="str">
        <f>IF(F966="","",DSUM('1.3_Emissions de procés'!$E$39:$M$54,"e3",$F$790:$F966)-SUM(AC$791:AC965))</f>
        <v/>
      </c>
      <c r="AD966" s="193" t="str">
        <f>IF(F966="","",DSUM('1.3_Emissions de procés'!$E$39:$M$54,"emissions",$F$790:$F966)-SUM(AD$791:AD965))</f>
        <v/>
      </c>
    </row>
    <row r="967" spans="2:30" x14ac:dyDescent="0.25">
      <c r="B967">
        <v>177</v>
      </c>
      <c r="C967" s="172" t="str">
        <f>IF('0.1_Dades generals organització'!E220="","",'0.1_Dades generals organització'!E220)</f>
        <v/>
      </c>
      <c r="D967" s="172" t="str">
        <f>IF(C967="","",IF('0.1_Dades generals organització'!G220="no","",Dades!C967))</f>
        <v/>
      </c>
      <c r="E967" s="172" t="str">
        <f>IFERROR(INDEX($D$791:$D$1040,MATCH(0,INDEX(COUNTIF($E$790:E966,$D$791:$D$1040),),)),"")</f>
        <v/>
      </c>
      <c r="F967" s="172" t="str">
        <f t="shared" si="25"/>
        <v/>
      </c>
      <c r="G967" s="172" t="str">
        <f>IF(F967="","",DSUM('1.1_Instal·lacions fixes'!$E$14:$R$36,"e1",$F$790:$F967)+DSUM('1.1_Instal·lacions fixes'!$E$43:$L$58,"e1",$F$790:$F967)-SUM(G$791:G966))</f>
        <v/>
      </c>
      <c r="H967" s="172" t="str">
        <f>IF(F967="","",DSUM('1.1_Instal·lacions fixes'!$E$14:$R$36,"e2",$F$790:$F967)+DSUM('1.1_Instal·lacions fixes'!$E$43:$L$58,"e2",$F$790:$F967)-SUM(H$791:H966))</f>
        <v/>
      </c>
      <c r="I967" s="172" t="str">
        <f>IF(F967="","",DSUM('1.1_Instal·lacions fixes'!$E$14:$R$36,"e3",$F$790:$F967)+DSUM('1.1_Instal·lacions fixes'!$E$43:$L$58,"e3",$F$790:$F967)-SUM(I$791:I966))</f>
        <v/>
      </c>
      <c r="J967" s="172" t="str">
        <f>IF(F967="","",DSUM('1.1_Instal·lacions fixes'!$E$14:$R$36,"emissions",$F$790:$F967)+DSUM('1.1_Instal·lacions fixes'!$E$43:$L$58,"emissions",$F$790:$F967)-SUM(J$791:J966))</f>
        <v/>
      </c>
      <c r="K967" s="172" t="str">
        <f>IF(F967="","",DSUM('1.2_Vehicles i maquinària'!$E$22:$S$44,"e1",$F$790:$F967)+DSUM('1.2_Vehicles i maquinària'!$E$50:$S$70,"emissions",$F$790:$F967)-SUM(K$791:K966))</f>
        <v/>
      </c>
      <c r="L967" s="172" t="str">
        <f>IF(F967="","",DSUM('1.2_Vehicles i maquinària'!$E$22:$S$44,"e2",$F$790:$F967)-SUM(L$791:L966))</f>
        <v/>
      </c>
      <c r="M967" s="172" t="str">
        <f>IF(F967="","",DSUM('1.2_Vehicles i maquinària'!$E$22:$S$44,"e3",$F$790:$F967)-SUM(M$791:M966))</f>
        <v/>
      </c>
      <c r="N967" s="172" t="str">
        <f>IF(F967="","",DSUM('1.2_Vehicles i maquinària'!$E$22:$S$44,"emissions",$F$790:$F967)+DSUM('1.2_Vehicles i maquinària'!$E$50:$S$70,"emissions",$F$790:$F967)-SUM(N$791:N966))</f>
        <v/>
      </c>
      <c r="O967" s="172" t="str">
        <f>IF(F967="","",DSUM('1.2_Vehicles i maquinària'!$E$82:$S$92,"e1",$F$790:$F967)-SUM(O$791:O966))</f>
        <v/>
      </c>
      <c r="P967" s="172" t="str">
        <f>IF(F967="","",DSUM('1.2_Vehicles i maquinària'!$E$82:$S$92,"e2",$F$790:$F967)-SUM(P$791:P966))</f>
        <v/>
      </c>
      <c r="Q967" s="172" t="str">
        <f>IF(F967="","",DSUM('1.2_Vehicles i maquinària'!$E$82:$S$92,"e3",$F$790:$F967)-SUM(Q$791:Q966))</f>
        <v/>
      </c>
      <c r="R967" s="172" t="str">
        <f>IF(F967="","",DSUM('1.2_Vehicles i maquinària'!$E$82:$S$92,"emissions",$F$790:$F967)-SUM(R$791:R966))</f>
        <v/>
      </c>
      <c r="S967" s="172" t="str">
        <f>IF(F967="","",DSUM('1.2_Vehicles i maquinària'!$E$99:$S$109,"e1",$F$790:$F967)-SUM(S$791:S966))</f>
        <v/>
      </c>
      <c r="T967" s="172" t="str">
        <f>IF(F967="","",DSUM('1.2_Vehicles i maquinària'!$E$99:$S$109,"e2",$F$790:$F967)-SUM(T$791:T966))</f>
        <v/>
      </c>
      <c r="U967" s="172" t="str">
        <f>IF(F967="","",DSUM('1.2_Vehicles i maquinària'!$E$99:$S$109,"e3",$F$790:$F967)-SUM(U$791:U966))</f>
        <v/>
      </c>
      <c r="V967" s="172" t="str">
        <f>IF(F967="","",DSUM('1.2_Vehicles i maquinària'!$E$99:$S$109,"emissions",$F$790:$F967)-SUM(V$791:V966))</f>
        <v/>
      </c>
      <c r="W967" s="172" t="str">
        <f>IF(F967="","",DSUM('1.3_Emissions de procés'!$E$17:$M$32,"e1",$F$790:$F967)-SUM(W$791:W966))</f>
        <v/>
      </c>
      <c r="X967" s="172" t="str">
        <f>IF(F967="","",DSUM('1.3_Emissions de procés'!$E$17:$M$32,"e2",$F$790:$F967)-SUM(X$791:X966))</f>
        <v/>
      </c>
      <c r="Y967" s="172" t="str">
        <f>IF(F967="","",DSUM('1.3_Emissions de procés'!$E$17:$M$32,"e3",$F$790:$F967)-SUM(Y$791:Y966))</f>
        <v/>
      </c>
      <c r="Z967" s="172" t="str">
        <f>IF(F967="","",DSUM('1.3_Emissions de procés'!$E$17:$M$32,"emissions",$F$790:$F967)-SUM(Z$791:Z966))</f>
        <v/>
      </c>
      <c r="AA967" s="172" t="str">
        <f>IF(F967="","",DSUM('1.3_Emissions de procés'!$E$39:$M$54,"e1",$F$790:$F967)-SUM(AA$791:AA966))</f>
        <v/>
      </c>
      <c r="AB967" s="193" t="str">
        <f>IF(F967="","",DSUM('1.3_Emissions de procés'!$E$39:$M$54,"e2",$F$790:$F967)-SUM(AB$791:AB966))</f>
        <v/>
      </c>
      <c r="AC967" s="193" t="str">
        <f>IF(F967="","",DSUM('1.3_Emissions de procés'!$E$39:$M$54,"e3",$F$790:$F967)-SUM(AC$791:AC966))</f>
        <v/>
      </c>
      <c r="AD967" s="193" t="str">
        <f>IF(F967="","",DSUM('1.3_Emissions de procés'!$E$39:$M$54,"emissions",$F$790:$F967)-SUM(AD$791:AD966))</f>
        <v/>
      </c>
    </row>
    <row r="968" spans="2:30" x14ac:dyDescent="0.25">
      <c r="B968">
        <v>178</v>
      </c>
      <c r="C968" s="172" t="str">
        <f>IF('0.1_Dades generals organització'!E221="","",'0.1_Dades generals organització'!E221)</f>
        <v/>
      </c>
      <c r="D968" s="172" t="str">
        <f>IF(C968="","",IF('0.1_Dades generals organització'!G221="no","",Dades!C968))</f>
        <v/>
      </c>
      <c r="E968" s="172" t="str">
        <f>IFERROR(INDEX($D$791:$D$1040,MATCH(0,INDEX(COUNTIF($E$790:E967,$D$791:$D$1040),),)),"")</f>
        <v/>
      </c>
      <c r="F968" s="172" t="str">
        <f t="shared" si="25"/>
        <v/>
      </c>
      <c r="G968" s="172" t="str">
        <f>IF(F968="","",DSUM('1.1_Instal·lacions fixes'!$E$14:$R$36,"e1",$F$790:$F968)+DSUM('1.1_Instal·lacions fixes'!$E$43:$L$58,"e1",$F$790:$F968)-SUM(G$791:G967))</f>
        <v/>
      </c>
      <c r="H968" s="172" t="str">
        <f>IF(F968="","",DSUM('1.1_Instal·lacions fixes'!$E$14:$R$36,"e2",$F$790:$F968)+DSUM('1.1_Instal·lacions fixes'!$E$43:$L$58,"e2",$F$790:$F968)-SUM(H$791:H967))</f>
        <v/>
      </c>
      <c r="I968" s="172" t="str">
        <f>IF(F968="","",DSUM('1.1_Instal·lacions fixes'!$E$14:$R$36,"e3",$F$790:$F968)+DSUM('1.1_Instal·lacions fixes'!$E$43:$L$58,"e3",$F$790:$F968)-SUM(I$791:I967))</f>
        <v/>
      </c>
      <c r="J968" s="172" t="str">
        <f>IF(F968="","",DSUM('1.1_Instal·lacions fixes'!$E$14:$R$36,"emissions",$F$790:$F968)+DSUM('1.1_Instal·lacions fixes'!$E$43:$L$58,"emissions",$F$790:$F968)-SUM(J$791:J967))</f>
        <v/>
      </c>
      <c r="K968" s="172" t="str">
        <f>IF(F968="","",DSUM('1.2_Vehicles i maquinària'!$E$22:$S$44,"e1",$F$790:$F968)+DSUM('1.2_Vehicles i maquinària'!$E$50:$S$70,"emissions",$F$790:$F968)-SUM(K$791:K967))</f>
        <v/>
      </c>
      <c r="L968" s="172" t="str">
        <f>IF(F968="","",DSUM('1.2_Vehicles i maquinària'!$E$22:$S$44,"e2",$F$790:$F968)-SUM(L$791:L967))</f>
        <v/>
      </c>
      <c r="M968" s="172" t="str">
        <f>IF(F968="","",DSUM('1.2_Vehicles i maquinària'!$E$22:$S$44,"e3",$F$790:$F968)-SUM(M$791:M967))</f>
        <v/>
      </c>
      <c r="N968" s="172" t="str">
        <f>IF(F968="","",DSUM('1.2_Vehicles i maquinària'!$E$22:$S$44,"emissions",$F$790:$F968)+DSUM('1.2_Vehicles i maquinària'!$E$50:$S$70,"emissions",$F$790:$F968)-SUM(N$791:N967))</f>
        <v/>
      </c>
      <c r="O968" s="172" t="str">
        <f>IF(F968="","",DSUM('1.2_Vehicles i maquinària'!$E$82:$S$92,"e1",$F$790:$F968)-SUM(O$791:O967))</f>
        <v/>
      </c>
      <c r="P968" s="172" t="str">
        <f>IF(F968="","",DSUM('1.2_Vehicles i maquinària'!$E$82:$S$92,"e2",$F$790:$F968)-SUM(P$791:P967))</f>
        <v/>
      </c>
      <c r="Q968" s="172" t="str">
        <f>IF(F968="","",DSUM('1.2_Vehicles i maquinària'!$E$82:$S$92,"e3",$F$790:$F968)-SUM(Q$791:Q967))</f>
        <v/>
      </c>
      <c r="R968" s="172" t="str">
        <f>IF(F968="","",DSUM('1.2_Vehicles i maquinària'!$E$82:$S$92,"emissions",$F$790:$F968)-SUM(R$791:R967))</f>
        <v/>
      </c>
      <c r="S968" s="172" t="str">
        <f>IF(F968="","",DSUM('1.2_Vehicles i maquinària'!$E$99:$S$109,"e1",$F$790:$F968)-SUM(S$791:S967))</f>
        <v/>
      </c>
      <c r="T968" s="172" t="str">
        <f>IF(F968="","",DSUM('1.2_Vehicles i maquinària'!$E$99:$S$109,"e2",$F$790:$F968)-SUM(T$791:T967))</f>
        <v/>
      </c>
      <c r="U968" s="172" t="str">
        <f>IF(F968="","",DSUM('1.2_Vehicles i maquinària'!$E$99:$S$109,"e3",$F$790:$F968)-SUM(U$791:U967))</f>
        <v/>
      </c>
      <c r="V968" s="172" t="str">
        <f>IF(F968="","",DSUM('1.2_Vehicles i maquinària'!$E$99:$S$109,"emissions",$F$790:$F968)-SUM(V$791:V967))</f>
        <v/>
      </c>
      <c r="W968" s="172" t="str">
        <f>IF(F968="","",DSUM('1.3_Emissions de procés'!$E$17:$M$32,"e1",$F$790:$F968)-SUM(W$791:W967))</f>
        <v/>
      </c>
      <c r="X968" s="172" t="str">
        <f>IF(F968="","",DSUM('1.3_Emissions de procés'!$E$17:$M$32,"e2",$F$790:$F968)-SUM(X$791:X967))</f>
        <v/>
      </c>
      <c r="Y968" s="172" t="str">
        <f>IF(F968="","",DSUM('1.3_Emissions de procés'!$E$17:$M$32,"e3",$F$790:$F968)-SUM(Y$791:Y967))</f>
        <v/>
      </c>
      <c r="Z968" s="172" t="str">
        <f>IF(F968="","",DSUM('1.3_Emissions de procés'!$E$17:$M$32,"emissions",$F$790:$F968)-SUM(Z$791:Z967))</f>
        <v/>
      </c>
      <c r="AA968" s="172" t="str">
        <f>IF(F968="","",DSUM('1.3_Emissions de procés'!$E$39:$M$54,"e1",$F$790:$F968)-SUM(AA$791:AA967))</f>
        <v/>
      </c>
      <c r="AB968" s="193" t="str">
        <f>IF(F968="","",DSUM('1.3_Emissions de procés'!$E$39:$M$54,"e2",$F$790:$F968)-SUM(AB$791:AB967))</f>
        <v/>
      </c>
      <c r="AC968" s="193" t="str">
        <f>IF(F968="","",DSUM('1.3_Emissions de procés'!$E$39:$M$54,"e3",$F$790:$F968)-SUM(AC$791:AC967))</f>
        <v/>
      </c>
      <c r="AD968" s="193" t="str">
        <f>IF(F968="","",DSUM('1.3_Emissions de procés'!$E$39:$M$54,"emissions",$F$790:$F968)-SUM(AD$791:AD967))</f>
        <v/>
      </c>
    </row>
    <row r="969" spans="2:30" x14ac:dyDescent="0.25">
      <c r="B969">
        <v>179</v>
      </c>
      <c r="C969" s="172" t="str">
        <f>IF('0.1_Dades generals organització'!E222="","",'0.1_Dades generals organització'!E222)</f>
        <v/>
      </c>
      <c r="D969" s="172" t="str">
        <f>IF(C969="","",IF('0.1_Dades generals organització'!G222="no","",Dades!C969))</f>
        <v/>
      </c>
      <c r="E969" s="172" t="str">
        <f>IFERROR(INDEX($D$791:$D$1040,MATCH(0,INDEX(COUNTIF($E$790:E968,$D$791:$D$1040),),)),"")</f>
        <v/>
      </c>
      <c r="F969" s="172" t="str">
        <f t="shared" si="25"/>
        <v/>
      </c>
      <c r="G969" s="172" t="str">
        <f>IF(F969="","",DSUM('1.1_Instal·lacions fixes'!$E$14:$R$36,"e1",$F$790:$F969)+DSUM('1.1_Instal·lacions fixes'!$E$43:$L$58,"e1",$F$790:$F969)-SUM(G$791:G968))</f>
        <v/>
      </c>
      <c r="H969" s="172" t="str">
        <f>IF(F969="","",DSUM('1.1_Instal·lacions fixes'!$E$14:$R$36,"e2",$F$790:$F969)+DSUM('1.1_Instal·lacions fixes'!$E$43:$L$58,"e2",$F$790:$F969)-SUM(H$791:H968))</f>
        <v/>
      </c>
      <c r="I969" s="172" t="str">
        <f>IF(F969="","",DSUM('1.1_Instal·lacions fixes'!$E$14:$R$36,"e3",$F$790:$F969)+DSUM('1.1_Instal·lacions fixes'!$E$43:$L$58,"e3",$F$790:$F969)-SUM(I$791:I968))</f>
        <v/>
      </c>
      <c r="J969" s="172" t="str">
        <f>IF(F969="","",DSUM('1.1_Instal·lacions fixes'!$E$14:$R$36,"emissions",$F$790:$F969)+DSUM('1.1_Instal·lacions fixes'!$E$43:$L$58,"emissions",$F$790:$F969)-SUM(J$791:J968))</f>
        <v/>
      </c>
      <c r="K969" s="172" t="str">
        <f>IF(F969="","",DSUM('1.2_Vehicles i maquinària'!$E$22:$S$44,"e1",$F$790:$F969)+DSUM('1.2_Vehicles i maquinària'!$E$50:$S$70,"emissions",$F$790:$F969)-SUM(K$791:K968))</f>
        <v/>
      </c>
      <c r="L969" s="172" t="str">
        <f>IF(F969="","",DSUM('1.2_Vehicles i maquinària'!$E$22:$S$44,"e2",$F$790:$F969)-SUM(L$791:L968))</f>
        <v/>
      </c>
      <c r="M969" s="172" t="str">
        <f>IF(F969="","",DSUM('1.2_Vehicles i maquinària'!$E$22:$S$44,"e3",$F$790:$F969)-SUM(M$791:M968))</f>
        <v/>
      </c>
      <c r="N969" s="172" t="str">
        <f>IF(F969="","",DSUM('1.2_Vehicles i maquinària'!$E$22:$S$44,"emissions",$F$790:$F969)+DSUM('1.2_Vehicles i maquinària'!$E$50:$S$70,"emissions",$F$790:$F969)-SUM(N$791:N968))</f>
        <v/>
      </c>
      <c r="O969" s="172" t="str">
        <f>IF(F969="","",DSUM('1.2_Vehicles i maquinària'!$E$82:$S$92,"e1",$F$790:$F969)-SUM(O$791:O968))</f>
        <v/>
      </c>
      <c r="P969" s="172" t="str">
        <f>IF(F969="","",DSUM('1.2_Vehicles i maquinària'!$E$82:$S$92,"e2",$F$790:$F969)-SUM(P$791:P968))</f>
        <v/>
      </c>
      <c r="Q969" s="172" t="str">
        <f>IF(F969="","",DSUM('1.2_Vehicles i maquinària'!$E$82:$S$92,"e3",$F$790:$F969)-SUM(Q$791:Q968))</f>
        <v/>
      </c>
      <c r="R969" s="172" t="str">
        <f>IF(F969="","",DSUM('1.2_Vehicles i maquinària'!$E$82:$S$92,"emissions",$F$790:$F969)-SUM(R$791:R968))</f>
        <v/>
      </c>
      <c r="S969" s="172" t="str">
        <f>IF(F969="","",DSUM('1.2_Vehicles i maquinària'!$E$99:$S$109,"e1",$F$790:$F969)-SUM(S$791:S968))</f>
        <v/>
      </c>
      <c r="T969" s="172" t="str">
        <f>IF(F969="","",DSUM('1.2_Vehicles i maquinària'!$E$99:$S$109,"e2",$F$790:$F969)-SUM(T$791:T968))</f>
        <v/>
      </c>
      <c r="U969" s="172" t="str">
        <f>IF(F969="","",DSUM('1.2_Vehicles i maquinària'!$E$99:$S$109,"e3",$F$790:$F969)-SUM(U$791:U968))</f>
        <v/>
      </c>
      <c r="V969" s="172" t="str">
        <f>IF(F969="","",DSUM('1.2_Vehicles i maquinària'!$E$99:$S$109,"emissions",$F$790:$F969)-SUM(V$791:V968))</f>
        <v/>
      </c>
      <c r="W969" s="172" t="str">
        <f>IF(F969="","",DSUM('1.3_Emissions de procés'!$E$17:$M$32,"e1",$F$790:$F969)-SUM(W$791:W968))</f>
        <v/>
      </c>
      <c r="X969" s="172" t="str">
        <f>IF(F969="","",DSUM('1.3_Emissions de procés'!$E$17:$M$32,"e2",$F$790:$F969)-SUM(X$791:X968))</f>
        <v/>
      </c>
      <c r="Y969" s="172" t="str">
        <f>IF(F969="","",DSUM('1.3_Emissions de procés'!$E$17:$M$32,"e3",$F$790:$F969)-SUM(Y$791:Y968))</f>
        <v/>
      </c>
      <c r="Z969" s="172" t="str">
        <f>IF(F969="","",DSUM('1.3_Emissions de procés'!$E$17:$M$32,"emissions",$F$790:$F969)-SUM(Z$791:Z968))</f>
        <v/>
      </c>
      <c r="AA969" s="172" t="str">
        <f>IF(F969="","",DSUM('1.3_Emissions de procés'!$E$39:$M$54,"e1",$F$790:$F969)-SUM(AA$791:AA968))</f>
        <v/>
      </c>
      <c r="AB969" s="193" t="str">
        <f>IF(F969="","",DSUM('1.3_Emissions de procés'!$E$39:$M$54,"e2",$F$790:$F969)-SUM(AB$791:AB968))</f>
        <v/>
      </c>
      <c r="AC969" s="193" t="str">
        <f>IF(F969="","",DSUM('1.3_Emissions de procés'!$E$39:$M$54,"e3",$F$790:$F969)-SUM(AC$791:AC968))</f>
        <v/>
      </c>
      <c r="AD969" s="193" t="str">
        <f>IF(F969="","",DSUM('1.3_Emissions de procés'!$E$39:$M$54,"emissions",$F$790:$F969)-SUM(AD$791:AD968))</f>
        <v/>
      </c>
    </row>
    <row r="970" spans="2:30" x14ac:dyDescent="0.25">
      <c r="B970">
        <v>180</v>
      </c>
      <c r="C970" s="172" t="str">
        <f>IF('0.1_Dades generals organització'!E223="","",'0.1_Dades generals organització'!E223)</f>
        <v/>
      </c>
      <c r="D970" s="172" t="str">
        <f>IF(C970="","",IF('0.1_Dades generals organització'!G223="no","",Dades!C970))</f>
        <v/>
      </c>
      <c r="E970" s="172" t="str">
        <f>IFERROR(INDEX($D$791:$D$1040,MATCH(0,INDEX(COUNTIF($E$790:E969,$D$791:$D$1040),),)),"")</f>
        <v/>
      </c>
      <c r="F970" s="172" t="str">
        <f t="shared" si="25"/>
        <v/>
      </c>
      <c r="G970" s="172" t="str">
        <f>IF(F970="","",DSUM('1.1_Instal·lacions fixes'!$E$14:$R$36,"e1",$F$790:$F970)+DSUM('1.1_Instal·lacions fixes'!$E$43:$L$58,"e1",$F$790:$F970)-SUM(G$791:G969))</f>
        <v/>
      </c>
      <c r="H970" s="172" t="str">
        <f>IF(F970="","",DSUM('1.1_Instal·lacions fixes'!$E$14:$R$36,"e2",$F$790:$F970)+DSUM('1.1_Instal·lacions fixes'!$E$43:$L$58,"e2",$F$790:$F970)-SUM(H$791:H969))</f>
        <v/>
      </c>
      <c r="I970" s="172" t="str">
        <f>IF(F970="","",DSUM('1.1_Instal·lacions fixes'!$E$14:$R$36,"e3",$F$790:$F970)+DSUM('1.1_Instal·lacions fixes'!$E$43:$L$58,"e3",$F$790:$F970)-SUM(I$791:I969))</f>
        <v/>
      </c>
      <c r="J970" s="172" t="str">
        <f>IF(F970="","",DSUM('1.1_Instal·lacions fixes'!$E$14:$R$36,"emissions",$F$790:$F970)+DSUM('1.1_Instal·lacions fixes'!$E$43:$L$58,"emissions",$F$790:$F970)-SUM(J$791:J969))</f>
        <v/>
      </c>
      <c r="K970" s="172" t="str">
        <f>IF(F970="","",DSUM('1.2_Vehicles i maquinària'!$E$22:$S$44,"e1",$F$790:$F970)+DSUM('1.2_Vehicles i maquinària'!$E$50:$S$70,"emissions",$F$790:$F970)-SUM(K$791:K969))</f>
        <v/>
      </c>
      <c r="L970" s="172" t="str">
        <f>IF(F970="","",DSUM('1.2_Vehicles i maquinària'!$E$22:$S$44,"e2",$F$790:$F970)-SUM(L$791:L969))</f>
        <v/>
      </c>
      <c r="M970" s="172" t="str">
        <f>IF(F970="","",DSUM('1.2_Vehicles i maquinària'!$E$22:$S$44,"e3",$F$790:$F970)-SUM(M$791:M969))</f>
        <v/>
      </c>
      <c r="N970" s="172" t="str">
        <f>IF(F970="","",DSUM('1.2_Vehicles i maquinària'!$E$22:$S$44,"emissions",$F$790:$F970)+DSUM('1.2_Vehicles i maquinària'!$E$50:$S$70,"emissions",$F$790:$F970)-SUM(N$791:N969))</f>
        <v/>
      </c>
      <c r="O970" s="172" t="str">
        <f>IF(F970="","",DSUM('1.2_Vehicles i maquinària'!$E$82:$S$92,"e1",$F$790:$F970)-SUM(O$791:O969))</f>
        <v/>
      </c>
      <c r="P970" s="172" t="str">
        <f>IF(F970="","",DSUM('1.2_Vehicles i maquinària'!$E$82:$S$92,"e2",$F$790:$F970)-SUM(P$791:P969))</f>
        <v/>
      </c>
      <c r="Q970" s="172" t="str">
        <f>IF(F970="","",DSUM('1.2_Vehicles i maquinària'!$E$82:$S$92,"e3",$F$790:$F970)-SUM(Q$791:Q969))</f>
        <v/>
      </c>
      <c r="R970" s="172" t="str">
        <f>IF(F970="","",DSUM('1.2_Vehicles i maquinària'!$E$82:$S$92,"emissions",$F$790:$F970)-SUM(R$791:R969))</f>
        <v/>
      </c>
      <c r="S970" s="172" t="str">
        <f>IF(F970="","",DSUM('1.2_Vehicles i maquinària'!$E$99:$S$109,"e1",$F$790:$F970)-SUM(S$791:S969))</f>
        <v/>
      </c>
      <c r="T970" s="172" t="str">
        <f>IF(F970="","",DSUM('1.2_Vehicles i maquinària'!$E$99:$S$109,"e2",$F$790:$F970)-SUM(T$791:T969))</f>
        <v/>
      </c>
      <c r="U970" s="172" t="str">
        <f>IF(F970="","",DSUM('1.2_Vehicles i maquinària'!$E$99:$S$109,"e3",$F$790:$F970)-SUM(U$791:U969))</f>
        <v/>
      </c>
      <c r="V970" s="172" t="str">
        <f>IF(F970="","",DSUM('1.2_Vehicles i maquinària'!$E$99:$S$109,"emissions",$F$790:$F970)-SUM(V$791:V969))</f>
        <v/>
      </c>
      <c r="W970" s="172" t="str">
        <f>IF(F970="","",DSUM('1.3_Emissions de procés'!$E$17:$M$32,"e1",$F$790:$F970)-SUM(W$791:W969))</f>
        <v/>
      </c>
      <c r="X970" s="172" t="str">
        <f>IF(F970="","",DSUM('1.3_Emissions de procés'!$E$17:$M$32,"e2",$F$790:$F970)-SUM(X$791:X969))</f>
        <v/>
      </c>
      <c r="Y970" s="172" t="str">
        <f>IF(F970="","",DSUM('1.3_Emissions de procés'!$E$17:$M$32,"e3",$F$790:$F970)-SUM(Y$791:Y969))</f>
        <v/>
      </c>
      <c r="Z970" s="172" t="str">
        <f>IF(F970="","",DSUM('1.3_Emissions de procés'!$E$17:$M$32,"emissions",$F$790:$F970)-SUM(Z$791:Z969))</f>
        <v/>
      </c>
      <c r="AA970" s="172" t="str">
        <f>IF(F970="","",DSUM('1.3_Emissions de procés'!$E$39:$M$54,"e1",$F$790:$F970)-SUM(AA$791:AA969))</f>
        <v/>
      </c>
      <c r="AB970" s="193" t="str">
        <f>IF(F970="","",DSUM('1.3_Emissions de procés'!$E$39:$M$54,"e2",$F$790:$F970)-SUM(AB$791:AB969))</f>
        <v/>
      </c>
      <c r="AC970" s="193" t="str">
        <f>IF(F970="","",DSUM('1.3_Emissions de procés'!$E$39:$M$54,"e3",$F$790:$F970)-SUM(AC$791:AC969))</f>
        <v/>
      </c>
      <c r="AD970" s="193" t="str">
        <f>IF(F970="","",DSUM('1.3_Emissions de procés'!$E$39:$M$54,"emissions",$F$790:$F970)-SUM(AD$791:AD969))</f>
        <v/>
      </c>
    </row>
    <row r="971" spans="2:30" x14ac:dyDescent="0.25">
      <c r="B971">
        <v>181</v>
      </c>
      <c r="C971" s="172" t="str">
        <f>IF('0.1_Dades generals organització'!E224="","",'0.1_Dades generals organització'!E224)</f>
        <v/>
      </c>
      <c r="D971" s="172" t="str">
        <f>IF(C971="","",IF('0.1_Dades generals organització'!G224="no","",Dades!C971))</f>
        <v/>
      </c>
      <c r="E971" s="172" t="str">
        <f>IFERROR(INDEX($D$791:$D$1040,MATCH(0,INDEX(COUNTIF($E$790:E970,$D$791:$D$1040),),)),"")</f>
        <v/>
      </c>
      <c r="F971" s="172" t="str">
        <f t="shared" si="25"/>
        <v/>
      </c>
      <c r="G971" s="172" t="str">
        <f>IF(F971="","",DSUM('1.1_Instal·lacions fixes'!$E$14:$R$36,"e1",$F$790:$F971)+DSUM('1.1_Instal·lacions fixes'!$E$43:$L$58,"e1",$F$790:$F971)-SUM(G$791:G970))</f>
        <v/>
      </c>
      <c r="H971" s="172" t="str">
        <f>IF(F971="","",DSUM('1.1_Instal·lacions fixes'!$E$14:$R$36,"e2",$F$790:$F971)+DSUM('1.1_Instal·lacions fixes'!$E$43:$L$58,"e2",$F$790:$F971)-SUM(H$791:H970))</f>
        <v/>
      </c>
      <c r="I971" s="172" t="str">
        <f>IF(F971="","",DSUM('1.1_Instal·lacions fixes'!$E$14:$R$36,"e3",$F$790:$F971)+DSUM('1.1_Instal·lacions fixes'!$E$43:$L$58,"e3",$F$790:$F971)-SUM(I$791:I970))</f>
        <v/>
      </c>
      <c r="J971" s="172" t="str">
        <f>IF(F971="","",DSUM('1.1_Instal·lacions fixes'!$E$14:$R$36,"emissions",$F$790:$F971)+DSUM('1.1_Instal·lacions fixes'!$E$43:$L$58,"emissions",$F$790:$F971)-SUM(J$791:J970))</f>
        <v/>
      </c>
      <c r="K971" s="172" t="str">
        <f>IF(F971="","",DSUM('1.2_Vehicles i maquinària'!$E$22:$S$44,"e1",$F$790:$F971)+DSUM('1.2_Vehicles i maquinària'!$E$50:$S$70,"emissions",$F$790:$F971)-SUM(K$791:K970))</f>
        <v/>
      </c>
      <c r="L971" s="172" t="str">
        <f>IF(F971="","",DSUM('1.2_Vehicles i maquinària'!$E$22:$S$44,"e2",$F$790:$F971)-SUM(L$791:L970))</f>
        <v/>
      </c>
      <c r="M971" s="172" t="str">
        <f>IF(F971="","",DSUM('1.2_Vehicles i maquinària'!$E$22:$S$44,"e3",$F$790:$F971)-SUM(M$791:M970))</f>
        <v/>
      </c>
      <c r="N971" s="172" t="str">
        <f>IF(F971="","",DSUM('1.2_Vehicles i maquinària'!$E$22:$S$44,"emissions",$F$790:$F971)+DSUM('1.2_Vehicles i maquinària'!$E$50:$S$70,"emissions",$F$790:$F971)-SUM(N$791:N970))</f>
        <v/>
      </c>
      <c r="O971" s="172" t="str">
        <f>IF(F971="","",DSUM('1.2_Vehicles i maquinària'!$E$82:$S$92,"e1",$F$790:$F971)-SUM(O$791:O970))</f>
        <v/>
      </c>
      <c r="P971" s="172" t="str">
        <f>IF(F971="","",DSUM('1.2_Vehicles i maquinària'!$E$82:$S$92,"e2",$F$790:$F971)-SUM(P$791:P970))</f>
        <v/>
      </c>
      <c r="Q971" s="172" t="str">
        <f>IF(F971="","",DSUM('1.2_Vehicles i maquinària'!$E$82:$S$92,"e3",$F$790:$F971)-SUM(Q$791:Q970))</f>
        <v/>
      </c>
      <c r="R971" s="172" t="str">
        <f>IF(F971="","",DSUM('1.2_Vehicles i maquinària'!$E$82:$S$92,"emissions",$F$790:$F971)-SUM(R$791:R970))</f>
        <v/>
      </c>
      <c r="S971" s="172" t="str">
        <f>IF(F971="","",DSUM('1.2_Vehicles i maquinària'!$E$99:$S$109,"e1",$F$790:$F971)-SUM(S$791:S970))</f>
        <v/>
      </c>
      <c r="T971" s="172" t="str">
        <f>IF(F971="","",DSUM('1.2_Vehicles i maquinària'!$E$99:$S$109,"e2",$F$790:$F971)-SUM(T$791:T970))</f>
        <v/>
      </c>
      <c r="U971" s="172" t="str">
        <f>IF(F971="","",DSUM('1.2_Vehicles i maquinària'!$E$99:$S$109,"e3",$F$790:$F971)-SUM(U$791:U970))</f>
        <v/>
      </c>
      <c r="V971" s="172" t="str">
        <f>IF(F971="","",DSUM('1.2_Vehicles i maquinària'!$E$99:$S$109,"emissions",$F$790:$F971)-SUM(V$791:V970))</f>
        <v/>
      </c>
      <c r="W971" s="172" t="str">
        <f>IF(F971="","",DSUM('1.3_Emissions de procés'!$E$17:$M$32,"e1",$F$790:$F971)-SUM(W$791:W970))</f>
        <v/>
      </c>
      <c r="X971" s="172" t="str">
        <f>IF(F971="","",DSUM('1.3_Emissions de procés'!$E$17:$M$32,"e2",$F$790:$F971)-SUM(X$791:X970))</f>
        <v/>
      </c>
      <c r="Y971" s="172" t="str">
        <f>IF(F971="","",DSUM('1.3_Emissions de procés'!$E$17:$M$32,"e3",$F$790:$F971)-SUM(Y$791:Y970))</f>
        <v/>
      </c>
      <c r="Z971" s="172" t="str">
        <f>IF(F971="","",DSUM('1.3_Emissions de procés'!$E$17:$M$32,"emissions",$F$790:$F971)-SUM(Z$791:Z970))</f>
        <v/>
      </c>
      <c r="AA971" s="172" t="str">
        <f>IF(F971="","",DSUM('1.3_Emissions de procés'!$E$39:$M$54,"e1",$F$790:$F971)-SUM(AA$791:AA970))</f>
        <v/>
      </c>
      <c r="AB971" s="193" t="str">
        <f>IF(F971="","",DSUM('1.3_Emissions de procés'!$E$39:$M$54,"e2",$F$790:$F971)-SUM(AB$791:AB970))</f>
        <v/>
      </c>
      <c r="AC971" s="193" t="str">
        <f>IF(F971="","",DSUM('1.3_Emissions de procés'!$E$39:$M$54,"e3",$F$790:$F971)-SUM(AC$791:AC970))</f>
        <v/>
      </c>
      <c r="AD971" s="193" t="str">
        <f>IF(F971="","",DSUM('1.3_Emissions de procés'!$E$39:$M$54,"emissions",$F$790:$F971)-SUM(AD$791:AD970))</f>
        <v/>
      </c>
    </row>
    <row r="972" spans="2:30" x14ac:dyDescent="0.25">
      <c r="B972">
        <v>182</v>
      </c>
      <c r="C972" s="172" t="str">
        <f>IF('0.1_Dades generals organització'!E225="","",'0.1_Dades generals organització'!E225)</f>
        <v/>
      </c>
      <c r="D972" s="172" t="str">
        <f>IF(C972="","",IF('0.1_Dades generals organització'!G225="no","",Dades!C972))</f>
        <v/>
      </c>
      <c r="E972" s="172" t="str">
        <f>IFERROR(INDEX($D$791:$D$1040,MATCH(0,INDEX(COUNTIF($E$790:E971,$D$791:$D$1040),),)),"")</f>
        <v/>
      </c>
      <c r="F972" s="172" t="str">
        <f t="shared" si="25"/>
        <v/>
      </c>
      <c r="G972" s="172" t="str">
        <f>IF(F972="","",DSUM('1.1_Instal·lacions fixes'!$E$14:$R$36,"e1",$F$790:$F972)+DSUM('1.1_Instal·lacions fixes'!$E$43:$L$58,"e1",$F$790:$F972)-SUM(G$791:G971))</f>
        <v/>
      </c>
      <c r="H972" s="172" t="str">
        <f>IF(F972="","",DSUM('1.1_Instal·lacions fixes'!$E$14:$R$36,"e2",$F$790:$F972)+DSUM('1.1_Instal·lacions fixes'!$E$43:$L$58,"e2",$F$790:$F972)-SUM(H$791:H971))</f>
        <v/>
      </c>
      <c r="I972" s="172" t="str">
        <f>IF(F972="","",DSUM('1.1_Instal·lacions fixes'!$E$14:$R$36,"e3",$F$790:$F972)+DSUM('1.1_Instal·lacions fixes'!$E$43:$L$58,"e3",$F$790:$F972)-SUM(I$791:I971))</f>
        <v/>
      </c>
      <c r="J972" s="172" t="str">
        <f>IF(F972="","",DSUM('1.1_Instal·lacions fixes'!$E$14:$R$36,"emissions",$F$790:$F972)+DSUM('1.1_Instal·lacions fixes'!$E$43:$L$58,"emissions",$F$790:$F972)-SUM(J$791:J971))</f>
        <v/>
      </c>
      <c r="K972" s="172" t="str">
        <f>IF(F972="","",DSUM('1.2_Vehicles i maquinària'!$E$22:$S$44,"e1",$F$790:$F972)+DSUM('1.2_Vehicles i maquinària'!$E$50:$S$70,"emissions",$F$790:$F972)-SUM(K$791:K971))</f>
        <v/>
      </c>
      <c r="L972" s="172" t="str">
        <f>IF(F972="","",DSUM('1.2_Vehicles i maquinària'!$E$22:$S$44,"e2",$F$790:$F972)-SUM(L$791:L971))</f>
        <v/>
      </c>
      <c r="M972" s="172" t="str">
        <f>IF(F972="","",DSUM('1.2_Vehicles i maquinària'!$E$22:$S$44,"e3",$F$790:$F972)-SUM(M$791:M971))</f>
        <v/>
      </c>
      <c r="N972" s="172" t="str">
        <f>IF(F972="","",DSUM('1.2_Vehicles i maquinària'!$E$22:$S$44,"emissions",$F$790:$F972)+DSUM('1.2_Vehicles i maquinària'!$E$50:$S$70,"emissions",$F$790:$F972)-SUM(N$791:N971))</f>
        <v/>
      </c>
      <c r="O972" s="172" t="str">
        <f>IF(F972="","",DSUM('1.2_Vehicles i maquinària'!$E$82:$S$92,"e1",$F$790:$F972)-SUM(O$791:O971))</f>
        <v/>
      </c>
      <c r="P972" s="172" t="str">
        <f>IF(F972="","",DSUM('1.2_Vehicles i maquinària'!$E$82:$S$92,"e2",$F$790:$F972)-SUM(P$791:P971))</f>
        <v/>
      </c>
      <c r="Q972" s="172" t="str">
        <f>IF(F972="","",DSUM('1.2_Vehicles i maquinària'!$E$82:$S$92,"e3",$F$790:$F972)-SUM(Q$791:Q971))</f>
        <v/>
      </c>
      <c r="R972" s="172" t="str">
        <f>IF(F972="","",DSUM('1.2_Vehicles i maquinària'!$E$82:$S$92,"emissions",$F$790:$F972)-SUM(R$791:R971))</f>
        <v/>
      </c>
      <c r="S972" s="172" t="str">
        <f>IF(F972="","",DSUM('1.2_Vehicles i maquinària'!$E$99:$S$109,"e1",$F$790:$F972)-SUM(S$791:S971))</f>
        <v/>
      </c>
      <c r="T972" s="172" t="str">
        <f>IF(F972="","",DSUM('1.2_Vehicles i maquinària'!$E$99:$S$109,"e2",$F$790:$F972)-SUM(T$791:T971))</f>
        <v/>
      </c>
      <c r="U972" s="172" t="str">
        <f>IF(F972="","",DSUM('1.2_Vehicles i maquinària'!$E$99:$S$109,"e3",$F$790:$F972)-SUM(U$791:U971))</f>
        <v/>
      </c>
      <c r="V972" s="172" t="str">
        <f>IF(F972="","",DSUM('1.2_Vehicles i maquinària'!$E$99:$S$109,"emissions",$F$790:$F972)-SUM(V$791:V971))</f>
        <v/>
      </c>
      <c r="W972" s="172" t="str">
        <f>IF(F972="","",DSUM('1.3_Emissions de procés'!$E$17:$M$32,"e1",$F$790:$F972)-SUM(W$791:W971))</f>
        <v/>
      </c>
      <c r="X972" s="172" t="str">
        <f>IF(F972="","",DSUM('1.3_Emissions de procés'!$E$17:$M$32,"e2",$F$790:$F972)-SUM(X$791:X971))</f>
        <v/>
      </c>
      <c r="Y972" s="172" t="str">
        <f>IF(F972="","",DSUM('1.3_Emissions de procés'!$E$17:$M$32,"e3",$F$790:$F972)-SUM(Y$791:Y971))</f>
        <v/>
      </c>
      <c r="Z972" s="172" t="str">
        <f>IF(F972="","",DSUM('1.3_Emissions de procés'!$E$17:$M$32,"emissions",$F$790:$F972)-SUM(Z$791:Z971))</f>
        <v/>
      </c>
      <c r="AA972" s="172" t="str">
        <f>IF(F972="","",DSUM('1.3_Emissions de procés'!$E$39:$M$54,"e1",$F$790:$F972)-SUM(AA$791:AA971))</f>
        <v/>
      </c>
      <c r="AB972" s="193" t="str">
        <f>IF(F972="","",DSUM('1.3_Emissions de procés'!$E$39:$M$54,"e2",$F$790:$F972)-SUM(AB$791:AB971))</f>
        <v/>
      </c>
      <c r="AC972" s="193" t="str">
        <f>IF(F972="","",DSUM('1.3_Emissions de procés'!$E$39:$M$54,"e3",$F$790:$F972)-SUM(AC$791:AC971))</f>
        <v/>
      </c>
      <c r="AD972" s="193" t="str">
        <f>IF(F972="","",DSUM('1.3_Emissions de procés'!$E$39:$M$54,"emissions",$F$790:$F972)-SUM(AD$791:AD971))</f>
        <v/>
      </c>
    </row>
    <row r="973" spans="2:30" x14ac:dyDescent="0.25">
      <c r="B973">
        <v>183</v>
      </c>
      <c r="C973" s="172" t="str">
        <f>IF('0.1_Dades generals organització'!E226="","",'0.1_Dades generals organització'!E226)</f>
        <v/>
      </c>
      <c r="D973" s="172" t="str">
        <f>IF(C973="","",IF('0.1_Dades generals organització'!G226="no","",Dades!C973))</f>
        <v/>
      </c>
      <c r="E973" s="172" t="str">
        <f>IFERROR(INDEX($D$791:$D$1040,MATCH(0,INDEX(COUNTIF($E$790:E972,$D$791:$D$1040),),)),"")</f>
        <v/>
      </c>
      <c r="F973" s="172" t="str">
        <f t="shared" si="25"/>
        <v/>
      </c>
      <c r="G973" s="172" t="str">
        <f>IF(F973="","",DSUM('1.1_Instal·lacions fixes'!$E$14:$R$36,"e1",$F$790:$F973)+DSUM('1.1_Instal·lacions fixes'!$E$43:$L$58,"e1",$F$790:$F973)-SUM(G$791:G972))</f>
        <v/>
      </c>
      <c r="H973" s="172" t="str">
        <f>IF(F973="","",DSUM('1.1_Instal·lacions fixes'!$E$14:$R$36,"e2",$F$790:$F973)+DSUM('1.1_Instal·lacions fixes'!$E$43:$L$58,"e2",$F$790:$F973)-SUM(H$791:H972))</f>
        <v/>
      </c>
      <c r="I973" s="172" t="str">
        <f>IF(F973="","",DSUM('1.1_Instal·lacions fixes'!$E$14:$R$36,"e3",$F$790:$F973)+DSUM('1.1_Instal·lacions fixes'!$E$43:$L$58,"e3",$F$790:$F973)-SUM(I$791:I972))</f>
        <v/>
      </c>
      <c r="J973" s="172" t="str">
        <f>IF(F973="","",DSUM('1.1_Instal·lacions fixes'!$E$14:$R$36,"emissions",$F$790:$F973)+DSUM('1.1_Instal·lacions fixes'!$E$43:$L$58,"emissions",$F$790:$F973)-SUM(J$791:J972))</f>
        <v/>
      </c>
      <c r="K973" s="172" t="str">
        <f>IF(F973="","",DSUM('1.2_Vehicles i maquinària'!$E$22:$S$44,"e1",$F$790:$F973)+DSUM('1.2_Vehicles i maquinària'!$E$50:$S$70,"emissions",$F$790:$F973)-SUM(K$791:K972))</f>
        <v/>
      </c>
      <c r="L973" s="172" t="str">
        <f>IF(F973="","",DSUM('1.2_Vehicles i maquinària'!$E$22:$S$44,"e2",$F$790:$F973)-SUM(L$791:L972))</f>
        <v/>
      </c>
      <c r="M973" s="172" t="str">
        <f>IF(F973="","",DSUM('1.2_Vehicles i maquinària'!$E$22:$S$44,"e3",$F$790:$F973)-SUM(M$791:M972))</f>
        <v/>
      </c>
      <c r="N973" s="172" t="str">
        <f>IF(F973="","",DSUM('1.2_Vehicles i maquinària'!$E$22:$S$44,"emissions",$F$790:$F973)+DSUM('1.2_Vehicles i maquinària'!$E$50:$S$70,"emissions",$F$790:$F973)-SUM(N$791:N972))</f>
        <v/>
      </c>
      <c r="O973" s="172" t="str">
        <f>IF(F973="","",DSUM('1.2_Vehicles i maquinària'!$E$82:$S$92,"e1",$F$790:$F973)-SUM(O$791:O972))</f>
        <v/>
      </c>
      <c r="P973" s="172" t="str">
        <f>IF(F973="","",DSUM('1.2_Vehicles i maquinària'!$E$82:$S$92,"e2",$F$790:$F973)-SUM(P$791:P972))</f>
        <v/>
      </c>
      <c r="Q973" s="172" t="str">
        <f>IF(F973="","",DSUM('1.2_Vehicles i maquinària'!$E$82:$S$92,"e3",$F$790:$F973)-SUM(Q$791:Q972))</f>
        <v/>
      </c>
      <c r="R973" s="172" t="str">
        <f>IF(F973="","",DSUM('1.2_Vehicles i maquinària'!$E$82:$S$92,"emissions",$F$790:$F973)-SUM(R$791:R972))</f>
        <v/>
      </c>
      <c r="S973" s="172" t="str">
        <f>IF(F973="","",DSUM('1.2_Vehicles i maquinària'!$E$99:$S$109,"e1",$F$790:$F973)-SUM(S$791:S972))</f>
        <v/>
      </c>
      <c r="T973" s="172" t="str">
        <f>IF(F973="","",DSUM('1.2_Vehicles i maquinària'!$E$99:$S$109,"e2",$F$790:$F973)-SUM(T$791:T972))</f>
        <v/>
      </c>
      <c r="U973" s="172" t="str">
        <f>IF(F973="","",DSUM('1.2_Vehicles i maquinària'!$E$99:$S$109,"e3",$F$790:$F973)-SUM(U$791:U972))</f>
        <v/>
      </c>
      <c r="V973" s="172" t="str">
        <f>IF(F973="","",DSUM('1.2_Vehicles i maquinària'!$E$99:$S$109,"emissions",$F$790:$F973)-SUM(V$791:V972))</f>
        <v/>
      </c>
      <c r="W973" s="172" t="str">
        <f>IF(F973="","",DSUM('1.3_Emissions de procés'!$E$17:$M$32,"e1",$F$790:$F973)-SUM(W$791:W972))</f>
        <v/>
      </c>
      <c r="X973" s="172" t="str">
        <f>IF(F973="","",DSUM('1.3_Emissions de procés'!$E$17:$M$32,"e2",$F$790:$F973)-SUM(X$791:X972))</f>
        <v/>
      </c>
      <c r="Y973" s="172" t="str">
        <f>IF(F973="","",DSUM('1.3_Emissions de procés'!$E$17:$M$32,"e3",$F$790:$F973)-SUM(Y$791:Y972))</f>
        <v/>
      </c>
      <c r="Z973" s="172" t="str">
        <f>IF(F973="","",DSUM('1.3_Emissions de procés'!$E$17:$M$32,"emissions",$F$790:$F973)-SUM(Z$791:Z972))</f>
        <v/>
      </c>
      <c r="AA973" s="172" t="str">
        <f>IF(F973="","",DSUM('1.3_Emissions de procés'!$E$39:$M$54,"e1",$F$790:$F973)-SUM(AA$791:AA972))</f>
        <v/>
      </c>
      <c r="AB973" s="193" t="str">
        <f>IF(F973="","",DSUM('1.3_Emissions de procés'!$E$39:$M$54,"e2",$F$790:$F973)-SUM(AB$791:AB972))</f>
        <v/>
      </c>
      <c r="AC973" s="193" t="str">
        <f>IF(F973="","",DSUM('1.3_Emissions de procés'!$E$39:$M$54,"e3",$F$790:$F973)-SUM(AC$791:AC972))</f>
        <v/>
      </c>
      <c r="AD973" s="193" t="str">
        <f>IF(F973="","",DSUM('1.3_Emissions de procés'!$E$39:$M$54,"emissions",$F$790:$F973)-SUM(AD$791:AD972))</f>
        <v/>
      </c>
    </row>
    <row r="974" spans="2:30" x14ac:dyDescent="0.25">
      <c r="B974">
        <v>184</v>
      </c>
      <c r="C974" s="172" t="str">
        <f>IF('0.1_Dades generals organització'!E227="","",'0.1_Dades generals organització'!E227)</f>
        <v/>
      </c>
      <c r="D974" s="172" t="str">
        <f>IF(C974="","",IF('0.1_Dades generals organització'!G227="no","",Dades!C974))</f>
        <v/>
      </c>
      <c r="E974" s="172" t="str">
        <f>IFERROR(INDEX($D$791:$D$1040,MATCH(0,INDEX(COUNTIF($E$790:E973,$D$791:$D$1040),),)),"")</f>
        <v/>
      </c>
      <c r="F974" s="172" t="str">
        <f t="shared" si="25"/>
        <v/>
      </c>
      <c r="G974" s="172" t="str">
        <f>IF(F974="","",DSUM('1.1_Instal·lacions fixes'!$E$14:$R$36,"e1",$F$790:$F974)+DSUM('1.1_Instal·lacions fixes'!$E$43:$L$58,"e1",$F$790:$F974)-SUM(G$791:G973))</f>
        <v/>
      </c>
      <c r="H974" s="172" t="str">
        <f>IF(F974="","",DSUM('1.1_Instal·lacions fixes'!$E$14:$R$36,"e2",$F$790:$F974)+DSUM('1.1_Instal·lacions fixes'!$E$43:$L$58,"e2",$F$790:$F974)-SUM(H$791:H973))</f>
        <v/>
      </c>
      <c r="I974" s="172" t="str">
        <f>IF(F974="","",DSUM('1.1_Instal·lacions fixes'!$E$14:$R$36,"e3",$F$790:$F974)+DSUM('1.1_Instal·lacions fixes'!$E$43:$L$58,"e3",$F$790:$F974)-SUM(I$791:I973))</f>
        <v/>
      </c>
      <c r="J974" s="172" t="str">
        <f>IF(F974="","",DSUM('1.1_Instal·lacions fixes'!$E$14:$R$36,"emissions",$F$790:$F974)+DSUM('1.1_Instal·lacions fixes'!$E$43:$L$58,"emissions",$F$790:$F974)-SUM(J$791:J973))</f>
        <v/>
      </c>
      <c r="K974" s="172" t="str">
        <f>IF(F974="","",DSUM('1.2_Vehicles i maquinària'!$E$22:$S$44,"e1",$F$790:$F974)+DSUM('1.2_Vehicles i maquinària'!$E$50:$S$70,"emissions",$F$790:$F974)-SUM(K$791:K973))</f>
        <v/>
      </c>
      <c r="L974" s="172" t="str">
        <f>IF(F974="","",DSUM('1.2_Vehicles i maquinària'!$E$22:$S$44,"e2",$F$790:$F974)-SUM(L$791:L973))</f>
        <v/>
      </c>
      <c r="M974" s="172" t="str">
        <f>IF(F974="","",DSUM('1.2_Vehicles i maquinària'!$E$22:$S$44,"e3",$F$790:$F974)-SUM(M$791:M973))</f>
        <v/>
      </c>
      <c r="N974" s="172" t="str">
        <f>IF(F974="","",DSUM('1.2_Vehicles i maquinària'!$E$22:$S$44,"emissions",$F$790:$F974)+DSUM('1.2_Vehicles i maquinària'!$E$50:$S$70,"emissions",$F$790:$F974)-SUM(N$791:N973))</f>
        <v/>
      </c>
      <c r="O974" s="172" t="str">
        <f>IF(F974="","",DSUM('1.2_Vehicles i maquinària'!$E$82:$S$92,"e1",$F$790:$F974)-SUM(O$791:O973))</f>
        <v/>
      </c>
      <c r="P974" s="172" t="str">
        <f>IF(F974="","",DSUM('1.2_Vehicles i maquinària'!$E$82:$S$92,"e2",$F$790:$F974)-SUM(P$791:P973))</f>
        <v/>
      </c>
      <c r="Q974" s="172" t="str">
        <f>IF(F974="","",DSUM('1.2_Vehicles i maquinària'!$E$82:$S$92,"e3",$F$790:$F974)-SUM(Q$791:Q973))</f>
        <v/>
      </c>
      <c r="R974" s="172" t="str">
        <f>IF(F974="","",DSUM('1.2_Vehicles i maquinària'!$E$82:$S$92,"emissions",$F$790:$F974)-SUM(R$791:R973))</f>
        <v/>
      </c>
      <c r="S974" s="172" t="str">
        <f>IF(F974="","",DSUM('1.2_Vehicles i maquinària'!$E$99:$S$109,"e1",$F$790:$F974)-SUM(S$791:S973))</f>
        <v/>
      </c>
      <c r="T974" s="172" t="str">
        <f>IF(F974="","",DSUM('1.2_Vehicles i maquinària'!$E$99:$S$109,"e2",$F$790:$F974)-SUM(T$791:T973))</f>
        <v/>
      </c>
      <c r="U974" s="172" t="str">
        <f>IF(F974="","",DSUM('1.2_Vehicles i maquinària'!$E$99:$S$109,"e3",$F$790:$F974)-SUM(U$791:U973))</f>
        <v/>
      </c>
      <c r="V974" s="172" t="str">
        <f>IF(F974="","",DSUM('1.2_Vehicles i maquinària'!$E$99:$S$109,"emissions",$F$790:$F974)-SUM(V$791:V973))</f>
        <v/>
      </c>
      <c r="W974" s="172" t="str">
        <f>IF(F974="","",DSUM('1.3_Emissions de procés'!$E$17:$M$32,"e1",$F$790:$F974)-SUM(W$791:W973))</f>
        <v/>
      </c>
      <c r="X974" s="172" t="str">
        <f>IF(F974="","",DSUM('1.3_Emissions de procés'!$E$17:$M$32,"e2",$F$790:$F974)-SUM(X$791:X973))</f>
        <v/>
      </c>
      <c r="Y974" s="172" t="str">
        <f>IF(F974="","",DSUM('1.3_Emissions de procés'!$E$17:$M$32,"e3",$F$790:$F974)-SUM(Y$791:Y973))</f>
        <v/>
      </c>
      <c r="Z974" s="172" t="str">
        <f>IF(F974="","",DSUM('1.3_Emissions de procés'!$E$17:$M$32,"emissions",$F$790:$F974)-SUM(Z$791:Z973))</f>
        <v/>
      </c>
      <c r="AA974" s="172" t="str">
        <f>IF(F974="","",DSUM('1.3_Emissions de procés'!$E$39:$M$54,"e1",$F$790:$F974)-SUM(AA$791:AA973))</f>
        <v/>
      </c>
      <c r="AB974" s="193" t="str">
        <f>IF(F974="","",DSUM('1.3_Emissions de procés'!$E$39:$M$54,"e2",$F$790:$F974)-SUM(AB$791:AB973))</f>
        <v/>
      </c>
      <c r="AC974" s="193" t="str">
        <f>IF(F974="","",DSUM('1.3_Emissions de procés'!$E$39:$M$54,"e3",$F$790:$F974)-SUM(AC$791:AC973))</f>
        <v/>
      </c>
      <c r="AD974" s="193" t="str">
        <f>IF(F974="","",DSUM('1.3_Emissions de procés'!$E$39:$M$54,"emissions",$F$790:$F974)-SUM(AD$791:AD973))</f>
        <v/>
      </c>
    </row>
    <row r="975" spans="2:30" x14ac:dyDescent="0.25">
      <c r="B975">
        <v>185</v>
      </c>
      <c r="C975" s="172" t="str">
        <f>IF('0.1_Dades generals organització'!E228="","",'0.1_Dades generals organització'!E228)</f>
        <v/>
      </c>
      <c r="D975" s="172" t="str">
        <f>IF(C975="","",IF('0.1_Dades generals organització'!G228="no","",Dades!C975))</f>
        <v/>
      </c>
      <c r="E975" s="172" t="str">
        <f>IFERROR(INDEX($D$791:$D$1040,MATCH(0,INDEX(COUNTIF($E$790:E974,$D$791:$D$1040),),)),"")</f>
        <v/>
      </c>
      <c r="F975" s="172" t="str">
        <f t="shared" si="25"/>
        <v/>
      </c>
      <c r="G975" s="172" t="str">
        <f>IF(F975="","",DSUM('1.1_Instal·lacions fixes'!$E$14:$R$36,"e1",$F$790:$F975)+DSUM('1.1_Instal·lacions fixes'!$E$43:$L$58,"e1",$F$790:$F975)-SUM(G$791:G974))</f>
        <v/>
      </c>
      <c r="H975" s="172" t="str">
        <f>IF(F975="","",DSUM('1.1_Instal·lacions fixes'!$E$14:$R$36,"e2",$F$790:$F975)+DSUM('1.1_Instal·lacions fixes'!$E$43:$L$58,"e2",$F$790:$F975)-SUM(H$791:H974))</f>
        <v/>
      </c>
      <c r="I975" s="172" t="str">
        <f>IF(F975="","",DSUM('1.1_Instal·lacions fixes'!$E$14:$R$36,"e3",$F$790:$F975)+DSUM('1.1_Instal·lacions fixes'!$E$43:$L$58,"e3",$F$790:$F975)-SUM(I$791:I974))</f>
        <v/>
      </c>
      <c r="J975" s="172" t="str">
        <f>IF(F975="","",DSUM('1.1_Instal·lacions fixes'!$E$14:$R$36,"emissions",$F$790:$F975)+DSUM('1.1_Instal·lacions fixes'!$E$43:$L$58,"emissions",$F$790:$F975)-SUM(J$791:J974))</f>
        <v/>
      </c>
      <c r="K975" s="172" t="str">
        <f>IF(F975="","",DSUM('1.2_Vehicles i maquinària'!$E$22:$S$44,"e1",$F$790:$F975)+DSUM('1.2_Vehicles i maquinària'!$E$50:$S$70,"emissions",$F$790:$F975)-SUM(K$791:K974))</f>
        <v/>
      </c>
      <c r="L975" s="172" t="str">
        <f>IF(F975="","",DSUM('1.2_Vehicles i maquinària'!$E$22:$S$44,"e2",$F$790:$F975)-SUM(L$791:L974))</f>
        <v/>
      </c>
      <c r="M975" s="172" t="str">
        <f>IF(F975="","",DSUM('1.2_Vehicles i maquinària'!$E$22:$S$44,"e3",$F$790:$F975)-SUM(M$791:M974))</f>
        <v/>
      </c>
      <c r="N975" s="172" t="str">
        <f>IF(F975="","",DSUM('1.2_Vehicles i maquinària'!$E$22:$S$44,"emissions",$F$790:$F975)+DSUM('1.2_Vehicles i maquinària'!$E$50:$S$70,"emissions",$F$790:$F975)-SUM(N$791:N974))</f>
        <v/>
      </c>
      <c r="O975" s="172" t="str">
        <f>IF(F975="","",DSUM('1.2_Vehicles i maquinària'!$E$82:$S$92,"e1",$F$790:$F975)-SUM(O$791:O974))</f>
        <v/>
      </c>
      <c r="P975" s="172" t="str">
        <f>IF(F975="","",DSUM('1.2_Vehicles i maquinària'!$E$82:$S$92,"e2",$F$790:$F975)-SUM(P$791:P974))</f>
        <v/>
      </c>
      <c r="Q975" s="172" t="str">
        <f>IF(F975="","",DSUM('1.2_Vehicles i maquinària'!$E$82:$S$92,"e3",$F$790:$F975)-SUM(Q$791:Q974))</f>
        <v/>
      </c>
      <c r="R975" s="172" t="str">
        <f>IF(F975="","",DSUM('1.2_Vehicles i maquinària'!$E$82:$S$92,"emissions",$F$790:$F975)-SUM(R$791:R974))</f>
        <v/>
      </c>
      <c r="S975" s="172" t="str">
        <f>IF(F975="","",DSUM('1.2_Vehicles i maquinària'!$E$99:$S$109,"e1",$F$790:$F975)-SUM(S$791:S974))</f>
        <v/>
      </c>
      <c r="T975" s="172" t="str">
        <f>IF(F975="","",DSUM('1.2_Vehicles i maquinària'!$E$99:$S$109,"e2",$F$790:$F975)-SUM(T$791:T974))</f>
        <v/>
      </c>
      <c r="U975" s="172" t="str">
        <f>IF(F975="","",DSUM('1.2_Vehicles i maquinària'!$E$99:$S$109,"e3",$F$790:$F975)-SUM(U$791:U974))</f>
        <v/>
      </c>
      <c r="V975" s="172" t="str">
        <f>IF(F975="","",DSUM('1.2_Vehicles i maquinària'!$E$99:$S$109,"emissions",$F$790:$F975)-SUM(V$791:V974))</f>
        <v/>
      </c>
      <c r="W975" s="172" t="str">
        <f>IF(F975="","",DSUM('1.3_Emissions de procés'!$E$17:$M$32,"e1",$F$790:$F975)-SUM(W$791:W974))</f>
        <v/>
      </c>
      <c r="X975" s="172" t="str">
        <f>IF(F975="","",DSUM('1.3_Emissions de procés'!$E$17:$M$32,"e2",$F$790:$F975)-SUM(X$791:X974))</f>
        <v/>
      </c>
      <c r="Y975" s="172" t="str">
        <f>IF(F975="","",DSUM('1.3_Emissions de procés'!$E$17:$M$32,"e3",$F$790:$F975)-SUM(Y$791:Y974))</f>
        <v/>
      </c>
      <c r="Z975" s="172" t="str">
        <f>IF(F975="","",DSUM('1.3_Emissions de procés'!$E$17:$M$32,"emissions",$F$790:$F975)-SUM(Z$791:Z974))</f>
        <v/>
      </c>
      <c r="AA975" s="172" t="str">
        <f>IF(F975="","",DSUM('1.3_Emissions de procés'!$E$39:$M$54,"e1",$F$790:$F975)-SUM(AA$791:AA974))</f>
        <v/>
      </c>
      <c r="AB975" s="193" t="str">
        <f>IF(F975="","",DSUM('1.3_Emissions de procés'!$E$39:$M$54,"e2",$F$790:$F975)-SUM(AB$791:AB974))</f>
        <v/>
      </c>
      <c r="AC975" s="193" t="str">
        <f>IF(F975="","",DSUM('1.3_Emissions de procés'!$E$39:$M$54,"e3",$F$790:$F975)-SUM(AC$791:AC974))</f>
        <v/>
      </c>
      <c r="AD975" s="193" t="str">
        <f>IF(F975="","",DSUM('1.3_Emissions de procés'!$E$39:$M$54,"emissions",$F$790:$F975)-SUM(AD$791:AD974))</f>
        <v/>
      </c>
    </row>
    <row r="976" spans="2:30" x14ac:dyDescent="0.25">
      <c r="B976">
        <v>186</v>
      </c>
      <c r="C976" s="172" t="str">
        <f>IF('0.1_Dades generals organització'!E229="","",'0.1_Dades generals organització'!E229)</f>
        <v/>
      </c>
      <c r="D976" s="172" t="str">
        <f>IF(C976="","",IF('0.1_Dades generals organització'!G229="no","",Dades!C976))</f>
        <v/>
      </c>
      <c r="E976" s="172" t="str">
        <f>IFERROR(INDEX($D$791:$D$1040,MATCH(0,INDEX(COUNTIF($E$790:E975,$D$791:$D$1040),),)),"")</f>
        <v/>
      </c>
      <c r="F976" s="172" t="str">
        <f t="shared" si="25"/>
        <v/>
      </c>
      <c r="G976" s="172" t="str">
        <f>IF(F976="","",DSUM('1.1_Instal·lacions fixes'!$E$14:$R$36,"e1",$F$790:$F976)+DSUM('1.1_Instal·lacions fixes'!$E$43:$L$58,"e1",$F$790:$F976)-SUM(G$791:G975))</f>
        <v/>
      </c>
      <c r="H976" s="172" t="str">
        <f>IF(F976="","",DSUM('1.1_Instal·lacions fixes'!$E$14:$R$36,"e2",$F$790:$F976)+DSUM('1.1_Instal·lacions fixes'!$E$43:$L$58,"e2",$F$790:$F976)-SUM(H$791:H975))</f>
        <v/>
      </c>
      <c r="I976" s="172" t="str">
        <f>IF(F976="","",DSUM('1.1_Instal·lacions fixes'!$E$14:$R$36,"e3",$F$790:$F976)+DSUM('1.1_Instal·lacions fixes'!$E$43:$L$58,"e3",$F$790:$F976)-SUM(I$791:I975))</f>
        <v/>
      </c>
      <c r="J976" s="172" t="str">
        <f>IF(F976="","",DSUM('1.1_Instal·lacions fixes'!$E$14:$R$36,"emissions",$F$790:$F976)+DSUM('1.1_Instal·lacions fixes'!$E$43:$L$58,"emissions",$F$790:$F976)-SUM(J$791:J975))</f>
        <v/>
      </c>
      <c r="K976" s="172" t="str">
        <f>IF(F976="","",DSUM('1.2_Vehicles i maquinària'!$E$22:$S$44,"e1",$F$790:$F976)+DSUM('1.2_Vehicles i maquinària'!$E$50:$S$70,"emissions",$F$790:$F976)-SUM(K$791:K975))</f>
        <v/>
      </c>
      <c r="L976" s="172" t="str">
        <f>IF(F976="","",DSUM('1.2_Vehicles i maquinària'!$E$22:$S$44,"e2",$F$790:$F976)-SUM(L$791:L975))</f>
        <v/>
      </c>
      <c r="M976" s="172" t="str">
        <f>IF(F976="","",DSUM('1.2_Vehicles i maquinària'!$E$22:$S$44,"e3",$F$790:$F976)-SUM(M$791:M975))</f>
        <v/>
      </c>
      <c r="N976" s="172" t="str">
        <f>IF(F976="","",DSUM('1.2_Vehicles i maquinària'!$E$22:$S$44,"emissions",$F$790:$F976)+DSUM('1.2_Vehicles i maquinària'!$E$50:$S$70,"emissions",$F$790:$F976)-SUM(N$791:N975))</f>
        <v/>
      </c>
      <c r="O976" s="172" t="str">
        <f>IF(F976="","",DSUM('1.2_Vehicles i maquinària'!$E$82:$S$92,"e1",$F$790:$F976)-SUM(O$791:O975))</f>
        <v/>
      </c>
      <c r="P976" s="172" t="str">
        <f>IF(F976="","",DSUM('1.2_Vehicles i maquinària'!$E$82:$S$92,"e2",$F$790:$F976)-SUM(P$791:P975))</f>
        <v/>
      </c>
      <c r="Q976" s="172" t="str">
        <f>IF(F976="","",DSUM('1.2_Vehicles i maquinària'!$E$82:$S$92,"e3",$F$790:$F976)-SUM(Q$791:Q975))</f>
        <v/>
      </c>
      <c r="R976" s="172" t="str">
        <f>IF(F976="","",DSUM('1.2_Vehicles i maquinària'!$E$82:$S$92,"emissions",$F$790:$F976)-SUM(R$791:R975))</f>
        <v/>
      </c>
      <c r="S976" s="172" t="str">
        <f>IF(F976="","",DSUM('1.2_Vehicles i maquinària'!$E$99:$S$109,"e1",$F$790:$F976)-SUM(S$791:S975))</f>
        <v/>
      </c>
      <c r="T976" s="172" t="str">
        <f>IF(F976="","",DSUM('1.2_Vehicles i maquinària'!$E$99:$S$109,"e2",$F$790:$F976)-SUM(T$791:T975))</f>
        <v/>
      </c>
      <c r="U976" s="172" t="str">
        <f>IF(F976="","",DSUM('1.2_Vehicles i maquinària'!$E$99:$S$109,"e3",$F$790:$F976)-SUM(U$791:U975))</f>
        <v/>
      </c>
      <c r="V976" s="172" t="str">
        <f>IF(F976="","",DSUM('1.2_Vehicles i maquinària'!$E$99:$S$109,"emissions",$F$790:$F976)-SUM(V$791:V975))</f>
        <v/>
      </c>
      <c r="W976" s="172" t="str">
        <f>IF(F976="","",DSUM('1.3_Emissions de procés'!$E$17:$M$32,"e1",$F$790:$F976)-SUM(W$791:W975))</f>
        <v/>
      </c>
      <c r="X976" s="172" t="str">
        <f>IF(F976="","",DSUM('1.3_Emissions de procés'!$E$17:$M$32,"e2",$F$790:$F976)-SUM(X$791:X975))</f>
        <v/>
      </c>
      <c r="Y976" s="172" t="str">
        <f>IF(F976="","",DSUM('1.3_Emissions de procés'!$E$17:$M$32,"e3",$F$790:$F976)-SUM(Y$791:Y975))</f>
        <v/>
      </c>
      <c r="Z976" s="172" t="str">
        <f>IF(F976="","",DSUM('1.3_Emissions de procés'!$E$17:$M$32,"emissions",$F$790:$F976)-SUM(Z$791:Z975))</f>
        <v/>
      </c>
      <c r="AA976" s="172" t="str">
        <f>IF(F976="","",DSUM('1.3_Emissions de procés'!$E$39:$M$54,"e1",$F$790:$F976)-SUM(AA$791:AA975))</f>
        <v/>
      </c>
      <c r="AB976" s="193" t="str">
        <f>IF(F976="","",DSUM('1.3_Emissions de procés'!$E$39:$M$54,"e2",$F$790:$F976)-SUM(AB$791:AB975))</f>
        <v/>
      </c>
      <c r="AC976" s="193" t="str">
        <f>IF(F976="","",DSUM('1.3_Emissions de procés'!$E$39:$M$54,"e3",$F$790:$F976)-SUM(AC$791:AC975))</f>
        <v/>
      </c>
      <c r="AD976" s="193" t="str">
        <f>IF(F976="","",DSUM('1.3_Emissions de procés'!$E$39:$M$54,"emissions",$F$790:$F976)-SUM(AD$791:AD975))</f>
        <v/>
      </c>
    </row>
    <row r="977" spans="2:30" x14ac:dyDescent="0.25">
      <c r="B977">
        <v>187</v>
      </c>
      <c r="C977" s="172" t="str">
        <f>IF('0.1_Dades generals organització'!E230="","",'0.1_Dades generals organització'!E230)</f>
        <v/>
      </c>
      <c r="D977" s="172" t="str">
        <f>IF(C977="","",IF('0.1_Dades generals organització'!G230="no","",Dades!C977))</f>
        <v/>
      </c>
      <c r="E977" s="172" t="str">
        <f>IFERROR(INDEX($D$791:$D$1040,MATCH(0,INDEX(COUNTIF($E$790:E976,$D$791:$D$1040),),)),"")</f>
        <v/>
      </c>
      <c r="F977" s="172" t="str">
        <f t="shared" si="25"/>
        <v/>
      </c>
      <c r="G977" s="172" t="str">
        <f>IF(F977="","",DSUM('1.1_Instal·lacions fixes'!$E$14:$R$36,"e1",$F$790:$F977)+DSUM('1.1_Instal·lacions fixes'!$E$43:$L$58,"e1",$F$790:$F977)-SUM(G$791:G976))</f>
        <v/>
      </c>
      <c r="H977" s="172" t="str">
        <f>IF(F977="","",DSUM('1.1_Instal·lacions fixes'!$E$14:$R$36,"e2",$F$790:$F977)+DSUM('1.1_Instal·lacions fixes'!$E$43:$L$58,"e2",$F$790:$F977)-SUM(H$791:H976))</f>
        <v/>
      </c>
      <c r="I977" s="172" t="str">
        <f>IF(F977="","",DSUM('1.1_Instal·lacions fixes'!$E$14:$R$36,"e3",$F$790:$F977)+DSUM('1.1_Instal·lacions fixes'!$E$43:$L$58,"e3",$F$790:$F977)-SUM(I$791:I976))</f>
        <v/>
      </c>
      <c r="J977" s="172" t="str">
        <f>IF(F977="","",DSUM('1.1_Instal·lacions fixes'!$E$14:$R$36,"emissions",$F$790:$F977)+DSUM('1.1_Instal·lacions fixes'!$E$43:$L$58,"emissions",$F$790:$F977)-SUM(J$791:J976))</f>
        <v/>
      </c>
      <c r="K977" s="172" t="str">
        <f>IF(F977="","",DSUM('1.2_Vehicles i maquinària'!$E$22:$S$44,"e1",$F$790:$F977)+DSUM('1.2_Vehicles i maquinària'!$E$50:$S$70,"emissions",$F$790:$F977)-SUM(K$791:K976))</f>
        <v/>
      </c>
      <c r="L977" s="172" t="str">
        <f>IF(F977="","",DSUM('1.2_Vehicles i maquinària'!$E$22:$S$44,"e2",$F$790:$F977)-SUM(L$791:L976))</f>
        <v/>
      </c>
      <c r="M977" s="172" t="str">
        <f>IF(F977="","",DSUM('1.2_Vehicles i maquinària'!$E$22:$S$44,"e3",$F$790:$F977)-SUM(M$791:M976))</f>
        <v/>
      </c>
      <c r="N977" s="172" t="str">
        <f>IF(F977="","",DSUM('1.2_Vehicles i maquinària'!$E$22:$S$44,"emissions",$F$790:$F977)+DSUM('1.2_Vehicles i maquinària'!$E$50:$S$70,"emissions",$F$790:$F977)-SUM(N$791:N976))</f>
        <v/>
      </c>
      <c r="O977" s="172" t="str">
        <f>IF(F977="","",DSUM('1.2_Vehicles i maquinària'!$E$82:$S$92,"e1",$F$790:$F977)-SUM(O$791:O976))</f>
        <v/>
      </c>
      <c r="P977" s="172" t="str">
        <f>IF(F977="","",DSUM('1.2_Vehicles i maquinària'!$E$82:$S$92,"e2",$F$790:$F977)-SUM(P$791:P976))</f>
        <v/>
      </c>
      <c r="Q977" s="172" t="str">
        <f>IF(F977="","",DSUM('1.2_Vehicles i maquinària'!$E$82:$S$92,"e3",$F$790:$F977)-SUM(Q$791:Q976))</f>
        <v/>
      </c>
      <c r="R977" s="172" t="str">
        <f>IF(F977="","",DSUM('1.2_Vehicles i maquinària'!$E$82:$S$92,"emissions",$F$790:$F977)-SUM(R$791:R976))</f>
        <v/>
      </c>
      <c r="S977" s="172" t="str">
        <f>IF(F977="","",DSUM('1.2_Vehicles i maquinària'!$E$99:$S$109,"e1",$F$790:$F977)-SUM(S$791:S976))</f>
        <v/>
      </c>
      <c r="T977" s="172" t="str">
        <f>IF(F977="","",DSUM('1.2_Vehicles i maquinària'!$E$99:$S$109,"e2",$F$790:$F977)-SUM(T$791:T976))</f>
        <v/>
      </c>
      <c r="U977" s="172" t="str">
        <f>IF(F977="","",DSUM('1.2_Vehicles i maquinària'!$E$99:$S$109,"e3",$F$790:$F977)-SUM(U$791:U976))</f>
        <v/>
      </c>
      <c r="V977" s="172" t="str">
        <f>IF(F977="","",DSUM('1.2_Vehicles i maquinària'!$E$99:$S$109,"emissions",$F$790:$F977)-SUM(V$791:V976))</f>
        <v/>
      </c>
      <c r="W977" s="172" t="str">
        <f>IF(F977="","",DSUM('1.3_Emissions de procés'!$E$17:$M$32,"e1",$F$790:$F977)-SUM(W$791:W976))</f>
        <v/>
      </c>
      <c r="X977" s="172" t="str">
        <f>IF(F977="","",DSUM('1.3_Emissions de procés'!$E$17:$M$32,"e2",$F$790:$F977)-SUM(X$791:X976))</f>
        <v/>
      </c>
      <c r="Y977" s="172" t="str">
        <f>IF(F977="","",DSUM('1.3_Emissions de procés'!$E$17:$M$32,"e3",$F$790:$F977)-SUM(Y$791:Y976))</f>
        <v/>
      </c>
      <c r="Z977" s="172" t="str">
        <f>IF(F977="","",DSUM('1.3_Emissions de procés'!$E$17:$M$32,"emissions",$F$790:$F977)-SUM(Z$791:Z976))</f>
        <v/>
      </c>
      <c r="AA977" s="172" t="str">
        <f>IF(F977="","",DSUM('1.3_Emissions de procés'!$E$39:$M$54,"e1",$F$790:$F977)-SUM(AA$791:AA976))</f>
        <v/>
      </c>
      <c r="AB977" s="193" t="str">
        <f>IF(F977="","",DSUM('1.3_Emissions de procés'!$E$39:$M$54,"e2",$F$790:$F977)-SUM(AB$791:AB976))</f>
        <v/>
      </c>
      <c r="AC977" s="193" t="str">
        <f>IF(F977="","",DSUM('1.3_Emissions de procés'!$E$39:$M$54,"e3",$F$790:$F977)-SUM(AC$791:AC976))</f>
        <v/>
      </c>
      <c r="AD977" s="193" t="str">
        <f>IF(F977="","",DSUM('1.3_Emissions de procés'!$E$39:$M$54,"emissions",$F$790:$F977)-SUM(AD$791:AD976))</f>
        <v/>
      </c>
    </row>
    <row r="978" spans="2:30" x14ac:dyDescent="0.25">
      <c r="B978">
        <v>188</v>
      </c>
      <c r="C978" s="172" t="str">
        <f>IF('0.1_Dades generals organització'!E231="","",'0.1_Dades generals organització'!E231)</f>
        <v/>
      </c>
      <c r="D978" s="172" t="str">
        <f>IF(C978="","",IF('0.1_Dades generals organització'!G231="no","",Dades!C978))</f>
        <v/>
      </c>
      <c r="E978" s="172" t="str">
        <f>IFERROR(INDEX($D$791:$D$1040,MATCH(0,INDEX(COUNTIF($E$790:E977,$D$791:$D$1040),),)),"")</f>
        <v/>
      </c>
      <c r="F978" s="172" t="str">
        <f t="shared" si="25"/>
        <v/>
      </c>
      <c r="G978" s="172" t="str">
        <f>IF(F978="","",DSUM('1.1_Instal·lacions fixes'!$E$14:$R$36,"e1",$F$790:$F978)+DSUM('1.1_Instal·lacions fixes'!$E$43:$L$58,"e1",$F$790:$F978)-SUM(G$791:G977))</f>
        <v/>
      </c>
      <c r="H978" s="172" t="str">
        <f>IF(F978="","",DSUM('1.1_Instal·lacions fixes'!$E$14:$R$36,"e2",$F$790:$F978)+DSUM('1.1_Instal·lacions fixes'!$E$43:$L$58,"e2",$F$790:$F978)-SUM(H$791:H977))</f>
        <v/>
      </c>
      <c r="I978" s="172" t="str">
        <f>IF(F978="","",DSUM('1.1_Instal·lacions fixes'!$E$14:$R$36,"e3",$F$790:$F978)+DSUM('1.1_Instal·lacions fixes'!$E$43:$L$58,"e3",$F$790:$F978)-SUM(I$791:I977))</f>
        <v/>
      </c>
      <c r="J978" s="172" t="str">
        <f>IF(F978="","",DSUM('1.1_Instal·lacions fixes'!$E$14:$R$36,"emissions",$F$790:$F978)+DSUM('1.1_Instal·lacions fixes'!$E$43:$L$58,"emissions",$F$790:$F978)-SUM(J$791:J977))</f>
        <v/>
      </c>
      <c r="K978" s="172" t="str">
        <f>IF(F978="","",DSUM('1.2_Vehicles i maquinària'!$E$22:$S$44,"e1",$F$790:$F978)+DSUM('1.2_Vehicles i maquinària'!$E$50:$S$70,"emissions",$F$790:$F978)-SUM(K$791:K977))</f>
        <v/>
      </c>
      <c r="L978" s="172" t="str">
        <f>IF(F978="","",DSUM('1.2_Vehicles i maquinària'!$E$22:$S$44,"e2",$F$790:$F978)-SUM(L$791:L977))</f>
        <v/>
      </c>
      <c r="M978" s="172" t="str">
        <f>IF(F978="","",DSUM('1.2_Vehicles i maquinària'!$E$22:$S$44,"e3",$F$790:$F978)-SUM(M$791:M977))</f>
        <v/>
      </c>
      <c r="N978" s="172" t="str">
        <f>IF(F978="","",DSUM('1.2_Vehicles i maquinària'!$E$22:$S$44,"emissions",$F$790:$F978)+DSUM('1.2_Vehicles i maquinària'!$E$50:$S$70,"emissions",$F$790:$F978)-SUM(N$791:N977))</f>
        <v/>
      </c>
      <c r="O978" s="172" t="str">
        <f>IF(F978="","",DSUM('1.2_Vehicles i maquinària'!$E$82:$S$92,"e1",$F$790:$F978)-SUM(O$791:O977))</f>
        <v/>
      </c>
      <c r="P978" s="172" t="str">
        <f>IF(F978="","",DSUM('1.2_Vehicles i maquinària'!$E$82:$S$92,"e2",$F$790:$F978)-SUM(P$791:P977))</f>
        <v/>
      </c>
      <c r="Q978" s="172" t="str">
        <f>IF(F978="","",DSUM('1.2_Vehicles i maquinària'!$E$82:$S$92,"e3",$F$790:$F978)-SUM(Q$791:Q977))</f>
        <v/>
      </c>
      <c r="R978" s="172" t="str">
        <f>IF(F978="","",DSUM('1.2_Vehicles i maquinària'!$E$82:$S$92,"emissions",$F$790:$F978)-SUM(R$791:R977))</f>
        <v/>
      </c>
      <c r="S978" s="172" t="str">
        <f>IF(F978="","",DSUM('1.2_Vehicles i maquinària'!$E$99:$S$109,"e1",$F$790:$F978)-SUM(S$791:S977))</f>
        <v/>
      </c>
      <c r="T978" s="172" t="str">
        <f>IF(F978="","",DSUM('1.2_Vehicles i maquinària'!$E$99:$S$109,"e2",$F$790:$F978)-SUM(T$791:T977))</f>
        <v/>
      </c>
      <c r="U978" s="172" t="str">
        <f>IF(F978="","",DSUM('1.2_Vehicles i maquinària'!$E$99:$S$109,"e3",$F$790:$F978)-SUM(U$791:U977))</f>
        <v/>
      </c>
      <c r="V978" s="172" t="str">
        <f>IF(F978="","",DSUM('1.2_Vehicles i maquinària'!$E$99:$S$109,"emissions",$F$790:$F978)-SUM(V$791:V977))</f>
        <v/>
      </c>
      <c r="W978" s="172" t="str">
        <f>IF(F978="","",DSUM('1.3_Emissions de procés'!$E$17:$M$32,"e1",$F$790:$F978)-SUM(W$791:W977))</f>
        <v/>
      </c>
      <c r="X978" s="172" t="str">
        <f>IF(F978="","",DSUM('1.3_Emissions de procés'!$E$17:$M$32,"e2",$F$790:$F978)-SUM(X$791:X977))</f>
        <v/>
      </c>
      <c r="Y978" s="172" t="str">
        <f>IF(F978="","",DSUM('1.3_Emissions de procés'!$E$17:$M$32,"e3",$F$790:$F978)-SUM(Y$791:Y977))</f>
        <v/>
      </c>
      <c r="Z978" s="172" t="str">
        <f>IF(F978="","",DSUM('1.3_Emissions de procés'!$E$17:$M$32,"emissions",$F$790:$F978)-SUM(Z$791:Z977))</f>
        <v/>
      </c>
      <c r="AA978" s="172" t="str">
        <f>IF(F978="","",DSUM('1.3_Emissions de procés'!$E$39:$M$54,"e1",$F$790:$F978)-SUM(AA$791:AA977))</f>
        <v/>
      </c>
      <c r="AB978" s="193" t="str">
        <f>IF(F978="","",DSUM('1.3_Emissions de procés'!$E$39:$M$54,"e2",$F$790:$F978)-SUM(AB$791:AB977))</f>
        <v/>
      </c>
      <c r="AC978" s="193" t="str">
        <f>IF(F978="","",DSUM('1.3_Emissions de procés'!$E$39:$M$54,"e3",$F$790:$F978)-SUM(AC$791:AC977))</f>
        <v/>
      </c>
      <c r="AD978" s="193" t="str">
        <f>IF(F978="","",DSUM('1.3_Emissions de procés'!$E$39:$M$54,"emissions",$F$790:$F978)-SUM(AD$791:AD977))</f>
        <v/>
      </c>
    </row>
    <row r="979" spans="2:30" x14ac:dyDescent="0.25">
      <c r="B979">
        <v>189</v>
      </c>
      <c r="C979" s="172" t="str">
        <f>IF('0.1_Dades generals organització'!E232="","",'0.1_Dades generals organització'!E232)</f>
        <v/>
      </c>
      <c r="D979" s="172" t="str">
        <f>IF(C979="","",IF('0.1_Dades generals organització'!G232="no","",Dades!C979))</f>
        <v/>
      </c>
      <c r="E979" s="172" t="str">
        <f>IFERROR(INDEX($D$791:$D$1040,MATCH(0,INDEX(COUNTIF($E$790:E978,$D$791:$D$1040),),)),"")</f>
        <v/>
      </c>
      <c r="F979" s="172" t="str">
        <f t="shared" si="25"/>
        <v/>
      </c>
      <c r="G979" s="172" t="str">
        <f>IF(F979="","",DSUM('1.1_Instal·lacions fixes'!$E$14:$R$36,"e1",$F$790:$F979)+DSUM('1.1_Instal·lacions fixes'!$E$43:$L$58,"e1",$F$790:$F979)-SUM(G$791:G978))</f>
        <v/>
      </c>
      <c r="H979" s="172" t="str">
        <f>IF(F979="","",DSUM('1.1_Instal·lacions fixes'!$E$14:$R$36,"e2",$F$790:$F979)+DSUM('1.1_Instal·lacions fixes'!$E$43:$L$58,"e2",$F$790:$F979)-SUM(H$791:H978))</f>
        <v/>
      </c>
      <c r="I979" s="172" t="str">
        <f>IF(F979="","",DSUM('1.1_Instal·lacions fixes'!$E$14:$R$36,"e3",$F$790:$F979)+DSUM('1.1_Instal·lacions fixes'!$E$43:$L$58,"e3",$F$790:$F979)-SUM(I$791:I978))</f>
        <v/>
      </c>
      <c r="J979" s="172" t="str">
        <f>IF(F979="","",DSUM('1.1_Instal·lacions fixes'!$E$14:$R$36,"emissions",$F$790:$F979)+DSUM('1.1_Instal·lacions fixes'!$E$43:$L$58,"emissions",$F$790:$F979)-SUM(J$791:J978))</f>
        <v/>
      </c>
      <c r="K979" s="172" t="str">
        <f>IF(F979="","",DSUM('1.2_Vehicles i maquinària'!$E$22:$S$44,"e1",$F$790:$F979)+DSUM('1.2_Vehicles i maquinària'!$E$50:$S$70,"emissions",$F$790:$F979)-SUM(K$791:K978))</f>
        <v/>
      </c>
      <c r="L979" s="172" t="str">
        <f>IF(F979="","",DSUM('1.2_Vehicles i maquinària'!$E$22:$S$44,"e2",$F$790:$F979)-SUM(L$791:L978))</f>
        <v/>
      </c>
      <c r="M979" s="172" t="str">
        <f>IF(F979="","",DSUM('1.2_Vehicles i maquinària'!$E$22:$S$44,"e3",$F$790:$F979)-SUM(M$791:M978))</f>
        <v/>
      </c>
      <c r="N979" s="172" t="str">
        <f>IF(F979="","",DSUM('1.2_Vehicles i maquinària'!$E$22:$S$44,"emissions",$F$790:$F979)+DSUM('1.2_Vehicles i maquinària'!$E$50:$S$70,"emissions",$F$790:$F979)-SUM(N$791:N978))</f>
        <v/>
      </c>
      <c r="O979" s="172" t="str">
        <f>IF(F979="","",DSUM('1.2_Vehicles i maquinària'!$E$82:$S$92,"e1",$F$790:$F979)-SUM(O$791:O978))</f>
        <v/>
      </c>
      <c r="P979" s="172" t="str">
        <f>IF(F979="","",DSUM('1.2_Vehicles i maquinària'!$E$82:$S$92,"e2",$F$790:$F979)-SUM(P$791:P978))</f>
        <v/>
      </c>
      <c r="Q979" s="172" t="str">
        <f>IF(F979="","",DSUM('1.2_Vehicles i maquinària'!$E$82:$S$92,"e3",$F$790:$F979)-SUM(Q$791:Q978))</f>
        <v/>
      </c>
      <c r="R979" s="172" t="str">
        <f>IF(F979="","",DSUM('1.2_Vehicles i maquinària'!$E$82:$S$92,"emissions",$F$790:$F979)-SUM(R$791:R978))</f>
        <v/>
      </c>
      <c r="S979" s="172" t="str">
        <f>IF(F979="","",DSUM('1.2_Vehicles i maquinària'!$E$99:$S$109,"e1",$F$790:$F979)-SUM(S$791:S978))</f>
        <v/>
      </c>
      <c r="T979" s="172" t="str">
        <f>IF(F979="","",DSUM('1.2_Vehicles i maquinària'!$E$99:$S$109,"e2",$F$790:$F979)-SUM(T$791:T978))</f>
        <v/>
      </c>
      <c r="U979" s="172" t="str">
        <f>IF(F979="","",DSUM('1.2_Vehicles i maquinària'!$E$99:$S$109,"e3",$F$790:$F979)-SUM(U$791:U978))</f>
        <v/>
      </c>
      <c r="V979" s="172" t="str">
        <f>IF(F979="","",DSUM('1.2_Vehicles i maquinària'!$E$99:$S$109,"emissions",$F$790:$F979)-SUM(V$791:V978))</f>
        <v/>
      </c>
      <c r="W979" s="172" t="str">
        <f>IF(F979="","",DSUM('1.3_Emissions de procés'!$E$17:$M$32,"e1",$F$790:$F979)-SUM(W$791:W978))</f>
        <v/>
      </c>
      <c r="X979" s="172" t="str">
        <f>IF(F979="","",DSUM('1.3_Emissions de procés'!$E$17:$M$32,"e2",$F$790:$F979)-SUM(X$791:X978))</f>
        <v/>
      </c>
      <c r="Y979" s="172" t="str">
        <f>IF(F979="","",DSUM('1.3_Emissions de procés'!$E$17:$M$32,"e3",$F$790:$F979)-SUM(Y$791:Y978))</f>
        <v/>
      </c>
      <c r="Z979" s="172" t="str">
        <f>IF(F979="","",DSUM('1.3_Emissions de procés'!$E$17:$M$32,"emissions",$F$790:$F979)-SUM(Z$791:Z978))</f>
        <v/>
      </c>
      <c r="AA979" s="172" t="str">
        <f>IF(F979="","",DSUM('1.3_Emissions de procés'!$E$39:$M$54,"e1",$F$790:$F979)-SUM(AA$791:AA978))</f>
        <v/>
      </c>
      <c r="AB979" s="193" t="str">
        <f>IF(F979="","",DSUM('1.3_Emissions de procés'!$E$39:$M$54,"e2",$F$790:$F979)-SUM(AB$791:AB978))</f>
        <v/>
      </c>
      <c r="AC979" s="193" t="str">
        <f>IF(F979="","",DSUM('1.3_Emissions de procés'!$E$39:$M$54,"e3",$F$790:$F979)-SUM(AC$791:AC978))</f>
        <v/>
      </c>
      <c r="AD979" s="193" t="str">
        <f>IF(F979="","",DSUM('1.3_Emissions de procés'!$E$39:$M$54,"emissions",$F$790:$F979)-SUM(AD$791:AD978))</f>
        <v/>
      </c>
    </row>
    <row r="980" spans="2:30" x14ac:dyDescent="0.25">
      <c r="B980">
        <v>190</v>
      </c>
      <c r="C980" s="172" t="str">
        <f>IF('0.1_Dades generals organització'!E233="","",'0.1_Dades generals organització'!E233)</f>
        <v/>
      </c>
      <c r="D980" s="172" t="str">
        <f>IF(C980="","",IF('0.1_Dades generals organització'!G233="no","",Dades!C980))</f>
        <v/>
      </c>
      <c r="E980" s="172" t="str">
        <f>IFERROR(INDEX($D$791:$D$1040,MATCH(0,INDEX(COUNTIF($E$790:E979,$D$791:$D$1040),),)),"")</f>
        <v/>
      </c>
      <c r="F980" s="172" t="str">
        <f t="shared" si="25"/>
        <v/>
      </c>
      <c r="G980" s="172" t="str">
        <f>IF(F980="","",DSUM('1.1_Instal·lacions fixes'!$E$14:$R$36,"e1",$F$790:$F980)+DSUM('1.1_Instal·lacions fixes'!$E$43:$L$58,"e1",$F$790:$F980)-SUM(G$791:G979))</f>
        <v/>
      </c>
      <c r="H980" s="172" t="str">
        <f>IF(F980="","",DSUM('1.1_Instal·lacions fixes'!$E$14:$R$36,"e2",$F$790:$F980)+DSUM('1.1_Instal·lacions fixes'!$E$43:$L$58,"e2",$F$790:$F980)-SUM(H$791:H979))</f>
        <v/>
      </c>
      <c r="I980" s="172" t="str">
        <f>IF(F980="","",DSUM('1.1_Instal·lacions fixes'!$E$14:$R$36,"e3",$F$790:$F980)+DSUM('1.1_Instal·lacions fixes'!$E$43:$L$58,"e3",$F$790:$F980)-SUM(I$791:I979))</f>
        <v/>
      </c>
      <c r="J980" s="172" t="str">
        <f>IF(F980="","",DSUM('1.1_Instal·lacions fixes'!$E$14:$R$36,"emissions",$F$790:$F980)+DSUM('1.1_Instal·lacions fixes'!$E$43:$L$58,"emissions",$F$790:$F980)-SUM(J$791:J979))</f>
        <v/>
      </c>
      <c r="K980" s="172" t="str">
        <f>IF(F980="","",DSUM('1.2_Vehicles i maquinària'!$E$22:$S$44,"e1",$F$790:$F980)+DSUM('1.2_Vehicles i maquinària'!$E$50:$S$70,"emissions",$F$790:$F980)-SUM(K$791:K979))</f>
        <v/>
      </c>
      <c r="L980" s="172" t="str">
        <f>IF(F980="","",DSUM('1.2_Vehicles i maquinària'!$E$22:$S$44,"e2",$F$790:$F980)-SUM(L$791:L979))</f>
        <v/>
      </c>
      <c r="M980" s="172" t="str">
        <f>IF(F980="","",DSUM('1.2_Vehicles i maquinària'!$E$22:$S$44,"e3",$F$790:$F980)-SUM(M$791:M979))</f>
        <v/>
      </c>
      <c r="N980" s="172" t="str">
        <f>IF(F980="","",DSUM('1.2_Vehicles i maquinària'!$E$22:$S$44,"emissions",$F$790:$F980)+DSUM('1.2_Vehicles i maquinària'!$E$50:$S$70,"emissions",$F$790:$F980)-SUM(N$791:N979))</f>
        <v/>
      </c>
      <c r="O980" s="172" t="str">
        <f>IF(F980="","",DSUM('1.2_Vehicles i maquinària'!$E$82:$S$92,"e1",$F$790:$F980)-SUM(O$791:O979))</f>
        <v/>
      </c>
      <c r="P980" s="172" t="str">
        <f>IF(F980="","",DSUM('1.2_Vehicles i maquinària'!$E$82:$S$92,"e2",$F$790:$F980)-SUM(P$791:P979))</f>
        <v/>
      </c>
      <c r="Q980" s="172" t="str">
        <f>IF(F980="","",DSUM('1.2_Vehicles i maquinària'!$E$82:$S$92,"e3",$F$790:$F980)-SUM(Q$791:Q979))</f>
        <v/>
      </c>
      <c r="R980" s="172" t="str">
        <f>IF(F980="","",DSUM('1.2_Vehicles i maquinària'!$E$82:$S$92,"emissions",$F$790:$F980)-SUM(R$791:R979))</f>
        <v/>
      </c>
      <c r="S980" s="172" t="str">
        <f>IF(F980="","",DSUM('1.2_Vehicles i maquinària'!$E$99:$S$109,"e1",$F$790:$F980)-SUM(S$791:S979))</f>
        <v/>
      </c>
      <c r="T980" s="172" t="str">
        <f>IF(F980="","",DSUM('1.2_Vehicles i maquinària'!$E$99:$S$109,"e2",$F$790:$F980)-SUM(T$791:T979))</f>
        <v/>
      </c>
      <c r="U980" s="172" t="str">
        <f>IF(F980="","",DSUM('1.2_Vehicles i maquinària'!$E$99:$S$109,"e3",$F$790:$F980)-SUM(U$791:U979))</f>
        <v/>
      </c>
      <c r="V980" s="172" t="str">
        <f>IF(F980="","",DSUM('1.2_Vehicles i maquinària'!$E$99:$S$109,"emissions",$F$790:$F980)-SUM(V$791:V979))</f>
        <v/>
      </c>
      <c r="W980" s="172" t="str">
        <f>IF(F980="","",DSUM('1.3_Emissions de procés'!$E$17:$M$32,"e1",$F$790:$F980)-SUM(W$791:W979))</f>
        <v/>
      </c>
      <c r="X980" s="172" t="str">
        <f>IF(F980="","",DSUM('1.3_Emissions de procés'!$E$17:$M$32,"e2",$F$790:$F980)-SUM(X$791:X979))</f>
        <v/>
      </c>
      <c r="Y980" s="172" t="str">
        <f>IF(F980="","",DSUM('1.3_Emissions de procés'!$E$17:$M$32,"e3",$F$790:$F980)-SUM(Y$791:Y979))</f>
        <v/>
      </c>
      <c r="Z980" s="172" t="str">
        <f>IF(F980="","",DSUM('1.3_Emissions de procés'!$E$17:$M$32,"emissions",$F$790:$F980)-SUM(Z$791:Z979))</f>
        <v/>
      </c>
      <c r="AA980" s="172" t="str">
        <f>IF(F980="","",DSUM('1.3_Emissions de procés'!$E$39:$M$54,"e1",$F$790:$F980)-SUM(AA$791:AA979))</f>
        <v/>
      </c>
      <c r="AB980" s="193" t="str">
        <f>IF(F980="","",DSUM('1.3_Emissions de procés'!$E$39:$M$54,"e2",$F$790:$F980)-SUM(AB$791:AB979))</f>
        <v/>
      </c>
      <c r="AC980" s="193" t="str">
        <f>IF(F980="","",DSUM('1.3_Emissions de procés'!$E$39:$M$54,"e3",$F$790:$F980)-SUM(AC$791:AC979))</f>
        <v/>
      </c>
      <c r="AD980" s="193" t="str">
        <f>IF(F980="","",DSUM('1.3_Emissions de procés'!$E$39:$M$54,"emissions",$F$790:$F980)-SUM(AD$791:AD979))</f>
        <v/>
      </c>
    </row>
    <row r="981" spans="2:30" x14ac:dyDescent="0.25">
      <c r="B981">
        <v>191</v>
      </c>
      <c r="C981" s="172" t="str">
        <f>IF('0.1_Dades generals organització'!E234="","",'0.1_Dades generals organització'!E234)</f>
        <v/>
      </c>
      <c r="D981" s="172" t="str">
        <f>IF(C981="","",IF('0.1_Dades generals organització'!G234="no","",Dades!C981))</f>
        <v/>
      </c>
      <c r="E981" s="172" t="str">
        <f>IFERROR(INDEX($D$791:$D$1040,MATCH(0,INDEX(COUNTIF($E$790:E980,$D$791:$D$1040),),)),"")</f>
        <v/>
      </c>
      <c r="F981" s="172" t="str">
        <f t="shared" si="25"/>
        <v/>
      </c>
      <c r="G981" s="172" t="str">
        <f>IF(F981="","",DSUM('1.1_Instal·lacions fixes'!$E$14:$R$36,"e1",$F$790:$F981)+DSUM('1.1_Instal·lacions fixes'!$E$43:$L$58,"e1",$F$790:$F981)-SUM(G$791:G980))</f>
        <v/>
      </c>
      <c r="H981" s="172" t="str">
        <f>IF(F981="","",DSUM('1.1_Instal·lacions fixes'!$E$14:$R$36,"e2",$F$790:$F981)+DSUM('1.1_Instal·lacions fixes'!$E$43:$L$58,"e2",$F$790:$F981)-SUM(H$791:H980))</f>
        <v/>
      </c>
      <c r="I981" s="172" t="str">
        <f>IF(F981="","",DSUM('1.1_Instal·lacions fixes'!$E$14:$R$36,"e3",$F$790:$F981)+DSUM('1.1_Instal·lacions fixes'!$E$43:$L$58,"e3",$F$790:$F981)-SUM(I$791:I980))</f>
        <v/>
      </c>
      <c r="J981" s="172" t="str">
        <f>IF(F981="","",DSUM('1.1_Instal·lacions fixes'!$E$14:$R$36,"emissions",$F$790:$F981)+DSUM('1.1_Instal·lacions fixes'!$E$43:$L$58,"emissions",$F$790:$F981)-SUM(J$791:J980))</f>
        <v/>
      </c>
      <c r="K981" s="172" t="str">
        <f>IF(F981="","",DSUM('1.2_Vehicles i maquinària'!$E$22:$S$44,"e1",$F$790:$F981)+DSUM('1.2_Vehicles i maquinària'!$E$50:$S$70,"emissions",$F$790:$F981)-SUM(K$791:K980))</f>
        <v/>
      </c>
      <c r="L981" s="172" t="str">
        <f>IF(F981="","",DSUM('1.2_Vehicles i maquinària'!$E$22:$S$44,"e2",$F$790:$F981)-SUM(L$791:L980))</f>
        <v/>
      </c>
      <c r="M981" s="172" t="str">
        <f>IF(F981="","",DSUM('1.2_Vehicles i maquinària'!$E$22:$S$44,"e3",$F$790:$F981)-SUM(M$791:M980))</f>
        <v/>
      </c>
      <c r="N981" s="172" t="str">
        <f>IF(F981="","",DSUM('1.2_Vehicles i maquinària'!$E$22:$S$44,"emissions",$F$790:$F981)+DSUM('1.2_Vehicles i maquinària'!$E$50:$S$70,"emissions",$F$790:$F981)-SUM(N$791:N980))</f>
        <v/>
      </c>
      <c r="O981" s="172" t="str">
        <f>IF(F981="","",DSUM('1.2_Vehicles i maquinària'!$E$82:$S$92,"e1",$F$790:$F981)-SUM(O$791:O980))</f>
        <v/>
      </c>
      <c r="P981" s="172" t="str">
        <f>IF(F981="","",DSUM('1.2_Vehicles i maquinària'!$E$82:$S$92,"e2",$F$790:$F981)-SUM(P$791:P980))</f>
        <v/>
      </c>
      <c r="Q981" s="172" t="str">
        <f>IF(F981="","",DSUM('1.2_Vehicles i maquinària'!$E$82:$S$92,"e3",$F$790:$F981)-SUM(Q$791:Q980))</f>
        <v/>
      </c>
      <c r="R981" s="172" t="str">
        <f>IF(F981="","",DSUM('1.2_Vehicles i maquinària'!$E$82:$S$92,"emissions",$F$790:$F981)-SUM(R$791:R980))</f>
        <v/>
      </c>
      <c r="S981" s="172" t="str">
        <f>IF(F981="","",DSUM('1.2_Vehicles i maquinària'!$E$99:$S$109,"e1",$F$790:$F981)-SUM(S$791:S980))</f>
        <v/>
      </c>
      <c r="T981" s="172" t="str">
        <f>IF(F981="","",DSUM('1.2_Vehicles i maquinària'!$E$99:$S$109,"e2",$F$790:$F981)-SUM(T$791:T980))</f>
        <v/>
      </c>
      <c r="U981" s="172" t="str">
        <f>IF(F981="","",DSUM('1.2_Vehicles i maquinària'!$E$99:$S$109,"e3",$F$790:$F981)-SUM(U$791:U980))</f>
        <v/>
      </c>
      <c r="V981" s="172" t="str">
        <f>IF(F981="","",DSUM('1.2_Vehicles i maquinària'!$E$99:$S$109,"emissions",$F$790:$F981)-SUM(V$791:V980))</f>
        <v/>
      </c>
      <c r="W981" s="172" t="str">
        <f>IF(F981="","",DSUM('1.3_Emissions de procés'!$E$17:$M$32,"e1",$F$790:$F981)-SUM(W$791:W980))</f>
        <v/>
      </c>
      <c r="X981" s="172" t="str">
        <f>IF(F981="","",DSUM('1.3_Emissions de procés'!$E$17:$M$32,"e2",$F$790:$F981)-SUM(X$791:X980))</f>
        <v/>
      </c>
      <c r="Y981" s="172" t="str">
        <f>IF(F981="","",DSUM('1.3_Emissions de procés'!$E$17:$M$32,"e3",$F$790:$F981)-SUM(Y$791:Y980))</f>
        <v/>
      </c>
      <c r="Z981" s="172" t="str">
        <f>IF(F981="","",DSUM('1.3_Emissions de procés'!$E$17:$M$32,"emissions",$F$790:$F981)-SUM(Z$791:Z980))</f>
        <v/>
      </c>
      <c r="AA981" s="172" t="str">
        <f>IF(F981="","",DSUM('1.3_Emissions de procés'!$E$39:$M$54,"e1",$F$790:$F981)-SUM(AA$791:AA980))</f>
        <v/>
      </c>
      <c r="AB981" s="193" t="str">
        <f>IF(F981="","",DSUM('1.3_Emissions de procés'!$E$39:$M$54,"e2",$F$790:$F981)-SUM(AB$791:AB980))</f>
        <v/>
      </c>
      <c r="AC981" s="193" t="str">
        <f>IF(F981="","",DSUM('1.3_Emissions de procés'!$E$39:$M$54,"e3",$F$790:$F981)-SUM(AC$791:AC980))</f>
        <v/>
      </c>
      <c r="AD981" s="193" t="str">
        <f>IF(F981="","",DSUM('1.3_Emissions de procés'!$E$39:$M$54,"emissions",$F$790:$F981)-SUM(AD$791:AD980))</f>
        <v/>
      </c>
    </row>
    <row r="982" spans="2:30" x14ac:dyDescent="0.25">
      <c r="B982">
        <v>192</v>
      </c>
      <c r="C982" s="172" t="str">
        <f>IF('0.1_Dades generals organització'!E235="","",'0.1_Dades generals organització'!E235)</f>
        <v/>
      </c>
      <c r="D982" s="172" t="str">
        <f>IF(C982="","",IF('0.1_Dades generals organització'!G235="no","",Dades!C982))</f>
        <v/>
      </c>
      <c r="E982" s="172" t="str">
        <f>IFERROR(INDEX($D$791:$D$1040,MATCH(0,INDEX(COUNTIF($E$790:E981,$D$791:$D$1040),),)),"")</f>
        <v/>
      </c>
      <c r="F982" s="172" t="str">
        <f t="shared" si="25"/>
        <v/>
      </c>
      <c r="G982" s="172" t="str">
        <f>IF(F982="","",DSUM('1.1_Instal·lacions fixes'!$E$14:$R$36,"e1",$F$790:$F982)+DSUM('1.1_Instal·lacions fixes'!$E$43:$L$58,"e1",$F$790:$F982)-SUM(G$791:G981))</f>
        <v/>
      </c>
      <c r="H982" s="172" t="str">
        <f>IF(F982="","",DSUM('1.1_Instal·lacions fixes'!$E$14:$R$36,"e2",$F$790:$F982)+DSUM('1.1_Instal·lacions fixes'!$E$43:$L$58,"e2",$F$790:$F982)-SUM(H$791:H981))</f>
        <v/>
      </c>
      <c r="I982" s="172" t="str">
        <f>IF(F982="","",DSUM('1.1_Instal·lacions fixes'!$E$14:$R$36,"e3",$F$790:$F982)+DSUM('1.1_Instal·lacions fixes'!$E$43:$L$58,"e3",$F$790:$F982)-SUM(I$791:I981))</f>
        <v/>
      </c>
      <c r="J982" s="172" t="str">
        <f>IF(F982="","",DSUM('1.1_Instal·lacions fixes'!$E$14:$R$36,"emissions",$F$790:$F982)+DSUM('1.1_Instal·lacions fixes'!$E$43:$L$58,"emissions",$F$790:$F982)-SUM(J$791:J981))</f>
        <v/>
      </c>
      <c r="K982" s="172" t="str">
        <f>IF(F982="","",DSUM('1.2_Vehicles i maquinària'!$E$22:$S$44,"e1",$F$790:$F982)+DSUM('1.2_Vehicles i maquinària'!$E$50:$S$70,"emissions",$F$790:$F982)-SUM(K$791:K981))</f>
        <v/>
      </c>
      <c r="L982" s="172" t="str">
        <f>IF(F982="","",DSUM('1.2_Vehicles i maquinària'!$E$22:$S$44,"e2",$F$790:$F982)-SUM(L$791:L981))</f>
        <v/>
      </c>
      <c r="M982" s="172" t="str">
        <f>IF(F982="","",DSUM('1.2_Vehicles i maquinària'!$E$22:$S$44,"e3",$F$790:$F982)-SUM(M$791:M981))</f>
        <v/>
      </c>
      <c r="N982" s="172" t="str">
        <f>IF(F982="","",DSUM('1.2_Vehicles i maquinària'!$E$22:$S$44,"emissions",$F$790:$F982)+DSUM('1.2_Vehicles i maquinària'!$E$50:$S$70,"emissions",$F$790:$F982)-SUM(N$791:N981))</f>
        <v/>
      </c>
      <c r="O982" s="172" t="str">
        <f>IF(F982="","",DSUM('1.2_Vehicles i maquinària'!$E$82:$S$92,"e1",$F$790:$F982)-SUM(O$791:O981))</f>
        <v/>
      </c>
      <c r="P982" s="172" t="str">
        <f>IF(F982="","",DSUM('1.2_Vehicles i maquinària'!$E$82:$S$92,"e2",$F$790:$F982)-SUM(P$791:P981))</f>
        <v/>
      </c>
      <c r="Q982" s="172" t="str">
        <f>IF(F982="","",DSUM('1.2_Vehicles i maquinària'!$E$82:$S$92,"e3",$F$790:$F982)-SUM(Q$791:Q981))</f>
        <v/>
      </c>
      <c r="R982" s="172" t="str">
        <f>IF(F982="","",DSUM('1.2_Vehicles i maquinària'!$E$82:$S$92,"emissions",$F$790:$F982)-SUM(R$791:R981))</f>
        <v/>
      </c>
      <c r="S982" s="172" t="str">
        <f>IF(F982="","",DSUM('1.2_Vehicles i maquinària'!$E$99:$S$109,"e1",$F$790:$F982)-SUM(S$791:S981))</f>
        <v/>
      </c>
      <c r="T982" s="172" t="str">
        <f>IF(F982="","",DSUM('1.2_Vehicles i maquinària'!$E$99:$S$109,"e2",$F$790:$F982)-SUM(T$791:T981))</f>
        <v/>
      </c>
      <c r="U982" s="172" t="str">
        <f>IF(F982="","",DSUM('1.2_Vehicles i maquinària'!$E$99:$S$109,"e3",$F$790:$F982)-SUM(U$791:U981))</f>
        <v/>
      </c>
      <c r="V982" s="172" t="str">
        <f>IF(F982="","",DSUM('1.2_Vehicles i maquinària'!$E$99:$S$109,"emissions",$F$790:$F982)-SUM(V$791:V981))</f>
        <v/>
      </c>
      <c r="W982" s="172" t="str">
        <f>IF(F982="","",DSUM('1.3_Emissions de procés'!$E$17:$M$32,"e1",$F$790:$F982)-SUM(W$791:W981))</f>
        <v/>
      </c>
      <c r="X982" s="172" t="str">
        <f>IF(F982="","",DSUM('1.3_Emissions de procés'!$E$17:$M$32,"e2",$F$790:$F982)-SUM(X$791:X981))</f>
        <v/>
      </c>
      <c r="Y982" s="172" t="str">
        <f>IF(F982="","",DSUM('1.3_Emissions de procés'!$E$17:$M$32,"e3",$F$790:$F982)-SUM(Y$791:Y981))</f>
        <v/>
      </c>
      <c r="Z982" s="172" t="str">
        <f>IF(F982="","",DSUM('1.3_Emissions de procés'!$E$17:$M$32,"emissions",$F$790:$F982)-SUM(Z$791:Z981))</f>
        <v/>
      </c>
      <c r="AA982" s="172" t="str">
        <f>IF(F982="","",DSUM('1.3_Emissions de procés'!$E$39:$M$54,"e1",$F$790:$F982)-SUM(AA$791:AA981))</f>
        <v/>
      </c>
      <c r="AB982" s="193" t="str">
        <f>IF(F982="","",DSUM('1.3_Emissions de procés'!$E$39:$M$54,"e2",$F$790:$F982)-SUM(AB$791:AB981))</f>
        <v/>
      </c>
      <c r="AC982" s="193" t="str">
        <f>IF(F982="","",DSUM('1.3_Emissions de procés'!$E$39:$M$54,"e3",$F$790:$F982)-SUM(AC$791:AC981))</f>
        <v/>
      </c>
      <c r="AD982" s="193" t="str">
        <f>IF(F982="","",DSUM('1.3_Emissions de procés'!$E$39:$M$54,"emissions",$F$790:$F982)-SUM(AD$791:AD981))</f>
        <v/>
      </c>
    </row>
    <row r="983" spans="2:30" x14ac:dyDescent="0.25">
      <c r="B983">
        <v>193</v>
      </c>
      <c r="C983" s="172" t="str">
        <f>IF('0.1_Dades generals organització'!E236="","",'0.1_Dades generals organització'!E236)</f>
        <v/>
      </c>
      <c r="D983" s="172" t="str">
        <f>IF(C983="","",IF('0.1_Dades generals organització'!G236="no","",Dades!C983))</f>
        <v/>
      </c>
      <c r="E983" s="172" t="str">
        <f>IFERROR(INDEX($D$791:$D$1040,MATCH(0,INDEX(COUNTIF($E$790:E982,$D$791:$D$1040),),)),"")</f>
        <v/>
      </c>
      <c r="F983" s="172" t="str">
        <f t="shared" si="25"/>
        <v/>
      </c>
      <c r="G983" s="172" t="str">
        <f>IF(F983="","",DSUM('1.1_Instal·lacions fixes'!$E$14:$R$36,"e1",$F$790:$F983)+DSUM('1.1_Instal·lacions fixes'!$E$43:$L$58,"e1",$F$790:$F983)-SUM(G$791:G982))</f>
        <v/>
      </c>
      <c r="H983" s="172" t="str">
        <f>IF(F983="","",DSUM('1.1_Instal·lacions fixes'!$E$14:$R$36,"e2",$F$790:$F983)+DSUM('1.1_Instal·lacions fixes'!$E$43:$L$58,"e2",$F$790:$F983)-SUM(H$791:H982))</f>
        <v/>
      </c>
      <c r="I983" s="172" t="str">
        <f>IF(F983="","",DSUM('1.1_Instal·lacions fixes'!$E$14:$R$36,"e3",$F$790:$F983)+DSUM('1.1_Instal·lacions fixes'!$E$43:$L$58,"e3",$F$790:$F983)-SUM(I$791:I982))</f>
        <v/>
      </c>
      <c r="J983" s="172" t="str">
        <f>IF(F983="","",DSUM('1.1_Instal·lacions fixes'!$E$14:$R$36,"emissions",$F$790:$F983)+DSUM('1.1_Instal·lacions fixes'!$E$43:$L$58,"emissions",$F$790:$F983)-SUM(J$791:J982))</f>
        <v/>
      </c>
      <c r="K983" s="172" t="str">
        <f>IF(F983="","",DSUM('1.2_Vehicles i maquinària'!$E$22:$S$44,"e1",$F$790:$F983)+DSUM('1.2_Vehicles i maquinària'!$E$50:$S$70,"emissions",$F$790:$F983)-SUM(K$791:K982))</f>
        <v/>
      </c>
      <c r="L983" s="172" t="str">
        <f>IF(F983="","",DSUM('1.2_Vehicles i maquinària'!$E$22:$S$44,"e2",$F$790:$F983)-SUM(L$791:L982))</f>
        <v/>
      </c>
      <c r="M983" s="172" t="str">
        <f>IF(F983="","",DSUM('1.2_Vehicles i maquinària'!$E$22:$S$44,"e3",$F$790:$F983)-SUM(M$791:M982))</f>
        <v/>
      </c>
      <c r="N983" s="172" t="str">
        <f>IF(F983="","",DSUM('1.2_Vehicles i maquinària'!$E$22:$S$44,"emissions",$F$790:$F983)+DSUM('1.2_Vehicles i maquinària'!$E$50:$S$70,"emissions",$F$790:$F983)-SUM(N$791:N982))</f>
        <v/>
      </c>
      <c r="O983" s="172" t="str">
        <f>IF(F983="","",DSUM('1.2_Vehicles i maquinària'!$E$82:$S$92,"e1",$F$790:$F983)-SUM(O$791:O982))</f>
        <v/>
      </c>
      <c r="P983" s="172" t="str">
        <f>IF(F983="","",DSUM('1.2_Vehicles i maquinària'!$E$82:$S$92,"e2",$F$790:$F983)-SUM(P$791:P982))</f>
        <v/>
      </c>
      <c r="Q983" s="172" t="str">
        <f>IF(F983="","",DSUM('1.2_Vehicles i maquinària'!$E$82:$S$92,"e3",$F$790:$F983)-SUM(Q$791:Q982))</f>
        <v/>
      </c>
      <c r="R983" s="172" t="str">
        <f>IF(F983="","",DSUM('1.2_Vehicles i maquinària'!$E$82:$S$92,"emissions",$F$790:$F983)-SUM(R$791:R982))</f>
        <v/>
      </c>
      <c r="S983" s="172" t="str">
        <f>IF(F983="","",DSUM('1.2_Vehicles i maquinària'!$E$99:$S$109,"e1",$F$790:$F983)-SUM(S$791:S982))</f>
        <v/>
      </c>
      <c r="T983" s="172" t="str">
        <f>IF(F983="","",DSUM('1.2_Vehicles i maquinària'!$E$99:$S$109,"e2",$F$790:$F983)-SUM(T$791:T982))</f>
        <v/>
      </c>
      <c r="U983" s="172" t="str">
        <f>IF(F983="","",DSUM('1.2_Vehicles i maquinària'!$E$99:$S$109,"e3",$F$790:$F983)-SUM(U$791:U982))</f>
        <v/>
      </c>
      <c r="V983" s="172" t="str">
        <f>IF(F983="","",DSUM('1.2_Vehicles i maquinària'!$E$99:$S$109,"emissions",$F$790:$F983)-SUM(V$791:V982))</f>
        <v/>
      </c>
      <c r="W983" s="172" t="str">
        <f>IF(F983="","",DSUM('1.3_Emissions de procés'!$E$17:$M$32,"e1",$F$790:$F983)-SUM(W$791:W982))</f>
        <v/>
      </c>
      <c r="X983" s="172" t="str">
        <f>IF(F983="","",DSUM('1.3_Emissions de procés'!$E$17:$M$32,"e2",$F$790:$F983)-SUM(X$791:X982))</f>
        <v/>
      </c>
      <c r="Y983" s="172" t="str">
        <f>IF(F983="","",DSUM('1.3_Emissions de procés'!$E$17:$M$32,"e3",$F$790:$F983)-SUM(Y$791:Y982))</f>
        <v/>
      </c>
      <c r="Z983" s="172" t="str">
        <f>IF(F983="","",DSUM('1.3_Emissions de procés'!$E$17:$M$32,"emissions",$F$790:$F983)-SUM(Z$791:Z982))</f>
        <v/>
      </c>
      <c r="AA983" s="172" t="str">
        <f>IF(F983="","",DSUM('1.3_Emissions de procés'!$E$39:$M$54,"e1",$F$790:$F983)-SUM(AA$791:AA982))</f>
        <v/>
      </c>
      <c r="AB983" s="193" t="str">
        <f>IF(F983="","",DSUM('1.3_Emissions de procés'!$E$39:$M$54,"e2",$F$790:$F983)-SUM(AB$791:AB982))</f>
        <v/>
      </c>
      <c r="AC983" s="193" t="str">
        <f>IF(F983="","",DSUM('1.3_Emissions de procés'!$E$39:$M$54,"e3",$F$790:$F983)-SUM(AC$791:AC982))</f>
        <v/>
      </c>
      <c r="AD983" s="193" t="str">
        <f>IF(F983="","",DSUM('1.3_Emissions de procés'!$E$39:$M$54,"emissions",$F$790:$F983)-SUM(AD$791:AD982))</f>
        <v/>
      </c>
    </row>
    <row r="984" spans="2:30" x14ac:dyDescent="0.25">
      <c r="B984">
        <v>194</v>
      </c>
      <c r="C984" s="172" t="str">
        <f>IF('0.1_Dades generals organització'!E237="","",'0.1_Dades generals organització'!E237)</f>
        <v/>
      </c>
      <c r="D984" s="172" t="str">
        <f>IF(C984="","",IF('0.1_Dades generals organització'!G237="no","",Dades!C984))</f>
        <v/>
      </c>
      <c r="E984" s="172" t="str">
        <f>IFERROR(INDEX($D$791:$D$1040,MATCH(0,INDEX(COUNTIF($E$790:E983,$D$791:$D$1040),),)),"")</f>
        <v/>
      </c>
      <c r="F984" s="172" t="str">
        <f t="shared" ref="F984:F1040" si="26">E984</f>
        <v/>
      </c>
      <c r="G984" s="172" t="str">
        <f>IF(F984="","",DSUM('1.1_Instal·lacions fixes'!$E$14:$R$36,"e1",$F$790:$F984)+DSUM('1.1_Instal·lacions fixes'!$E$43:$L$58,"e1",$F$790:$F984)-SUM(G$791:G983))</f>
        <v/>
      </c>
      <c r="H984" s="172" t="str">
        <f>IF(F984="","",DSUM('1.1_Instal·lacions fixes'!$E$14:$R$36,"e2",$F$790:$F984)+DSUM('1.1_Instal·lacions fixes'!$E$43:$L$58,"e2",$F$790:$F984)-SUM(H$791:H983))</f>
        <v/>
      </c>
      <c r="I984" s="172" t="str">
        <f>IF(F984="","",DSUM('1.1_Instal·lacions fixes'!$E$14:$R$36,"e3",$F$790:$F984)+DSUM('1.1_Instal·lacions fixes'!$E$43:$L$58,"e3",$F$790:$F984)-SUM(I$791:I983))</f>
        <v/>
      </c>
      <c r="J984" s="172" t="str">
        <f>IF(F984="","",DSUM('1.1_Instal·lacions fixes'!$E$14:$R$36,"emissions",$F$790:$F984)+DSUM('1.1_Instal·lacions fixes'!$E$43:$L$58,"emissions",$F$790:$F984)-SUM(J$791:J983))</f>
        <v/>
      </c>
      <c r="K984" s="172" t="str">
        <f>IF(F984="","",DSUM('1.2_Vehicles i maquinària'!$E$22:$S$44,"e1",$F$790:$F984)+DSUM('1.2_Vehicles i maquinària'!$E$50:$S$70,"emissions",$F$790:$F984)-SUM(K$791:K983))</f>
        <v/>
      </c>
      <c r="L984" s="172" t="str">
        <f>IF(F984="","",DSUM('1.2_Vehicles i maquinària'!$E$22:$S$44,"e2",$F$790:$F984)-SUM(L$791:L983))</f>
        <v/>
      </c>
      <c r="M984" s="172" t="str">
        <f>IF(F984="","",DSUM('1.2_Vehicles i maquinària'!$E$22:$S$44,"e3",$F$790:$F984)-SUM(M$791:M983))</f>
        <v/>
      </c>
      <c r="N984" s="172" t="str">
        <f>IF(F984="","",DSUM('1.2_Vehicles i maquinària'!$E$22:$S$44,"emissions",$F$790:$F984)+DSUM('1.2_Vehicles i maquinària'!$E$50:$S$70,"emissions",$F$790:$F984)-SUM(N$791:N983))</f>
        <v/>
      </c>
      <c r="O984" s="172" t="str">
        <f>IF(F984="","",DSUM('1.2_Vehicles i maquinària'!$E$82:$S$92,"e1",$F$790:$F984)-SUM(O$791:O983))</f>
        <v/>
      </c>
      <c r="P984" s="172" t="str">
        <f>IF(F984="","",DSUM('1.2_Vehicles i maquinària'!$E$82:$S$92,"e2",$F$790:$F984)-SUM(P$791:P983))</f>
        <v/>
      </c>
      <c r="Q984" s="172" t="str">
        <f>IF(F984="","",DSUM('1.2_Vehicles i maquinària'!$E$82:$S$92,"e3",$F$790:$F984)-SUM(Q$791:Q983))</f>
        <v/>
      </c>
      <c r="R984" s="172" t="str">
        <f>IF(F984="","",DSUM('1.2_Vehicles i maquinària'!$E$82:$S$92,"emissions",$F$790:$F984)-SUM(R$791:R983))</f>
        <v/>
      </c>
      <c r="S984" s="172" t="str">
        <f>IF(F984="","",DSUM('1.2_Vehicles i maquinària'!$E$99:$S$109,"e1",$F$790:$F984)-SUM(S$791:S983))</f>
        <v/>
      </c>
      <c r="T984" s="172" t="str">
        <f>IF(F984="","",DSUM('1.2_Vehicles i maquinària'!$E$99:$S$109,"e2",$F$790:$F984)-SUM(T$791:T983))</f>
        <v/>
      </c>
      <c r="U984" s="172" t="str">
        <f>IF(F984="","",DSUM('1.2_Vehicles i maquinària'!$E$99:$S$109,"e3",$F$790:$F984)-SUM(U$791:U983))</f>
        <v/>
      </c>
      <c r="V984" s="172" t="str">
        <f>IF(F984="","",DSUM('1.2_Vehicles i maquinària'!$E$99:$S$109,"emissions",$F$790:$F984)-SUM(V$791:V983))</f>
        <v/>
      </c>
      <c r="W984" s="172" t="str">
        <f>IF(F984="","",DSUM('1.3_Emissions de procés'!$E$17:$M$32,"e1",$F$790:$F984)-SUM(W$791:W983))</f>
        <v/>
      </c>
      <c r="X984" s="172" t="str">
        <f>IF(F984="","",DSUM('1.3_Emissions de procés'!$E$17:$M$32,"e2",$F$790:$F984)-SUM(X$791:X983))</f>
        <v/>
      </c>
      <c r="Y984" s="172" t="str">
        <f>IF(F984="","",DSUM('1.3_Emissions de procés'!$E$17:$M$32,"e3",$F$790:$F984)-SUM(Y$791:Y983))</f>
        <v/>
      </c>
      <c r="Z984" s="172" t="str">
        <f>IF(F984="","",DSUM('1.3_Emissions de procés'!$E$17:$M$32,"emissions",$F$790:$F984)-SUM(Z$791:Z983))</f>
        <v/>
      </c>
      <c r="AA984" s="172" t="str">
        <f>IF(F984="","",DSUM('1.3_Emissions de procés'!$E$39:$M$54,"e1",$F$790:$F984)-SUM(AA$791:AA983))</f>
        <v/>
      </c>
      <c r="AB984" s="193" t="str">
        <f>IF(F984="","",DSUM('1.3_Emissions de procés'!$E$39:$M$54,"e2",$F$790:$F984)-SUM(AB$791:AB983))</f>
        <v/>
      </c>
      <c r="AC984" s="193" t="str">
        <f>IF(F984="","",DSUM('1.3_Emissions de procés'!$E$39:$M$54,"e3",$F$790:$F984)-SUM(AC$791:AC983))</f>
        <v/>
      </c>
      <c r="AD984" s="193" t="str">
        <f>IF(F984="","",DSUM('1.3_Emissions de procés'!$E$39:$M$54,"emissions",$F$790:$F984)-SUM(AD$791:AD983))</f>
        <v/>
      </c>
    </row>
    <row r="985" spans="2:30" x14ac:dyDescent="0.25">
      <c r="B985">
        <v>195</v>
      </c>
      <c r="C985" s="172" t="str">
        <f>IF('0.1_Dades generals organització'!E238="","",'0.1_Dades generals organització'!E238)</f>
        <v/>
      </c>
      <c r="D985" s="172" t="str">
        <f>IF(C985="","",IF('0.1_Dades generals organització'!G238="no","",Dades!C985))</f>
        <v/>
      </c>
      <c r="E985" s="172" t="str">
        <f>IFERROR(INDEX($D$791:$D$1040,MATCH(0,INDEX(COUNTIF($E$790:E984,$D$791:$D$1040),),)),"")</f>
        <v/>
      </c>
      <c r="F985" s="172" t="str">
        <f t="shared" si="26"/>
        <v/>
      </c>
      <c r="G985" s="172" t="str">
        <f>IF(F985="","",DSUM('1.1_Instal·lacions fixes'!$E$14:$R$36,"e1",$F$790:$F985)+DSUM('1.1_Instal·lacions fixes'!$E$43:$L$58,"e1",$F$790:$F985)-SUM(G$791:G984))</f>
        <v/>
      </c>
      <c r="H985" s="172" t="str">
        <f>IF(F985="","",DSUM('1.1_Instal·lacions fixes'!$E$14:$R$36,"e2",$F$790:$F985)+DSUM('1.1_Instal·lacions fixes'!$E$43:$L$58,"e2",$F$790:$F985)-SUM(H$791:H984))</f>
        <v/>
      </c>
      <c r="I985" s="172" t="str">
        <f>IF(F985="","",DSUM('1.1_Instal·lacions fixes'!$E$14:$R$36,"e3",$F$790:$F985)+DSUM('1.1_Instal·lacions fixes'!$E$43:$L$58,"e3",$F$790:$F985)-SUM(I$791:I984))</f>
        <v/>
      </c>
      <c r="J985" s="172" t="str">
        <f>IF(F985="","",DSUM('1.1_Instal·lacions fixes'!$E$14:$R$36,"emissions",$F$790:$F985)+DSUM('1.1_Instal·lacions fixes'!$E$43:$L$58,"emissions",$F$790:$F985)-SUM(J$791:J984))</f>
        <v/>
      </c>
      <c r="K985" s="172" t="str">
        <f>IF(F985="","",DSUM('1.2_Vehicles i maquinària'!$E$22:$S$44,"e1",$F$790:$F985)+DSUM('1.2_Vehicles i maquinària'!$E$50:$S$70,"emissions",$F$790:$F985)-SUM(K$791:K984))</f>
        <v/>
      </c>
      <c r="L985" s="172" t="str">
        <f>IF(F985="","",DSUM('1.2_Vehicles i maquinària'!$E$22:$S$44,"e2",$F$790:$F985)-SUM(L$791:L984))</f>
        <v/>
      </c>
      <c r="M985" s="172" t="str">
        <f>IF(F985="","",DSUM('1.2_Vehicles i maquinària'!$E$22:$S$44,"e3",$F$790:$F985)-SUM(M$791:M984))</f>
        <v/>
      </c>
      <c r="N985" s="172" t="str">
        <f>IF(F985="","",DSUM('1.2_Vehicles i maquinària'!$E$22:$S$44,"emissions",$F$790:$F985)+DSUM('1.2_Vehicles i maquinària'!$E$50:$S$70,"emissions",$F$790:$F985)-SUM(N$791:N984))</f>
        <v/>
      </c>
      <c r="O985" s="172" t="str">
        <f>IF(F985="","",DSUM('1.2_Vehicles i maquinària'!$E$82:$S$92,"e1",$F$790:$F985)-SUM(O$791:O984))</f>
        <v/>
      </c>
      <c r="P985" s="172" t="str">
        <f>IF(F985="","",DSUM('1.2_Vehicles i maquinària'!$E$82:$S$92,"e2",$F$790:$F985)-SUM(P$791:P984))</f>
        <v/>
      </c>
      <c r="Q985" s="172" t="str">
        <f>IF(F985="","",DSUM('1.2_Vehicles i maquinària'!$E$82:$S$92,"e3",$F$790:$F985)-SUM(Q$791:Q984))</f>
        <v/>
      </c>
      <c r="R985" s="172" t="str">
        <f>IF(F985="","",DSUM('1.2_Vehicles i maquinària'!$E$82:$S$92,"emissions",$F$790:$F985)-SUM(R$791:R984))</f>
        <v/>
      </c>
      <c r="S985" s="172" t="str">
        <f>IF(F985="","",DSUM('1.2_Vehicles i maquinària'!$E$99:$S$109,"e1",$F$790:$F985)-SUM(S$791:S984))</f>
        <v/>
      </c>
      <c r="T985" s="172" t="str">
        <f>IF(F985="","",DSUM('1.2_Vehicles i maquinària'!$E$99:$S$109,"e2",$F$790:$F985)-SUM(T$791:T984))</f>
        <v/>
      </c>
      <c r="U985" s="172" t="str">
        <f>IF(F985="","",DSUM('1.2_Vehicles i maquinària'!$E$99:$S$109,"e3",$F$790:$F985)-SUM(U$791:U984))</f>
        <v/>
      </c>
      <c r="V985" s="172" t="str">
        <f>IF(F985="","",DSUM('1.2_Vehicles i maquinària'!$E$99:$S$109,"emissions",$F$790:$F985)-SUM(V$791:V984))</f>
        <v/>
      </c>
      <c r="W985" s="172" t="str">
        <f>IF(F985="","",DSUM('1.3_Emissions de procés'!$E$17:$M$32,"e1",$F$790:$F985)-SUM(W$791:W984))</f>
        <v/>
      </c>
      <c r="X985" s="172" t="str">
        <f>IF(F985="","",DSUM('1.3_Emissions de procés'!$E$17:$M$32,"e2",$F$790:$F985)-SUM(X$791:X984))</f>
        <v/>
      </c>
      <c r="Y985" s="172" t="str">
        <f>IF(F985="","",DSUM('1.3_Emissions de procés'!$E$17:$M$32,"e3",$F$790:$F985)-SUM(Y$791:Y984))</f>
        <v/>
      </c>
      <c r="Z985" s="172" t="str">
        <f>IF(F985="","",DSUM('1.3_Emissions de procés'!$E$17:$M$32,"emissions",$F$790:$F985)-SUM(Z$791:Z984))</f>
        <v/>
      </c>
      <c r="AA985" s="172" t="str">
        <f>IF(F985="","",DSUM('1.3_Emissions de procés'!$E$39:$M$54,"e1",$F$790:$F985)-SUM(AA$791:AA984))</f>
        <v/>
      </c>
      <c r="AB985" s="193" t="str">
        <f>IF(F985="","",DSUM('1.3_Emissions de procés'!$E$39:$M$54,"e2",$F$790:$F985)-SUM(AB$791:AB984))</f>
        <v/>
      </c>
      <c r="AC985" s="193" t="str">
        <f>IF(F985="","",DSUM('1.3_Emissions de procés'!$E$39:$M$54,"e3",$F$790:$F985)-SUM(AC$791:AC984))</f>
        <v/>
      </c>
      <c r="AD985" s="193" t="str">
        <f>IF(F985="","",DSUM('1.3_Emissions de procés'!$E$39:$M$54,"emissions",$F$790:$F985)-SUM(AD$791:AD984))</f>
        <v/>
      </c>
    </row>
    <row r="986" spans="2:30" x14ac:dyDescent="0.25">
      <c r="B986">
        <v>196</v>
      </c>
      <c r="C986" s="172" t="str">
        <f>IF('0.1_Dades generals organització'!E239="","",'0.1_Dades generals organització'!E239)</f>
        <v/>
      </c>
      <c r="D986" s="172" t="str">
        <f>IF(C986="","",IF('0.1_Dades generals organització'!G239="no","",Dades!C986))</f>
        <v/>
      </c>
      <c r="E986" s="172" t="str">
        <f>IFERROR(INDEX($D$791:$D$1040,MATCH(0,INDEX(COUNTIF($E$790:E985,$D$791:$D$1040),),)),"")</f>
        <v/>
      </c>
      <c r="F986" s="172" t="str">
        <f t="shared" si="26"/>
        <v/>
      </c>
      <c r="G986" s="172" t="str">
        <f>IF(F986="","",DSUM('1.1_Instal·lacions fixes'!$E$14:$R$36,"e1",$F$790:$F986)+DSUM('1.1_Instal·lacions fixes'!$E$43:$L$58,"e1",$F$790:$F986)-SUM(G$791:G985))</f>
        <v/>
      </c>
      <c r="H986" s="172" t="str">
        <f>IF(F986="","",DSUM('1.1_Instal·lacions fixes'!$E$14:$R$36,"e2",$F$790:$F986)+DSUM('1.1_Instal·lacions fixes'!$E$43:$L$58,"e2",$F$790:$F986)-SUM(H$791:H985))</f>
        <v/>
      </c>
      <c r="I986" s="172" t="str">
        <f>IF(F986="","",DSUM('1.1_Instal·lacions fixes'!$E$14:$R$36,"e3",$F$790:$F986)+DSUM('1.1_Instal·lacions fixes'!$E$43:$L$58,"e3",$F$790:$F986)-SUM(I$791:I985))</f>
        <v/>
      </c>
      <c r="J986" s="172" t="str">
        <f>IF(F986="","",DSUM('1.1_Instal·lacions fixes'!$E$14:$R$36,"emissions",$F$790:$F986)+DSUM('1.1_Instal·lacions fixes'!$E$43:$L$58,"emissions",$F$790:$F986)-SUM(J$791:J985))</f>
        <v/>
      </c>
      <c r="K986" s="172" t="str">
        <f>IF(F986="","",DSUM('1.2_Vehicles i maquinària'!$E$22:$S$44,"e1",$F$790:$F986)+DSUM('1.2_Vehicles i maquinària'!$E$50:$S$70,"emissions",$F$790:$F986)-SUM(K$791:K985))</f>
        <v/>
      </c>
      <c r="L986" s="172" t="str">
        <f>IF(F986="","",DSUM('1.2_Vehicles i maquinària'!$E$22:$S$44,"e2",$F$790:$F986)-SUM(L$791:L985))</f>
        <v/>
      </c>
      <c r="M986" s="172" t="str">
        <f>IF(F986="","",DSUM('1.2_Vehicles i maquinària'!$E$22:$S$44,"e3",$F$790:$F986)-SUM(M$791:M985))</f>
        <v/>
      </c>
      <c r="N986" s="172" t="str">
        <f>IF(F986="","",DSUM('1.2_Vehicles i maquinària'!$E$22:$S$44,"emissions",$F$790:$F986)+DSUM('1.2_Vehicles i maquinària'!$E$50:$S$70,"emissions",$F$790:$F986)-SUM(N$791:N985))</f>
        <v/>
      </c>
      <c r="O986" s="172" t="str">
        <f>IF(F986="","",DSUM('1.2_Vehicles i maquinària'!$E$82:$S$92,"e1",$F$790:$F986)-SUM(O$791:O985))</f>
        <v/>
      </c>
      <c r="P986" s="172" t="str">
        <f>IF(F986="","",DSUM('1.2_Vehicles i maquinària'!$E$82:$S$92,"e2",$F$790:$F986)-SUM(P$791:P985))</f>
        <v/>
      </c>
      <c r="Q986" s="172" t="str">
        <f>IF(F986="","",DSUM('1.2_Vehicles i maquinària'!$E$82:$S$92,"e3",$F$790:$F986)-SUM(Q$791:Q985))</f>
        <v/>
      </c>
      <c r="R986" s="172" t="str">
        <f>IF(F986="","",DSUM('1.2_Vehicles i maquinària'!$E$82:$S$92,"emissions",$F$790:$F986)-SUM(R$791:R985))</f>
        <v/>
      </c>
      <c r="S986" s="172" t="str">
        <f>IF(F986="","",DSUM('1.2_Vehicles i maquinària'!$E$99:$S$109,"e1",$F$790:$F986)-SUM(S$791:S985))</f>
        <v/>
      </c>
      <c r="T986" s="172" t="str">
        <f>IF(F986="","",DSUM('1.2_Vehicles i maquinària'!$E$99:$S$109,"e2",$F$790:$F986)-SUM(T$791:T985))</f>
        <v/>
      </c>
      <c r="U986" s="172" t="str">
        <f>IF(F986="","",DSUM('1.2_Vehicles i maquinària'!$E$99:$S$109,"e3",$F$790:$F986)-SUM(U$791:U985))</f>
        <v/>
      </c>
      <c r="V986" s="172" t="str">
        <f>IF(F986="","",DSUM('1.2_Vehicles i maquinària'!$E$99:$S$109,"emissions",$F$790:$F986)-SUM(V$791:V985))</f>
        <v/>
      </c>
      <c r="W986" s="172" t="str">
        <f>IF(F986="","",DSUM('1.3_Emissions de procés'!$E$17:$M$32,"e1",$F$790:$F986)-SUM(W$791:W985))</f>
        <v/>
      </c>
      <c r="X986" s="172" t="str">
        <f>IF(F986="","",DSUM('1.3_Emissions de procés'!$E$17:$M$32,"e2",$F$790:$F986)-SUM(X$791:X985))</f>
        <v/>
      </c>
      <c r="Y986" s="172" t="str">
        <f>IF(F986="","",DSUM('1.3_Emissions de procés'!$E$17:$M$32,"e3",$F$790:$F986)-SUM(Y$791:Y985))</f>
        <v/>
      </c>
      <c r="Z986" s="172" t="str">
        <f>IF(F986="","",DSUM('1.3_Emissions de procés'!$E$17:$M$32,"emissions",$F$790:$F986)-SUM(Z$791:Z985))</f>
        <v/>
      </c>
      <c r="AA986" s="172" t="str">
        <f>IF(F986="","",DSUM('1.3_Emissions de procés'!$E$39:$M$54,"e1",$F$790:$F986)-SUM(AA$791:AA985))</f>
        <v/>
      </c>
      <c r="AB986" s="193" t="str">
        <f>IF(F986="","",DSUM('1.3_Emissions de procés'!$E$39:$M$54,"e2",$F$790:$F986)-SUM(AB$791:AB985))</f>
        <v/>
      </c>
      <c r="AC986" s="193" t="str">
        <f>IF(F986="","",DSUM('1.3_Emissions de procés'!$E$39:$M$54,"e3",$F$790:$F986)-SUM(AC$791:AC985))</f>
        <v/>
      </c>
      <c r="AD986" s="193" t="str">
        <f>IF(F986="","",DSUM('1.3_Emissions de procés'!$E$39:$M$54,"emissions",$F$790:$F986)-SUM(AD$791:AD985))</f>
        <v/>
      </c>
    </row>
    <row r="987" spans="2:30" x14ac:dyDescent="0.25">
      <c r="B987">
        <v>197</v>
      </c>
      <c r="C987" s="172" t="str">
        <f>IF('0.1_Dades generals organització'!E240="","",'0.1_Dades generals organització'!E240)</f>
        <v/>
      </c>
      <c r="D987" s="172" t="str">
        <f>IF(C987="","",IF('0.1_Dades generals organització'!G240="no","",Dades!C987))</f>
        <v/>
      </c>
      <c r="E987" s="172" t="str">
        <f>IFERROR(INDEX($D$791:$D$1040,MATCH(0,INDEX(COUNTIF($E$790:E986,$D$791:$D$1040),),)),"")</f>
        <v/>
      </c>
      <c r="F987" s="172" t="str">
        <f t="shared" si="26"/>
        <v/>
      </c>
      <c r="G987" s="172" t="str">
        <f>IF(F987="","",DSUM('1.1_Instal·lacions fixes'!$E$14:$R$36,"e1",$F$790:$F987)+DSUM('1.1_Instal·lacions fixes'!$E$43:$L$58,"e1",$F$790:$F987)-SUM(G$791:G986))</f>
        <v/>
      </c>
      <c r="H987" s="172" t="str">
        <f>IF(F987="","",DSUM('1.1_Instal·lacions fixes'!$E$14:$R$36,"e2",$F$790:$F987)+DSUM('1.1_Instal·lacions fixes'!$E$43:$L$58,"e2",$F$790:$F987)-SUM(H$791:H986))</f>
        <v/>
      </c>
      <c r="I987" s="172" t="str">
        <f>IF(F987="","",DSUM('1.1_Instal·lacions fixes'!$E$14:$R$36,"e3",$F$790:$F987)+DSUM('1.1_Instal·lacions fixes'!$E$43:$L$58,"e3",$F$790:$F987)-SUM(I$791:I986))</f>
        <v/>
      </c>
      <c r="J987" s="172" t="str">
        <f>IF(F987="","",DSUM('1.1_Instal·lacions fixes'!$E$14:$R$36,"emissions",$F$790:$F987)+DSUM('1.1_Instal·lacions fixes'!$E$43:$L$58,"emissions",$F$790:$F987)-SUM(J$791:J986))</f>
        <v/>
      </c>
      <c r="K987" s="172" t="str">
        <f>IF(F987="","",DSUM('1.2_Vehicles i maquinària'!$E$22:$S$44,"e1",$F$790:$F987)+DSUM('1.2_Vehicles i maquinària'!$E$50:$S$70,"emissions",$F$790:$F987)-SUM(K$791:K986))</f>
        <v/>
      </c>
      <c r="L987" s="172" t="str">
        <f>IF(F987="","",DSUM('1.2_Vehicles i maquinària'!$E$22:$S$44,"e2",$F$790:$F987)-SUM(L$791:L986))</f>
        <v/>
      </c>
      <c r="M987" s="172" t="str">
        <f>IF(F987="","",DSUM('1.2_Vehicles i maquinària'!$E$22:$S$44,"e3",$F$790:$F987)-SUM(M$791:M986))</f>
        <v/>
      </c>
      <c r="N987" s="172" t="str">
        <f>IF(F987="","",DSUM('1.2_Vehicles i maquinària'!$E$22:$S$44,"emissions",$F$790:$F987)+DSUM('1.2_Vehicles i maquinària'!$E$50:$S$70,"emissions",$F$790:$F987)-SUM(N$791:N986))</f>
        <v/>
      </c>
      <c r="O987" s="172" t="str">
        <f>IF(F987="","",DSUM('1.2_Vehicles i maquinària'!$E$82:$S$92,"e1",$F$790:$F987)-SUM(O$791:O986))</f>
        <v/>
      </c>
      <c r="P987" s="172" t="str">
        <f>IF(F987="","",DSUM('1.2_Vehicles i maquinària'!$E$82:$S$92,"e2",$F$790:$F987)-SUM(P$791:P986))</f>
        <v/>
      </c>
      <c r="Q987" s="172" t="str">
        <f>IF(F987="","",DSUM('1.2_Vehicles i maquinària'!$E$82:$S$92,"e3",$F$790:$F987)-SUM(Q$791:Q986))</f>
        <v/>
      </c>
      <c r="R987" s="172" t="str">
        <f>IF(F987="","",DSUM('1.2_Vehicles i maquinària'!$E$82:$S$92,"emissions",$F$790:$F987)-SUM(R$791:R986))</f>
        <v/>
      </c>
      <c r="S987" s="172" t="str">
        <f>IF(F987="","",DSUM('1.2_Vehicles i maquinària'!$E$99:$S$109,"e1",$F$790:$F987)-SUM(S$791:S986))</f>
        <v/>
      </c>
      <c r="T987" s="172" t="str">
        <f>IF(F987="","",DSUM('1.2_Vehicles i maquinària'!$E$99:$S$109,"e2",$F$790:$F987)-SUM(T$791:T986))</f>
        <v/>
      </c>
      <c r="U987" s="172" t="str">
        <f>IF(F987="","",DSUM('1.2_Vehicles i maquinària'!$E$99:$S$109,"e3",$F$790:$F987)-SUM(U$791:U986))</f>
        <v/>
      </c>
      <c r="V987" s="172" t="str">
        <f>IF(F987="","",DSUM('1.2_Vehicles i maquinària'!$E$99:$S$109,"emissions",$F$790:$F987)-SUM(V$791:V986))</f>
        <v/>
      </c>
      <c r="W987" s="172" t="str">
        <f>IF(F987="","",DSUM('1.3_Emissions de procés'!$E$17:$M$32,"e1",$F$790:$F987)-SUM(W$791:W986))</f>
        <v/>
      </c>
      <c r="X987" s="172" t="str">
        <f>IF(F987="","",DSUM('1.3_Emissions de procés'!$E$17:$M$32,"e2",$F$790:$F987)-SUM(X$791:X986))</f>
        <v/>
      </c>
      <c r="Y987" s="172" t="str">
        <f>IF(F987="","",DSUM('1.3_Emissions de procés'!$E$17:$M$32,"e3",$F$790:$F987)-SUM(Y$791:Y986))</f>
        <v/>
      </c>
      <c r="Z987" s="172" t="str">
        <f>IF(F987="","",DSUM('1.3_Emissions de procés'!$E$17:$M$32,"emissions",$F$790:$F987)-SUM(Z$791:Z986))</f>
        <v/>
      </c>
      <c r="AA987" s="172" t="str">
        <f>IF(F987="","",DSUM('1.3_Emissions de procés'!$E$39:$M$54,"e1",$F$790:$F987)-SUM(AA$791:AA986))</f>
        <v/>
      </c>
      <c r="AB987" s="193" t="str">
        <f>IF(F987="","",DSUM('1.3_Emissions de procés'!$E$39:$M$54,"e2",$F$790:$F987)-SUM(AB$791:AB986))</f>
        <v/>
      </c>
      <c r="AC987" s="193" t="str">
        <f>IF(F987="","",DSUM('1.3_Emissions de procés'!$E$39:$M$54,"e3",$F$790:$F987)-SUM(AC$791:AC986))</f>
        <v/>
      </c>
      <c r="AD987" s="193" t="str">
        <f>IF(F987="","",DSUM('1.3_Emissions de procés'!$E$39:$M$54,"emissions",$F$790:$F987)-SUM(AD$791:AD986))</f>
        <v/>
      </c>
    </row>
    <row r="988" spans="2:30" x14ac:dyDescent="0.25">
      <c r="B988">
        <v>198</v>
      </c>
      <c r="C988" s="172" t="str">
        <f>IF('0.1_Dades generals organització'!E241="","",'0.1_Dades generals organització'!E241)</f>
        <v/>
      </c>
      <c r="D988" s="172" t="str">
        <f>IF(C988="","",IF('0.1_Dades generals organització'!G241="no","",Dades!C988))</f>
        <v/>
      </c>
      <c r="E988" s="172" t="str">
        <f>IFERROR(INDEX($D$791:$D$1040,MATCH(0,INDEX(COUNTIF($E$790:E987,$D$791:$D$1040),),)),"")</f>
        <v/>
      </c>
      <c r="F988" s="172" t="str">
        <f t="shared" si="26"/>
        <v/>
      </c>
      <c r="G988" s="172" t="str">
        <f>IF(F988="","",DSUM('1.1_Instal·lacions fixes'!$E$14:$R$36,"e1",$F$790:$F988)+DSUM('1.1_Instal·lacions fixes'!$E$43:$L$58,"e1",$F$790:$F988)-SUM(G$791:G987))</f>
        <v/>
      </c>
      <c r="H988" s="172" t="str">
        <f>IF(F988="","",DSUM('1.1_Instal·lacions fixes'!$E$14:$R$36,"e2",$F$790:$F988)+DSUM('1.1_Instal·lacions fixes'!$E$43:$L$58,"e2",$F$790:$F988)-SUM(H$791:H987))</f>
        <v/>
      </c>
      <c r="I988" s="172" t="str">
        <f>IF(F988="","",DSUM('1.1_Instal·lacions fixes'!$E$14:$R$36,"e3",$F$790:$F988)+DSUM('1.1_Instal·lacions fixes'!$E$43:$L$58,"e3",$F$790:$F988)-SUM(I$791:I987))</f>
        <v/>
      </c>
      <c r="J988" s="172" t="str">
        <f>IF(F988="","",DSUM('1.1_Instal·lacions fixes'!$E$14:$R$36,"emissions",$F$790:$F988)+DSUM('1.1_Instal·lacions fixes'!$E$43:$L$58,"emissions",$F$790:$F988)-SUM(J$791:J987))</f>
        <v/>
      </c>
      <c r="K988" s="172" t="str">
        <f>IF(F988="","",DSUM('1.2_Vehicles i maquinària'!$E$22:$S$44,"e1",$F$790:$F988)+DSUM('1.2_Vehicles i maquinària'!$E$50:$S$70,"emissions",$F$790:$F988)-SUM(K$791:K987))</f>
        <v/>
      </c>
      <c r="L988" s="172" t="str">
        <f>IF(F988="","",DSUM('1.2_Vehicles i maquinària'!$E$22:$S$44,"e2",$F$790:$F988)-SUM(L$791:L987))</f>
        <v/>
      </c>
      <c r="M988" s="172" t="str">
        <f>IF(F988="","",DSUM('1.2_Vehicles i maquinària'!$E$22:$S$44,"e3",$F$790:$F988)-SUM(M$791:M987))</f>
        <v/>
      </c>
      <c r="N988" s="172" t="str">
        <f>IF(F988="","",DSUM('1.2_Vehicles i maquinària'!$E$22:$S$44,"emissions",$F$790:$F988)+DSUM('1.2_Vehicles i maquinària'!$E$50:$S$70,"emissions",$F$790:$F988)-SUM(N$791:N987))</f>
        <v/>
      </c>
      <c r="O988" s="172" t="str">
        <f>IF(F988="","",DSUM('1.2_Vehicles i maquinària'!$E$82:$S$92,"e1",$F$790:$F988)-SUM(O$791:O987))</f>
        <v/>
      </c>
      <c r="P988" s="172" t="str">
        <f>IF(F988="","",DSUM('1.2_Vehicles i maquinària'!$E$82:$S$92,"e2",$F$790:$F988)-SUM(P$791:P987))</f>
        <v/>
      </c>
      <c r="Q988" s="172" t="str">
        <f>IF(F988="","",DSUM('1.2_Vehicles i maquinària'!$E$82:$S$92,"e3",$F$790:$F988)-SUM(Q$791:Q987))</f>
        <v/>
      </c>
      <c r="R988" s="172" t="str">
        <f>IF(F988="","",DSUM('1.2_Vehicles i maquinària'!$E$82:$S$92,"emissions",$F$790:$F988)-SUM(R$791:R987))</f>
        <v/>
      </c>
      <c r="S988" s="172" t="str">
        <f>IF(F988="","",DSUM('1.2_Vehicles i maquinària'!$E$99:$S$109,"e1",$F$790:$F988)-SUM(S$791:S987))</f>
        <v/>
      </c>
      <c r="T988" s="172" t="str">
        <f>IF(F988="","",DSUM('1.2_Vehicles i maquinària'!$E$99:$S$109,"e2",$F$790:$F988)-SUM(T$791:T987))</f>
        <v/>
      </c>
      <c r="U988" s="172" t="str">
        <f>IF(F988="","",DSUM('1.2_Vehicles i maquinària'!$E$99:$S$109,"e3",$F$790:$F988)-SUM(U$791:U987))</f>
        <v/>
      </c>
      <c r="V988" s="172" t="str">
        <f>IF(F988="","",DSUM('1.2_Vehicles i maquinària'!$E$99:$S$109,"emissions",$F$790:$F988)-SUM(V$791:V987))</f>
        <v/>
      </c>
      <c r="W988" s="172" t="str">
        <f>IF(F988="","",DSUM('1.3_Emissions de procés'!$E$17:$M$32,"e1",$F$790:$F988)-SUM(W$791:W987))</f>
        <v/>
      </c>
      <c r="X988" s="172" t="str">
        <f>IF(F988="","",DSUM('1.3_Emissions de procés'!$E$17:$M$32,"e2",$F$790:$F988)-SUM(X$791:X987))</f>
        <v/>
      </c>
      <c r="Y988" s="172" t="str">
        <f>IF(F988="","",DSUM('1.3_Emissions de procés'!$E$17:$M$32,"e3",$F$790:$F988)-SUM(Y$791:Y987))</f>
        <v/>
      </c>
      <c r="Z988" s="172" t="str">
        <f>IF(F988="","",DSUM('1.3_Emissions de procés'!$E$17:$M$32,"emissions",$F$790:$F988)-SUM(Z$791:Z987))</f>
        <v/>
      </c>
      <c r="AA988" s="172" t="str">
        <f>IF(F988="","",DSUM('1.3_Emissions de procés'!$E$39:$M$54,"e1",$F$790:$F988)-SUM(AA$791:AA987))</f>
        <v/>
      </c>
      <c r="AB988" s="193" t="str">
        <f>IF(F988="","",DSUM('1.3_Emissions de procés'!$E$39:$M$54,"e2",$F$790:$F988)-SUM(AB$791:AB987))</f>
        <v/>
      </c>
      <c r="AC988" s="193" t="str">
        <f>IF(F988="","",DSUM('1.3_Emissions de procés'!$E$39:$M$54,"e3",$F$790:$F988)-SUM(AC$791:AC987))</f>
        <v/>
      </c>
      <c r="AD988" s="193" t="str">
        <f>IF(F988="","",DSUM('1.3_Emissions de procés'!$E$39:$M$54,"emissions",$F$790:$F988)-SUM(AD$791:AD987))</f>
        <v/>
      </c>
    </row>
    <row r="989" spans="2:30" x14ac:dyDescent="0.25">
      <c r="B989">
        <v>199</v>
      </c>
      <c r="C989" s="172" t="str">
        <f>IF('0.1_Dades generals organització'!E242="","",'0.1_Dades generals organització'!E242)</f>
        <v/>
      </c>
      <c r="D989" s="172" t="str">
        <f>IF(C989="","",IF('0.1_Dades generals organització'!G242="no","",Dades!C989))</f>
        <v/>
      </c>
      <c r="E989" s="172" t="str">
        <f>IFERROR(INDEX($D$791:$D$1040,MATCH(0,INDEX(COUNTIF($E$790:E988,$D$791:$D$1040),),)),"")</f>
        <v/>
      </c>
      <c r="F989" s="172" t="str">
        <f t="shared" si="26"/>
        <v/>
      </c>
      <c r="G989" s="172" t="str">
        <f>IF(F989="","",DSUM('1.1_Instal·lacions fixes'!$E$14:$R$36,"e1",$F$790:$F989)+DSUM('1.1_Instal·lacions fixes'!$E$43:$L$58,"e1",$F$790:$F989)-SUM(G$791:G988))</f>
        <v/>
      </c>
      <c r="H989" s="172" t="str">
        <f>IF(F989="","",DSUM('1.1_Instal·lacions fixes'!$E$14:$R$36,"e2",$F$790:$F989)+DSUM('1.1_Instal·lacions fixes'!$E$43:$L$58,"e2",$F$790:$F989)-SUM(H$791:H988))</f>
        <v/>
      </c>
      <c r="I989" s="172" t="str">
        <f>IF(F989="","",DSUM('1.1_Instal·lacions fixes'!$E$14:$R$36,"e3",$F$790:$F989)+DSUM('1.1_Instal·lacions fixes'!$E$43:$L$58,"e3",$F$790:$F989)-SUM(I$791:I988))</f>
        <v/>
      </c>
      <c r="J989" s="172" t="str">
        <f>IF(F989="","",DSUM('1.1_Instal·lacions fixes'!$E$14:$R$36,"emissions",$F$790:$F989)+DSUM('1.1_Instal·lacions fixes'!$E$43:$L$58,"emissions",$F$790:$F989)-SUM(J$791:J988))</f>
        <v/>
      </c>
      <c r="K989" s="172" t="str">
        <f>IF(F989="","",DSUM('1.2_Vehicles i maquinària'!$E$22:$S$44,"e1",$F$790:$F989)+DSUM('1.2_Vehicles i maquinària'!$E$50:$S$70,"emissions",$F$790:$F989)-SUM(K$791:K988))</f>
        <v/>
      </c>
      <c r="L989" s="172" t="str">
        <f>IF(F989="","",DSUM('1.2_Vehicles i maquinària'!$E$22:$S$44,"e2",$F$790:$F989)-SUM(L$791:L988))</f>
        <v/>
      </c>
      <c r="M989" s="172" t="str">
        <f>IF(F989="","",DSUM('1.2_Vehicles i maquinària'!$E$22:$S$44,"e3",$F$790:$F989)-SUM(M$791:M988))</f>
        <v/>
      </c>
      <c r="N989" s="172" t="str">
        <f>IF(F989="","",DSUM('1.2_Vehicles i maquinària'!$E$22:$S$44,"emissions",$F$790:$F989)+DSUM('1.2_Vehicles i maquinària'!$E$50:$S$70,"emissions",$F$790:$F989)-SUM(N$791:N988))</f>
        <v/>
      </c>
      <c r="O989" s="172" t="str">
        <f>IF(F989="","",DSUM('1.2_Vehicles i maquinària'!$E$82:$S$92,"e1",$F$790:$F989)-SUM(O$791:O988))</f>
        <v/>
      </c>
      <c r="P989" s="172" t="str">
        <f>IF(F989="","",DSUM('1.2_Vehicles i maquinària'!$E$82:$S$92,"e2",$F$790:$F989)-SUM(P$791:P988))</f>
        <v/>
      </c>
      <c r="Q989" s="172" t="str">
        <f>IF(F989="","",DSUM('1.2_Vehicles i maquinària'!$E$82:$S$92,"e3",$F$790:$F989)-SUM(Q$791:Q988))</f>
        <v/>
      </c>
      <c r="R989" s="172" t="str">
        <f>IF(F989="","",DSUM('1.2_Vehicles i maquinària'!$E$82:$S$92,"emissions",$F$790:$F989)-SUM(R$791:R988))</f>
        <v/>
      </c>
      <c r="S989" s="172" t="str">
        <f>IF(F989="","",DSUM('1.2_Vehicles i maquinària'!$E$99:$S$109,"e1",$F$790:$F989)-SUM(S$791:S988))</f>
        <v/>
      </c>
      <c r="T989" s="172" t="str">
        <f>IF(F989="","",DSUM('1.2_Vehicles i maquinària'!$E$99:$S$109,"e2",$F$790:$F989)-SUM(T$791:T988))</f>
        <v/>
      </c>
      <c r="U989" s="172" t="str">
        <f>IF(F989="","",DSUM('1.2_Vehicles i maquinària'!$E$99:$S$109,"e3",$F$790:$F989)-SUM(U$791:U988))</f>
        <v/>
      </c>
      <c r="V989" s="172" t="str">
        <f>IF(F989="","",DSUM('1.2_Vehicles i maquinària'!$E$99:$S$109,"emissions",$F$790:$F989)-SUM(V$791:V988))</f>
        <v/>
      </c>
      <c r="W989" s="172" t="str">
        <f>IF(F989="","",DSUM('1.3_Emissions de procés'!$E$17:$M$32,"e1",$F$790:$F989)-SUM(W$791:W988))</f>
        <v/>
      </c>
      <c r="X989" s="172" t="str">
        <f>IF(F989="","",DSUM('1.3_Emissions de procés'!$E$17:$M$32,"e2",$F$790:$F989)-SUM(X$791:X988))</f>
        <v/>
      </c>
      <c r="Y989" s="172" t="str">
        <f>IF(F989="","",DSUM('1.3_Emissions de procés'!$E$17:$M$32,"e3",$F$790:$F989)-SUM(Y$791:Y988))</f>
        <v/>
      </c>
      <c r="Z989" s="172" t="str">
        <f>IF(F989="","",DSUM('1.3_Emissions de procés'!$E$17:$M$32,"emissions",$F$790:$F989)-SUM(Z$791:Z988))</f>
        <v/>
      </c>
      <c r="AA989" s="172" t="str">
        <f>IF(F989="","",DSUM('1.3_Emissions de procés'!$E$39:$M$54,"e1",$F$790:$F989)-SUM(AA$791:AA988))</f>
        <v/>
      </c>
      <c r="AB989" s="193" t="str">
        <f>IF(F989="","",DSUM('1.3_Emissions de procés'!$E$39:$M$54,"e2",$F$790:$F989)-SUM(AB$791:AB988))</f>
        <v/>
      </c>
      <c r="AC989" s="193" t="str">
        <f>IF(F989="","",DSUM('1.3_Emissions de procés'!$E$39:$M$54,"e3",$F$790:$F989)-SUM(AC$791:AC988))</f>
        <v/>
      </c>
      <c r="AD989" s="193" t="str">
        <f>IF(F989="","",DSUM('1.3_Emissions de procés'!$E$39:$M$54,"emissions",$F$790:$F989)-SUM(AD$791:AD988))</f>
        <v/>
      </c>
    </row>
    <row r="990" spans="2:30" x14ac:dyDescent="0.25">
      <c r="B990">
        <v>200</v>
      </c>
      <c r="C990" s="172" t="str">
        <f>IF('0.1_Dades generals organització'!E243="","",'0.1_Dades generals organització'!E243)</f>
        <v/>
      </c>
      <c r="D990" s="172" t="str">
        <f>IF(C990="","",IF('0.1_Dades generals organització'!G243="no","",Dades!C990))</f>
        <v/>
      </c>
      <c r="E990" s="172" t="str">
        <f>IFERROR(INDEX($D$791:$D$1040,MATCH(0,INDEX(COUNTIF($E$790:E989,$D$791:$D$1040),),)),"")</f>
        <v/>
      </c>
      <c r="F990" s="172" t="str">
        <f t="shared" si="26"/>
        <v/>
      </c>
      <c r="G990" s="172" t="str">
        <f>IF(F990="","",DSUM('1.1_Instal·lacions fixes'!$E$14:$R$36,"e1",$F$790:$F990)+DSUM('1.1_Instal·lacions fixes'!$E$43:$L$58,"e1",$F$790:$F990)-SUM(G$791:G989))</f>
        <v/>
      </c>
      <c r="H990" s="172" t="str">
        <f>IF(F990="","",DSUM('1.1_Instal·lacions fixes'!$E$14:$R$36,"e2",$F$790:$F990)+DSUM('1.1_Instal·lacions fixes'!$E$43:$L$58,"e2",$F$790:$F990)-SUM(H$791:H989))</f>
        <v/>
      </c>
      <c r="I990" s="172" t="str">
        <f>IF(F990="","",DSUM('1.1_Instal·lacions fixes'!$E$14:$R$36,"e3",$F$790:$F990)+DSUM('1.1_Instal·lacions fixes'!$E$43:$L$58,"e3",$F$790:$F990)-SUM(I$791:I989))</f>
        <v/>
      </c>
      <c r="J990" s="172" t="str">
        <f>IF(F990="","",DSUM('1.1_Instal·lacions fixes'!$E$14:$R$36,"emissions",$F$790:$F990)+DSUM('1.1_Instal·lacions fixes'!$E$43:$L$58,"emissions",$F$790:$F990)-SUM(J$791:J989))</f>
        <v/>
      </c>
      <c r="K990" s="172" t="str">
        <f>IF(F990="","",DSUM('1.2_Vehicles i maquinària'!$E$22:$S$44,"e1",$F$790:$F990)+DSUM('1.2_Vehicles i maquinària'!$E$50:$S$70,"emissions",$F$790:$F990)-SUM(K$791:K989))</f>
        <v/>
      </c>
      <c r="L990" s="172" t="str">
        <f>IF(F990="","",DSUM('1.2_Vehicles i maquinària'!$E$22:$S$44,"e2",$F$790:$F990)-SUM(L$791:L989))</f>
        <v/>
      </c>
      <c r="M990" s="172" t="str">
        <f>IF(F990="","",DSUM('1.2_Vehicles i maquinària'!$E$22:$S$44,"e3",$F$790:$F990)-SUM(M$791:M989))</f>
        <v/>
      </c>
      <c r="N990" s="172" t="str">
        <f>IF(F990="","",DSUM('1.2_Vehicles i maquinària'!$E$22:$S$44,"emissions",$F$790:$F990)+DSUM('1.2_Vehicles i maquinària'!$E$50:$S$70,"emissions",$F$790:$F990)-SUM(N$791:N989))</f>
        <v/>
      </c>
      <c r="O990" s="172" t="str">
        <f>IF(F990="","",DSUM('1.2_Vehicles i maquinària'!$E$82:$S$92,"e1",$F$790:$F990)-SUM(O$791:O989))</f>
        <v/>
      </c>
      <c r="P990" s="172" t="str">
        <f>IF(F990="","",DSUM('1.2_Vehicles i maquinària'!$E$82:$S$92,"e2",$F$790:$F990)-SUM(P$791:P989))</f>
        <v/>
      </c>
      <c r="Q990" s="172" t="str">
        <f>IF(F990="","",DSUM('1.2_Vehicles i maquinària'!$E$82:$S$92,"e3",$F$790:$F990)-SUM(Q$791:Q989))</f>
        <v/>
      </c>
      <c r="R990" s="172" t="str">
        <f>IF(F990="","",DSUM('1.2_Vehicles i maquinària'!$E$82:$S$92,"emissions",$F$790:$F990)-SUM(R$791:R989))</f>
        <v/>
      </c>
      <c r="S990" s="172" t="str">
        <f>IF(F990="","",DSUM('1.2_Vehicles i maquinària'!$E$99:$S$109,"e1",$F$790:$F990)-SUM(S$791:S989))</f>
        <v/>
      </c>
      <c r="T990" s="172" t="str">
        <f>IF(F990="","",DSUM('1.2_Vehicles i maquinària'!$E$99:$S$109,"e2",$F$790:$F990)-SUM(T$791:T989))</f>
        <v/>
      </c>
      <c r="U990" s="172" t="str">
        <f>IF(F990="","",DSUM('1.2_Vehicles i maquinària'!$E$99:$S$109,"e3",$F$790:$F990)-SUM(U$791:U989))</f>
        <v/>
      </c>
      <c r="V990" s="172" t="str">
        <f>IF(F990="","",DSUM('1.2_Vehicles i maquinària'!$E$99:$S$109,"emissions",$F$790:$F990)-SUM(V$791:V989))</f>
        <v/>
      </c>
      <c r="W990" s="172" t="str">
        <f>IF(F990="","",DSUM('1.3_Emissions de procés'!$E$17:$M$32,"e1",$F$790:$F990)-SUM(W$791:W989))</f>
        <v/>
      </c>
      <c r="X990" s="172" t="str">
        <f>IF(F990="","",DSUM('1.3_Emissions de procés'!$E$17:$M$32,"e2",$F$790:$F990)-SUM(X$791:X989))</f>
        <v/>
      </c>
      <c r="Y990" s="172" t="str">
        <f>IF(F990="","",DSUM('1.3_Emissions de procés'!$E$17:$M$32,"e3",$F$790:$F990)-SUM(Y$791:Y989))</f>
        <v/>
      </c>
      <c r="Z990" s="172" t="str">
        <f>IF(F990="","",DSUM('1.3_Emissions de procés'!$E$17:$M$32,"emissions",$F$790:$F990)-SUM(Z$791:Z989))</f>
        <v/>
      </c>
      <c r="AA990" s="172" t="str">
        <f>IF(F990="","",DSUM('1.3_Emissions de procés'!$E$39:$M$54,"e1",$F$790:$F990)-SUM(AA$791:AA989))</f>
        <v/>
      </c>
      <c r="AB990" s="193" t="str">
        <f>IF(F990="","",DSUM('1.3_Emissions de procés'!$E$39:$M$54,"e2",$F$790:$F990)-SUM(AB$791:AB989))</f>
        <v/>
      </c>
      <c r="AC990" s="193" t="str">
        <f>IF(F990="","",DSUM('1.3_Emissions de procés'!$E$39:$M$54,"e3",$F$790:$F990)-SUM(AC$791:AC989))</f>
        <v/>
      </c>
      <c r="AD990" s="193" t="str">
        <f>IF(F990="","",DSUM('1.3_Emissions de procés'!$E$39:$M$54,"emissions",$F$790:$F990)-SUM(AD$791:AD989))</f>
        <v/>
      </c>
    </row>
    <row r="991" spans="2:30" x14ac:dyDescent="0.25">
      <c r="B991">
        <v>201</v>
      </c>
      <c r="C991" s="172" t="str">
        <f>IF('0.1_Dades generals organització'!E244="","",'0.1_Dades generals organització'!E244)</f>
        <v/>
      </c>
      <c r="D991" s="172" t="str">
        <f>IF(C991="","",IF('0.1_Dades generals organització'!G244="no","",Dades!C991))</f>
        <v/>
      </c>
      <c r="E991" s="172" t="str">
        <f>IFERROR(INDEX($D$791:$D$1040,MATCH(0,INDEX(COUNTIF($E$790:E990,$D$791:$D$1040),),)),"")</f>
        <v/>
      </c>
      <c r="F991" s="172" t="str">
        <f t="shared" si="26"/>
        <v/>
      </c>
      <c r="G991" s="172" t="str">
        <f>IF(F991="","",DSUM('1.1_Instal·lacions fixes'!$E$14:$R$36,"e1",$F$790:$F991)+DSUM('1.1_Instal·lacions fixes'!$E$43:$L$58,"e1",$F$790:$F991)-SUM(G$791:G990))</f>
        <v/>
      </c>
      <c r="H991" s="172" t="str">
        <f>IF(F991="","",DSUM('1.1_Instal·lacions fixes'!$E$14:$R$36,"e2",$F$790:$F991)+DSUM('1.1_Instal·lacions fixes'!$E$43:$L$58,"e2",$F$790:$F991)-SUM(H$791:H990))</f>
        <v/>
      </c>
      <c r="I991" s="172" t="str">
        <f>IF(F991="","",DSUM('1.1_Instal·lacions fixes'!$E$14:$R$36,"e3",$F$790:$F991)+DSUM('1.1_Instal·lacions fixes'!$E$43:$L$58,"e3",$F$790:$F991)-SUM(I$791:I990))</f>
        <v/>
      </c>
      <c r="J991" s="172" t="str">
        <f>IF(F991="","",DSUM('1.1_Instal·lacions fixes'!$E$14:$R$36,"emissions",$F$790:$F991)+DSUM('1.1_Instal·lacions fixes'!$E$43:$L$58,"emissions",$F$790:$F991)-SUM(J$791:J990))</f>
        <v/>
      </c>
      <c r="K991" s="172" t="str">
        <f>IF(F991="","",DSUM('1.2_Vehicles i maquinària'!$E$22:$S$44,"e1",$F$790:$F991)+DSUM('1.2_Vehicles i maquinària'!$E$50:$S$70,"emissions",$F$790:$F991)-SUM(K$791:K990))</f>
        <v/>
      </c>
      <c r="L991" s="172" t="str">
        <f>IF(F991="","",DSUM('1.2_Vehicles i maquinària'!$E$22:$S$44,"e2",$F$790:$F991)-SUM(L$791:L990))</f>
        <v/>
      </c>
      <c r="M991" s="172" t="str">
        <f>IF(F991="","",DSUM('1.2_Vehicles i maquinària'!$E$22:$S$44,"e3",$F$790:$F991)-SUM(M$791:M990))</f>
        <v/>
      </c>
      <c r="N991" s="172" t="str">
        <f>IF(F991="","",DSUM('1.2_Vehicles i maquinària'!$E$22:$S$44,"emissions",$F$790:$F991)+DSUM('1.2_Vehicles i maquinària'!$E$50:$S$70,"emissions",$F$790:$F991)-SUM(N$791:N990))</f>
        <v/>
      </c>
      <c r="O991" s="172" t="str">
        <f>IF(F991="","",DSUM('1.2_Vehicles i maquinària'!$E$82:$S$92,"e1",$F$790:$F991)-SUM(O$791:O990))</f>
        <v/>
      </c>
      <c r="P991" s="172" t="str">
        <f>IF(F991="","",DSUM('1.2_Vehicles i maquinària'!$E$82:$S$92,"e2",$F$790:$F991)-SUM(P$791:P990))</f>
        <v/>
      </c>
      <c r="Q991" s="172" t="str">
        <f>IF(F991="","",DSUM('1.2_Vehicles i maquinària'!$E$82:$S$92,"e3",$F$790:$F991)-SUM(Q$791:Q990))</f>
        <v/>
      </c>
      <c r="R991" s="172" t="str">
        <f>IF(F991="","",DSUM('1.2_Vehicles i maquinària'!$E$82:$S$92,"emissions",$F$790:$F991)-SUM(R$791:R990))</f>
        <v/>
      </c>
      <c r="S991" s="172" t="str">
        <f>IF(F991="","",DSUM('1.2_Vehicles i maquinària'!$E$99:$S$109,"e1",$F$790:$F991)-SUM(S$791:S990))</f>
        <v/>
      </c>
      <c r="T991" s="172" t="str">
        <f>IF(F991="","",DSUM('1.2_Vehicles i maquinària'!$E$99:$S$109,"e2",$F$790:$F991)-SUM(T$791:T990))</f>
        <v/>
      </c>
      <c r="U991" s="172" t="str">
        <f>IF(F991="","",DSUM('1.2_Vehicles i maquinària'!$E$99:$S$109,"e3",$F$790:$F991)-SUM(U$791:U990))</f>
        <v/>
      </c>
      <c r="V991" s="172" t="str">
        <f>IF(F991="","",DSUM('1.2_Vehicles i maquinària'!$E$99:$S$109,"emissions",$F$790:$F991)-SUM(V$791:V990))</f>
        <v/>
      </c>
      <c r="W991" s="172" t="str">
        <f>IF(F991="","",DSUM('1.3_Emissions de procés'!$E$17:$M$32,"e1",$F$790:$F991)-SUM(W$791:W990))</f>
        <v/>
      </c>
      <c r="X991" s="172" t="str">
        <f>IF(F991="","",DSUM('1.3_Emissions de procés'!$E$17:$M$32,"e2",$F$790:$F991)-SUM(X$791:X990))</f>
        <v/>
      </c>
      <c r="Y991" s="172" t="str">
        <f>IF(F991="","",DSUM('1.3_Emissions de procés'!$E$17:$M$32,"e3",$F$790:$F991)-SUM(Y$791:Y990))</f>
        <v/>
      </c>
      <c r="Z991" s="172" t="str">
        <f>IF(F991="","",DSUM('1.3_Emissions de procés'!$E$17:$M$32,"emissions",$F$790:$F991)-SUM(Z$791:Z990))</f>
        <v/>
      </c>
      <c r="AA991" s="172" t="str">
        <f>IF(F991="","",DSUM('1.3_Emissions de procés'!$E$39:$M$54,"e1",$F$790:$F991)-SUM(AA$791:AA990))</f>
        <v/>
      </c>
      <c r="AB991" s="193" t="str">
        <f>IF(F991="","",DSUM('1.3_Emissions de procés'!$E$39:$M$54,"e2",$F$790:$F991)-SUM(AB$791:AB990))</f>
        <v/>
      </c>
      <c r="AC991" s="193" t="str">
        <f>IF(F991="","",DSUM('1.3_Emissions de procés'!$E$39:$M$54,"e3",$F$790:$F991)-SUM(AC$791:AC990))</f>
        <v/>
      </c>
      <c r="AD991" s="193" t="str">
        <f>IF(F991="","",DSUM('1.3_Emissions de procés'!$E$39:$M$54,"emissions",$F$790:$F991)-SUM(AD$791:AD990))</f>
        <v/>
      </c>
    </row>
    <row r="992" spans="2:30" x14ac:dyDescent="0.25">
      <c r="B992">
        <v>202</v>
      </c>
      <c r="C992" s="172" t="str">
        <f>IF('0.1_Dades generals organització'!E245="","",'0.1_Dades generals organització'!E245)</f>
        <v/>
      </c>
      <c r="D992" s="172" t="str">
        <f>IF(C992="","",IF('0.1_Dades generals organització'!G245="no","",Dades!C992))</f>
        <v/>
      </c>
      <c r="E992" s="172" t="str">
        <f>IFERROR(INDEX($D$791:$D$1040,MATCH(0,INDEX(COUNTIF($E$790:E991,$D$791:$D$1040),),)),"")</f>
        <v/>
      </c>
      <c r="F992" s="172" t="str">
        <f t="shared" si="26"/>
        <v/>
      </c>
      <c r="G992" s="172" t="str">
        <f>IF(F992="","",DSUM('1.1_Instal·lacions fixes'!$E$14:$R$36,"e1",$F$790:$F992)+DSUM('1.1_Instal·lacions fixes'!$E$43:$L$58,"e1",$F$790:$F992)-SUM(G$791:G991))</f>
        <v/>
      </c>
      <c r="H992" s="172" t="str">
        <f>IF(F992="","",DSUM('1.1_Instal·lacions fixes'!$E$14:$R$36,"e2",$F$790:$F992)+DSUM('1.1_Instal·lacions fixes'!$E$43:$L$58,"e2",$F$790:$F992)-SUM(H$791:H991))</f>
        <v/>
      </c>
      <c r="I992" s="172" t="str">
        <f>IF(F992="","",DSUM('1.1_Instal·lacions fixes'!$E$14:$R$36,"e3",$F$790:$F992)+DSUM('1.1_Instal·lacions fixes'!$E$43:$L$58,"e3",$F$790:$F992)-SUM(I$791:I991))</f>
        <v/>
      </c>
      <c r="J992" s="172" t="str">
        <f>IF(F992="","",DSUM('1.1_Instal·lacions fixes'!$E$14:$R$36,"emissions",$F$790:$F992)+DSUM('1.1_Instal·lacions fixes'!$E$43:$L$58,"emissions",$F$790:$F992)-SUM(J$791:J991))</f>
        <v/>
      </c>
      <c r="K992" s="172" t="str">
        <f>IF(F992="","",DSUM('1.2_Vehicles i maquinària'!$E$22:$S$44,"e1",$F$790:$F992)+DSUM('1.2_Vehicles i maquinària'!$E$50:$S$70,"emissions",$F$790:$F992)-SUM(K$791:K991))</f>
        <v/>
      </c>
      <c r="L992" s="172" t="str">
        <f>IF(F992="","",DSUM('1.2_Vehicles i maquinària'!$E$22:$S$44,"e2",$F$790:$F992)-SUM(L$791:L991))</f>
        <v/>
      </c>
      <c r="M992" s="172" t="str">
        <f>IF(F992="","",DSUM('1.2_Vehicles i maquinària'!$E$22:$S$44,"e3",$F$790:$F992)-SUM(M$791:M991))</f>
        <v/>
      </c>
      <c r="N992" s="172" t="str">
        <f>IF(F992="","",DSUM('1.2_Vehicles i maquinària'!$E$22:$S$44,"emissions",$F$790:$F992)+DSUM('1.2_Vehicles i maquinària'!$E$50:$S$70,"emissions",$F$790:$F992)-SUM(N$791:N991))</f>
        <v/>
      </c>
      <c r="O992" s="172" t="str">
        <f>IF(F992="","",DSUM('1.2_Vehicles i maquinària'!$E$82:$S$92,"e1",$F$790:$F992)-SUM(O$791:O991))</f>
        <v/>
      </c>
      <c r="P992" s="172" t="str">
        <f>IF(F992="","",DSUM('1.2_Vehicles i maquinària'!$E$82:$S$92,"e2",$F$790:$F992)-SUM(P$791:P991))</f>
        <v/>
      </c>
      <c r="Q992" s="172" t="str">
        <f>IF(F992="","",DSUM('1.2_Vehicles i maquinària'!$E$82:$S$92,"e3",$F$790:$F992)-SUM(Q$791:Q991))</f>
        <v/>
      </c>
      <c r="R992" s="172" t="str">
        <f>IF(F992="","",DSUM('1.2_Vehicles i maquinària'!$E$82:$S$92,"emissions",$F$790:$F992)-SUM(R$791:R991))</f>
        <v/>
      </c>
      <c r="S992" s="172" t="str">
        <f>IF(F992="","",DSUM('1.2_Vehicles i maquinària'!$E$99:$S$109,"e1",$F$790:$F992)-SUM(S$791:S991))</f>
        <v/>
      </c>
      <c r="T992" s="172" t="str">
        <f>IF(F992="","",DSUM('1.2_Vehicles i maquinària'!$E$99:$S$109,"e2",$F$790:$F992)-SUM(T$791:T991))</f>
        <v/>
      </c>
      <c r="U992" s="172" t="str">
        <f>IF(F992="","",DSUM('1.2_Vehicles i maquinària'!$E$99:$S$109,"e3",$F$790:$F992)-SUM(U$791:U991))</f>
        <v/>
      </c>
      <c r="V992" s="172" t="str">
        <f>IF(F992="","",DSUM('1.2_Vehicles i maquinària'!$E$99:$S$109,"emissions",$F$790:$F992)-SUM(V$791:V991))</f>
        <v/>
      </c>
      <c r="W992" s="172" t="str">
        <f>IF(F992="","",DSUM('1.3_Emissions de procés'!$E$17:$M$32,"e1",$F$790:$F992)-SUM(W$791:W991))</f>
        <v/>
      </c>
      <c r="X992" s="172" t="str">
        <f>IF(F992="","",DSUM('1.3_Emissions de procés'!$E$17:$M$32,"e2",$F$790:$F992)-SUM(X$791:X991))</f>
        <v/>
      </c>
      <c r="Y992" s="172" t="str">
        <f>IF(F992="","",DSUM('1.3_Emissions de procés'!$E$17:$M$32,"e3",$F$790:$F992)-SUM(Y$791:Y991))</f>
        <v/>
      </c>
      <c r="Z992" s="172" t="str">
        <f>IF(F992="","",DSUM('1.3_Emissions de procés'!$E$17:$M$32,"emissions",$F$790:$F992)-SUM(Z$791:Z991))</f>
        <v/>
      </c>
      <c r="AA992" s="172" t="str">
        <f>IF(F992="","",DSUM('1.3_Emissions de procés'!$E$39:$M$54,"e1",$F$790:$F992)-SUM(AA$791:AA991))</f>
        <v/>
      </c>
      <c r="AB992" s="193" t="str">
        <f>IF(F992="","",DSUM('1.3_Emissions de procés'!$E$39:$M$54,"e2",$F$790:$F992)-SUM(AB$791:AB991))</f>
        <v/>
      </c>
      <c r="AC992" s="193" t="str">
        <f>IF(F992="","",DSUM('1.3_Emissions de procés'!$E$39:$M$54,"e3",$F$790:$F992)-SUM(AC$791:AC991))</f>
        <v/>
      </c>
      <c r="AD992" s="193" t="str">
        <f>IF(F992="","",DSUM('1.3_Emissions de procés'!$E$39:$M$54,"emissions",$F$790:$F992)-SUM(AD$791:AD991))</f>
        <v/>
      </c>
    </row>
    <row r="993" spans="2:30" x14ac:dyDescent="0.25">
      <c r="B993">
        <v>203</v>
      </c>
      <c r="C993" s="172" t="str">
        <f>IF('0.1_Dades generals organització'!E246="","",'0.1_Dades generals organització'!E246)</f>
        <v/>
      </c>
      <c r="D993" s="172" t="str">
        <f>IF(C993="","",IF('0.1_Dades generals organització'!G246="no","",Dades!C993))</f>
        <v/>
      </c>
      <c r="E993" s="172" t="str">
        <f>IFERROR(INDEX($D$791:$D$1040,MATCH(0,INDEX(COUNTIF($E$790:E992,$D$791:$D$1040),),)),"")</f>
        <v/>
      </c>
      <c r="F993" s="172" t="str">
        <f t="shared" si="26"/>
        <v/>
      </c>
      <c r="G993" s="172" t="str">
        <f>IF(F993="","",DSUM('1.1_Instal·lacions fixes'!$E$14:$R$36,"e1",$F$790:$F993)+DSUM('1.1_Instal·lacions fixes'!$E$43:$L$58,"e1",$F$790:$F993)-SUM(G$791:G992))</f>
        <v/>
      </c>
      <c r="H993" s="172" t="str">
        <f>IF(F993="","",DSUM('1.1_Instal·lacions fixes'!$E$14:$R$36,"e2",$F$790:$F993)+DSUM('1.1_Instal·lacions fixes'!$E$43:$L$58,"e2",$F$790:$F993)-SUM(H$791:H992))</f>
        <v/>
      </c>
      <c r="I993" s="172" t="str">
        <f>IF(F993="","",DSUM('1.1_Instal·lacions fixes'!$E$14:$R$36,"e3",$F$790:$F993)+DSUM('1.1_Instal·lacions fixes'!$E$43:$L$58,"e3",$F$790:$F993)-SUM(I$791:I992))</f>
        <v/>
      </c>
      <c r="J993" s="172" t="str">
        <f>IF(F993="","",DSUM('1.1_Instal·lacions fixes'!$E$14:$R$36,"emissions",$F$790:$F993)+DSUM('1.1_Instal·lacions fixes'!$E$43:$L$58,"emissions",$F$790:$F993)-SUM(J$791:J992))</f>
        <v/>
      </c>
      <c r="K993" s="172" t="str">
        <f>IF(F993="","",DSUM('1.2_Vehicles i maquinària'!$E$22:$S$44,"e1",$F$790:$F993)+DSUM('1.2_Vehicles i maquinària'!$E$50:$S$70,"emissions",$F$790:$F993)-SUM(K$791:K992))</f>
        <v/>
      </c>
      <c r="L993" s="172" t="str">
        <f>IF(F993="","",DSUM('1.2_Vehicles i maquinària'!$E$22:$S$44,"e2",$F$790:$F993)-SUM(L$791:L992))</f>
        <v/>
      </c>
      <c r="M993" s="172" t="str">
        <f>IF(F993="","",DSUM('1.2_Vehicles i maquinària'!$E$22:$S$44,"e3",$F$790:$F993)-SUM(M$791:M992))</f>
        <v/>
      </c>
      <c r="N993" s="172" t="str">
        <f>IF(F993="","",DSUM('1.2_Vehicles i maquinària'!$E$22:$S$44,"emissions",$F$790:$F993)+DSUM('1.2_Vehicles i maquinària'!$E$50:$S$70,"emissions",$F$790:$F993)-SUM(N$791:N992))</f>
        <v/>
      </c>
      <c r="O993" s="172" t="str">
        <f>IF(F993="","",DSUM('1.2_Vehicles i maquinària'!$E$82:$S$92,"e1",$F$790:$F993)-SUM(O$791:O992))</f>
        <v/>
      </c>
      <c r="P993" s="172" t="str">
        <f>IF(F993="","",DSUM('1.2_Vehicles i maquinària'!$E$82:$S$92,"e2",$F$790:$F993)-SUM(P$791:P992))</f>
        <v/>
      </c>
      <c r="Q993" s="172" t="str">
        <f>IF(F993="","",DSUM('1.2_Vehicles i maquinària'!$E$82:$S$92,"e3",$F$790:$F993)-SUM(Q$791:Q992))</f>
        <v/>
      </c>
      <c r="R993" s="172" t="str">
        <f>IF(F993="","",DSUM('1.2_Vehicles i maquinària'!$E$82:$S$92,"emissions",$F$790:$F993)-SUM(R$791:R992))</f>
        <v/>
      </c>
      <c r="S993" s="172" t="str">
        <f>IF(F993="","",DSUM('1.2_Vehicles i maquinària'!$E$99:$S$109,"e1",$F$790:$F993)-SUM(S$791:S992))</f>
        <v/>
      </c>
      <c r="T993" s="172" t="str">
        <f>IF(F993="","",DSUM('1.2_Vehicles i maquinària'!$E$99:$S$109,"e2",$F$790:$F993)-SUM(T$791:T992))</f>
        <v/>
      </c>
      <c r="U993" s="172" t="str">
        <f>IF(F993="","",DSUM('1.2_Vehicles i maquinària'!$E$99:$S$109,"e3",$F$790:$F993)-SUM(U$791:U992))</f>
        <v/>
      </c>
      <c r="V993" s="172" t="str">
        <f>IF(F993="","",DSUM('1.2_Vehicles i maquinària'!$E$99:$S$109,"emissions",$F$790:$F993)-SUM(V$791:V992))</f>
        <v/>
      </c>
      <c r="W993" s="172" t="str">
        <f>IF(F993="","",DSUM('1.3_Emissions de procés'!$E$17:$M$32,"e1",$F$790:$F993)-SUM(W$791:W992))</f>
        <v/>
      </c>
      <c r="X993" s="172" t="str">
        <f>IF(F993="","",DSUM('1.3_Emissions de procés'!$E$17:$M$32,"e2",$F$790:$F993)-SUM(X$791:X992))</f>
        <v/>
      </c>
      <c r="Y993" s="172" t="str">
        <f>IF(F993="","",DSUM('1.3_Emissions de procés'!$E$17:$M$32,"e3",$F$790:$F993)-SUM(Y$791:Y992))</f>
        <v/>
      </c>
      <c r="Z993" s="172" t="str">
        <f>IF(F993="","",DSUM('1.3_Emissions de procés'!$E$17:$M$32,"emissions",$F$790:$F993)-SUM(Z$791:Z992))</f>
        <v/>
      </c>
      <c r="AA993" s="172" t="str">
        <f>IF(F993="","",DSUM('1.3_Emissions de procés'!$E$39:$M$54,"e1",$F$790:$F993)-SUM(AA$791:AA992))</f>
        <v/>
      </c>
      <c r="AB993" s="193" t="str">
        <f>IF(F993="","",DSUM('1.3_Emissions de procés'!$E$39:$M$54,"e2",$F$790:$F993)-SUM(AB$791:AB992))</f>
        <v/>
      </c>
      <c r="AC993" s="193" t="str">
        <f>IF(F993="","",DSUM('1.3_Emissions de procés'!$E$39:$M$54,"e3",$F$790:$F993)-SUM(AC$791:AC992))</f>
        <v/>
      </c>
      <c r="AD993" s="193" t="str">
        <f>IF(F993="","",DSUM('1.3_Emissions de procés'!$E$39:$M$54,"emissions",$F$790:$F993)-SUM(AD$791:AD992))</f>
        <v/>
      </c>
    </row>
    <row r="994" spans="2:30" x14ac:dyDescent="0.25">
      <c r="B994">
        <v>204</v>
      </c>
      <c r="C994" s="172" t="str">
        <f>IF('0.1_Dades generals organització'!E247="","",'0.1_Dades generals organització'!E247)</f>
        <v/>
      </c>
      <c r="D994" s="172" t="str">
        <f>IF(C994="","",IF('0.1_Dades generals organització'!G247="no","",Dades!C994))</f>
        <v/>
      </c>
      <c r="E994" s="172" t="str">
        <f>IFERROR(INDEX($D$791:$D$1040,MATCH(0,INDEX(COUNTIF($E$790:E993,$D$791:$D$1040),),)),"")</f>
        <v/>
      </c>
      <c r="F994" s="172" t="str">
        <f t="shared" si="26"/>
        <v/>
      </c>
      <c r="G994" s="172" t="str">
        <f>IF(F994="","",DSUM('1.1_Instal·lacions fixes'!$E$14:$R$36,"e1",$F$790:$F994)+DSUM('1.1_Instal·lacions fixes'!$E$43:$L$58,"e1",$F$790:$F994)-SUM(G$791:G993))</f>
        <v/>
      </c>
      <c r="H994" s="172" t="str">
        <f>IF(F994="","",DSUM('1.1_Instal·lacions fixes'!$E$14:$R$36,"e2",$F$790:$F994)+DSUM('1.1_Instal·lacions fixes'!$E$43:$L$58,"e2",$F$790:$F994)-SUM(H$791:H993))</f>
        <v/>
      </c>
      <c r="I994" s="172" t="str">
        <f>IF(F994="","",DSUM('1.1_Instal·lacions fixes'!$E$14:$R$36,"e3",$F$790:$F994)+DSUM('1.1_Instal·lacions fixes'!$E$43:$L$58,"e3",$F$790:$F994)-SUM(I$791:I993))</f>
        <v/>
      </c>
      <c r="J994" s="172" t="str">
        <f>IF(F994="","",DSUM('1.1_Instal·lacions fixes'!$E$14:$R$36,"emissions",$F$790:$F994)+DSUM('1.1_Instal·lacions fixes'!$E$43:$L$58,"emissions",$F$790:$F994)-SUM(J$791:J993))</f>
        <v/>
      </c>
      <c r="K994" s="172" t="str">
        <f>IF(F994="","",DSUM('1.2_Vehicles i maquinària'!$E$22:$S$44,"e1",$F$790:$F994)+DSUM('1.2_Vehicles i maquinària'!$E$50:$S$70,"emissions",$F$790:$F994)-SUM(K$791:K993))</f>
        <v/>
      </c>
      <c r="L994" s="172" t="str">
        <f>IF(F994="","",DSUM('1.2_Vehicles i maquinària'!$E$22:$S$44,"e2",$F$790:$F994)-SUM(L$791:L993))</f>
        <v/>
      </c>
      <c r="M994" s="172" t="str">
        <f>IF(F994="","",DSUM('1.2_Vehicles i maquinària'!$E$22:$S$44,"e3",$F$790:$F994)-SUM(M$791:M993))</f>
        <v/>
      </c>
      <c r="N994" s="172" t="str">
        <f>IF(F994="","",DSUM('1.2_Vehicles i maquinària'!$E$22:$S$44,"emissions",$F$790:$F994)+DSUM('1.2_Vehicles i maquinària'!$E$50:$S$70,"emissions",$F$790:$F994)-SUM(N$791:N993))</f>
        <v/>
      </c>
      <c r="O994" s="172" t="str">
        <f>IF(F994="","",DSUM('1.2_Vehicles i maquinària'!$E$82:$S$92,"e1",$F$790:$F994)-SUM(O$791:O993))</f>
        <v/>
      </c>
      <c r="P994" s="172" t="str">
        <f>IF(F994="","",DSUM('1.2_Vehicles i maquinària'!$E$82:$S$92,"e2",$F$790:$F994)-SUM(P$791:P993))</f>
        <v/>
      </c>
      <c r="Q994" s="172" t="str">
        <f>IF(F994="","",DSUM('1.2_Vehicles i maquinària'!$E$82:$S$92,"e3",$F$790:$F994)-SUM(Q$791:Q993))</f>
        <v/>
      </c>
      <c r="R994" s="172" t="str">
        <f>IF(F994="","",DSUM('1.2_Vehicles i maquinària'!$E$82:$S$92,"emissions",$F$790:$F994)-SUM(R$791:R993))</f>
        <v/>
      </c>
      <c r="S994" s="172" t="str">
        <f>IF(F994="","",DSUM('1.2_Vehicles i maquinària'!$E$99:$S$109,"e1",$F$790:$F994)-SUM(S$791:S993))</f>
        <v/>
      </c>
      <c r="T994" s="172" t="str">
        <f>IF(F994="","",DSUM('1.2_Vehicles i maquinària'!$E$99:$S$109,"e2",$F$790:$F994)-SUM(T$791:T993))</f>
        <v/>
      </c>
      <c r="U994" s="172" t="str">
        <f>IF(F994="","",DSUM('1.2_Vehicles i maquinària'!$E$99:$S$109,"e3",$F$790:$F994)-SUM(U$791:U993))</f>
        <v/>
      </c>
      <c r="V994" s="172" t="str">
        <f>IF(F994="","",DSUM('1.2_Vehicles i maquinària'!$E$99:$S$109,"emissions",$F$790:$F994)-SUM(V$791:V993))</f>
        <v/>
      </c>
      <c r="W994" s="172" t="str">
        <f>IF(F994="","",DSUM('1.3_Emissions de procés'!$E$17:$M$32,"e1",$F$790:$F994)-SUM(W$791:W993))</f>
        <v/>
      </c>
      <c r="X994" s="172" t="str">
        <f>IF(F994="","",DSUM('1.3_Emissions de procés'!$E$17:$M$32,"e2",$F$790:$F994)-SUM(X$791:X993))</f>
        <v/>
      </c>
      <c r="Y994" s="172" t="str">
        <f>IF(F994="","",DSUM('1.3_Emissions de procés'!$E$17:$M$32,"e3",$F$790:$F994)-SUM(Y$791:Y993))</f>
        <v/>
      </c>
      <c r="Z994" s="172" t="str">
        <f>IF(F994="","",DSUM('1.3_Emissions de procés'!$E$17:$M$32,"emissions",$F$790:$F994)-SUM(Z$791:Z993))</f>
        <v/>
      </c>
      <c r="AA994" s="172" t="str">
        <f>IF(F994="","",DSUM('1.3_Emissions de procés'!$E$39:$M$54,"e1",$F$790:$F994)-SUM(AA$791:AA993))</f>
        <v/>
      </c>
      <c r="AB994" s="193" t="str">
        <f>IF(F994="","",DSUM('1.3_Emissions de procés'!$E$39:$M$54,"e2",$F$790:$F994)-SUM(AB$791:AB993))</f>
        <v/>
      </c>
      <c r="AC994" s="193" t="str">
        <f>IF(F994="","",DSUM('1.3_Emissions de procés'!$E$39:$M$54,"e3",$F$790:$F994)-SUM(AC$791:AC993))</f>
        <v/>
      </c>
      <c r="AD994" s="193" t="str">
        <f>IF(F994="","",DSUM('1.3_Emissions de procés'!$E$39:$M$54,"emissions",$F$790:$F994)-SUM(AD$791:AD993))</f>
        <v/>
      </c>
    </row>
    <row r="995" spans="2:30" x14ac:dyDescent="0.25">
      <c r="B995">
        <v>205</v>
      </c>
      <c r="C995" s="172" t="str">
        <f>IF('0.1_Dades generals organització'!E248="","",'0.1_Dades generals organització'!E248)</f>
        <v/>
      </c>
      <c r="D995" s="172" t="str">
        <f>IF(C995="","",IF('0.1_Dades generals organització'!G248="no","",Dades!C995))</f>
        <v/>
      </c>
      <c r="E995" s="172" t="str">
        <f>IFERROR(INDEX($D$791:$D$1040,MATCH(0,INDEX(COUNTIF($E$790:E994,$D$791:$D$1040),),)),"")</f>
        <v/>
      </c>
      <c r="F995" s="172" t="str">
        <f t="shared" si="26"/>
        <v/>
      </c>
      <c r="G995" s="172" t="str">
        <f>IF(F995="","",DSUM('1.1_Instal·lacions fixes'!$E$14:$R$36,"e1",$F$790:$F995)+DSUM('1.1_Instal·lacions fixes'!$E$43:$L$58,"e1",$F$790:$F995)-SUM(G$791:G994))</f>
        <v/>
      </c>
      <c r="H995" s="172" t="str">
        <f>IF(F995="","",DSUM('1.1_Instal·lacions fixes'!$E$14:$R$36,"e2",$F$790:$F995)+DSUM('1.1_Instal·lacions fixes'!$E$43:$L$58,"e2",$F$790:$F995)-SUM(H$791:H994))</f>
        <v/>
      </c>
      <c r="I995" s="172" t="str">
        <f>IF(F995="","",DSUM('1.1_Instal·lacions fixes'!$E$14:$R$36,"e3",$F$790:$F995)+DSUM('1.1_Instal·lacions fixes'!$E$43:$L$58,"e3",$F$790:$F995)-SUM(I$791:I994))</f>
        <v/>
      </c>
      <c r="J995" s="172" t="str">
        <f>IF(F995="","",DSUM('1.1_Instal·lacions fixes'!$E$14:$R$36,"emissions",$F$790:$F995)+DSUM('1.1_Instal·lacions fixes'!$E$43:$L$58,"emissions",$F$790:$F995)-SUM(J$791:J994))</f>
        <v/>
      </c>
      <c r="K995" s="172" t="str">
        <f>IF(F995="","",DSUM('1.2_Vehicles i maquinària'!$E$22:$S$44,"e1",$F$790:$F995)+DSUM('1.2_Vehicles i maquinària'!$E$50:$S$70,"emissions",$F$790:$F995)-SUM(K$791:K994))</f>
        <v/>
      </c>
      <c r="L995" s="172" t="str">
        <f>IF(F995="","",DSUM('1.2_Vehicles i maquinària'!$E$22:$S$44,"e2",$F$790:$F995)-SUM(L$791:L994))</f>
        <v/>
      </c>
      <c r="M995" s="172" t="str">
        <f>IF(F995="","",DSUM('1.2_Vehicles i maquinària'!$E$22:$S$44,"e3",$F$790:$F995)-SUM(M$791:M994))</f>
        <v/>
      </c>
      <c r="N995" s="172" t="str">
        <f>IF(F995="","",DSUM('1.2_Vehicles i maquinària'!$E$22:$S$44,"emissions",$F$790:$F995)+DSUM('1.2_Vehicles i maquinària'!$E$50:$S$70,"emissions",$F$790:$F995)-SUM(N$791:N994))</f>
        <v/>
      </c>
      <c r="O995" s="172" t="str">
        <f>IF(F995="","",DSUM('1.2_Vehicles i maquinària'!$E$82:$S$92,"e1",$F$790:$F995)-SUM(O$791:O994))</f>
        <v/>
      </c>
      <c r="P995" s="172" t="str">
        <f>IF(F995="","",DSUM('1.2_Vehicles i maquinària'!$E$82:$S$92,"e2",$F$790:$F995)-SUM(P$791:P994))</f>
        <v/>
      </c>
      <c r="Q995" s="172" t="str">
        <f>IF(F995="","",DSUM('1.2_Vehicles i maquinària'!$E$82:$S$92,"e3",$F$790:$F995)-SUM(Q$791:Q994))</f>
        <v/>
      </c>
      <c r="R995" s="172" t="str">
        <f>IF(F995="","",DSUM('1.2_Vehicles i maquinària'!$E$82:$S$92,"emissions",$F$790:$F995)-SUM(R$791:R994))</f>
        <v/>
      </c>
      <c r="S995" s="172" t="str">
        <f>IF(F995="","",DSUM('1.2_Vehicles i maquinària'!$E$99:$S$109,"e1",$F$790:$F995)-SUM(S$791:S994))</f>
        <v/>
      </c>
      <c r="T995" s="172" t="str">
        <f>IF(F995="","",DSUM('1.2_Vehicles i maquinària'!$E$99:$S$109,"e2",$F$790:$F995)-SUM(T$791:T994))</f>
        <v/>
      </c>
      <c r="U995" s="172" t="str">
        <f>IF(F995="","",DSUM('1.2_Vehicles i maquinària'!$E$99:$S$109,"e3",$F$790:$F995)-SUM(U$791:U994))</f>
        <v/>
      </c>
      <c r="V995" s="172" t="str">
        <f>IF(F995="","",DSUM('1.2_Vehicles i maquinària'!$E$99:$S$109,"emissions",$F$790:$F995)-SUM(V$791:V994))</f>
        <v/>
      </c>
      <c r="W995" s="172" t="str">
        <f>IF(F995="","",DSUM('1.3_Emissions de procés'!$E$17:$M$32,"e1",$F$790:$F995)-SUM(W$791:W994))</f>
        <v/>
      </c>
      <c r="X995" s="172" t="str">
        <f>IF(F995="","",DSUM('1.3_Emissions de procés'!$E$17:$M$32,"e2",$F$790:$F995)-SUM(X$791:X994))</f>
        <v/>
      </c>
      <c r="Y995" s="172" t="str">
        <f>IF(F995="","",DSUM('1.3_Emissions de procés'!$E$17:$M$32,"e3",$F$790:$F995)-SUM(Y$791:Y994))</f>
        <v/>
      </c>
      <c r="Z995" s="172" t="str">
        <f>IF(F995="","",DSUM('1.3_Emissions de procés'!$E$17:$M$32,"emissions",$F$790:$F995)-SUM(Z$791:Z994))</f>
        <v/>
      </c>
      <c r="AA995" s="172" t="str">
        <f>IF(F995="","",DSUM('1.3_Emissions de procés'!$E$39:$M$54,"e1",$F$790:$F995)-SUM(AA$791:AA994))</f>
        <v/>
      </c>
      <c r="AB995" s="193" t="str">
        <f>IF(F995="","",DSUM('1.3_Emissions de procés'!$E$39:$M$54,"e2",$F$790:$F995)-SUM(AB$791:AB994))</f>
        <v/>
      </c>
      <c r="AC995" s="193" t="str">
        <f>IF(F995="","",DSUM('1.3_Emissions de procés'!$E$39:$M$54,"e3",$F$790:$F995)-SUM(AC$791:AC994))</f>
        <v/>
      </c>
      <c r="AD995" s="193" t="str">
        <f>IF(F995="","",DSUM('1.3_Emissions de procés'!$E$39:$M$54,"emissions",$F$790:$F995)-SUM(AD$791:AD994))</f>
        <v/>
      </c>
    </row>
    <row r="996" spans="2:30" x14ac:dyDescent="0.25">
      <c r="B996">
        <v>206</v>
      </c>
      <c r="C996" s="172" t="str">
        <f>IF('0.1_Dades generals organització'!E249="","",'0.1_Dades generals organització'!E249)</f>
        <v/>
      </c>
      <c r="D996" s="172" t="str">
        <f>IF(C996="","",IF('0.1_Dades generals organització'!G249="no","",Dades!C996))</f>
        <v/>
      </c>
      <c r="E996" s="172" t="str">
        <f>IFERROR(INDEX($D$791:$D$1040,MATCH(0,INDEX(COUNTIF($E$790:E995,$D$791:$D$1040),),)),"")</f>
        <v/>
      </c>
      <c r="F996" s="172" t="str">
        <f t="shared" si="26"/>
        <v/>
      </c>
      <c r="G996" s="172" t="str">
        <f>IF(F996="","",DSUM('1.1_Instal·lacions fixes'!$E$14:$R$36,"e1",$F$790:$F996)+DSUM('1.1_Instal·lacions fixes'!$E$43:$L$58,"e1",$F$790:$F996)-SUM(G$791:G995))</f>
        <v/>
      </c>
      <c r="H996" s="172" t="str">
        <f>IF(F996="","",DSUM('1.1_Instal·lacions fixes'!$E$14:$R$36,"e2",$F$790:$F996)+DSUM('1.1_Instal·lacions fixes'!$E$43:$L$58,"e2",$F$790:$F996)-SUM(H$791:H995))</f>
        <v/>
      </c>
      <c r="I996" s="172" t="str">
        <f>IF(F996="","",DSUM('1.1_Instal·lacions fixes'!$E$14:$R$36,"e3",$F$790:$F996)+DSUM('1.1_Instal·lacions fixes'!$E$43:$L$58,"e3",$F$790:$F996)-SUM(I$791:I995))</f>
        <v/>
      </c>
      <c r="J996" s="172" t="str">
        <f>IF(F996="","",DSUM('1.1_Instal·lacions fixes'!$E$14:$R$36,"emissions",$F$790:$F996)+DSUM('1.1_Instal·lacions fixes'!$E$43:$L$58,"emissions",$F$790:$F996)-SUM(J$791:J995))</f>
        <v/>
      </c>
      <c r="K996" s="172" t="str">
        <f>IF(F996="","",DSUM('1.2_Vehicles i maquinària'!$E$22:$S$44,"e1",$F$790:$F996)+DSUM('1.2_Vehicles i maquinària'!$E$50:$S$70,"emissions",$F$790:$F996)-SUM(K$791:K995))</f>
        <v/>
      </c>
      <c r="L996" s="172" t="str">
        <f>IF(F996="","",DSUM('1.2_Vehicles i maquinària'!$E$22:$S$44,"e2",$F$790:$F996)-SUM(L$791:L995))</f>
        <v/>
      </c>
      <c r="M996" s="172" t="str">
        <f>IF(F996="","",DSUM('1.2_Vehicles i maquinària'!$E$22:$S$44,"e3",$F$790:$F996)-SUM(M$791:M995))</f>
        <v/>
      </c>
      <c r="N996" s="172" t="str">
        <f>IF(F996="","",DSUM('1.2_Vehicles i maquinària'!$E$22:$S$44,"emissions",$F$790:$F996)+DSUM('1.2_Vehicles i maquinària'!$E$50:$S$70,"emissions",$F$790:$F996)-SUM(N$791:N995))</f>
        <v/>
      </c>
      <c r="O996" s="172" t="str">
        <f>IF(F996="","",DSUM('1.2_Vehicles i maquinària'!$E$82:$S$92,"e1",$F$790:$F996)-SUM(O$791:O995))</f>
        <v/>
      </c>
      <c r="P996" s="172" t="str">
        <f>IF(F996="","",DSUM('1.2_Vehicles i maquinària'!$E$82:$S$92,"e2",$F$790:$F996)-SUM(P$791:P995))</f>
        <v/>
      </c>
      <c r="Q996" s="172" t="str">
        <f>IF(F996="","",DSUM('1.2_Vehicles i maquinària'!$E$82:$S$92,"e3",$F$790:$F996)-SUM(Q$791:Q995))</f>
        <v/>
      </c>
      <c r="R996" s="172" t="str">
        <f>IF(F996="","",DSUM('1.2_Vehicles i maquinària'!$E$82:$S$92,"emissions",$F$790:$F996)-SUM(R$791:R995))</f>
        <v/>
      </c>
      <c r="S996" s="172" t="str">
        <f>IF(F996="","",DSUM('1.2_Vehicles i maquinària'!$E$99:$S$109,"e1",$F$790:$F996)-SUM(S$791:S995))</f>
        <v/>
      </c>
      <c r="T996" s="172" t="str">
        <f>IF(F996="","",DSUM('1.2_Vehicles i maquinària'!$E$99:$S$109,"e2",$F$790:$F996)-SUM(T$791:T995))</f>
        <v/>
      </c>
      <c r="U996" s="172" t="str">
        <f>IF(F996="","",DSUM('1.2_Vehicles i maquinària'!$E$99:$S$109,"e3",$F$790:$F996)-SUM(U$791:U995))</f>
        <v/>
      </c>
      <c r="V996" s="172" t="str">
        <f>IF(F996="","",DSUM('1.2_Vehicles i maquinària'!$E$99:$S$109,"emissions",$F$790:$F996)-SUM(V$791:V995))</f>
        <v/>
      </c>
      <c r="W996" s="172" t="str">
        <f>IF(F996="","",DSUM('1.3_Emissions de procés'!$E$17:$M$32,"e1",$F$790:$F996)-SUM(W$791:W995))</f>
        <v/>
      </c>
      <c r="X996" s="172" t="str">
        <f>IF(F996="","",DSUM('1.3_Emissions de procés'!$E$17:$M$32,"e2",$F$790:$F996)-SUM(X$791:X995))</f>
        <v/>
      </c>
      <c r="Y996" s="172" t="str">
        <f>IF(F996="","",DSUM('1.3_Emissions de procés'!$E$17:$M$32,"e3",$F$790:$F996)-SUM(Y$791:Y995))</f>
        <v/>
      </c>
      <c r="Z996" s="172" t="str">
        <f>IF(F996="","",DSUM('1.3_Emissions de procés'!$E$17:$M$32,"emissions",$F$790:$F996)-SUM(Z$791:Z995))</f>
        <v/>
      </c>
      <c r="AA996" s="172" t="str">
        <f>IF(F996="","",DSUM('1.3_Emissions de procés'!$E$39:$M$54,"e1",$F$790:$F996)-SUM(AA$791:AA995))</f>
        <v/>
      </c>
      <c r="AB996" s="193" t="str">
        <f>IF(F996="","",DSUM('1.3_Emissions de procés'!$E$39:$M$54,"e2",$F$790:$F996)-SUM(AB$791:AB995))</f>
        <v/>
      </c>
      <c r="AC996" s="193" t="str">
        <f>IF(F996="","",DSUM('1.3_Emissions de procés'!$E$39:$M$54,"e3",$F$790:$F996)-SUM(AC$791:AC995))</f>
        <v/>
      </c>
      <c r="AD996" s="193" t="str">
        <f>IF(F996="","",DSUM('1.3_Emissions de procés'!$E$39:$M$54,"emissions",$F$790:$F996)-SUM(AD$791:AD995))</f>
        <v/>
      </c>
    </row>
    <row r="997" spans="2:30" x14ac:dyDescent="0.25">
      <c r="B997">
        <v>207</v>
      </c>
      <c r="C997" s="172" t="str">
        <f>IF('0.1_Dades generals organització'!E250="","",'0.1_Dades generals organització'!E250)</f>
        <v/>
      </c>
      <c r="D997" s="172" t="str">
        <f>IF(C997="","",IF('0.1_Dades generals organització'!G250="no","",Dades!C997))</f>
        <v/>
      </c>
      <c r="E997" s="172" t="str">
        <f>IFERROR(INDEX($D$791:$D$1040,MATCH(0,INDEX(COUNTIF($E$790:E996,$D$791:$D$1040),),)),"")</f>
        <v/>
      </c>
      <c r="F997" s="172" t="str">
        <f t="shared" si="26"/>
        <v/>
      </c>
      <c r="G997" s="172" t="str">
        <f>IF(F997="","",DSUM('1.1_Instal·lacions fixes'!$E$14:$R$36,"e1",$F$790:$F997)+DSUM('1.1_Instal·lacions fixes'!$E$43:$L$58,"e1",$F$790:$F997)-SUM(G$791:G996))</f>
        <v/>
      </c>
      <c r="H997" s="172" t="str">
        <f>IF(F997="","",DSUM('1.1_Instal·lacions fixes'!$E$14:$R$36,"e2",$F$790:$F997)+DSUM('1.1_Instal·lacions fixes'!$E$43:$L$58,"e2",$F$790:$F997)-SUM(H$791:H996))</f>
        <v/>
      </c>
      <c r="I997" s="172" t="str">
        <f>IF(F997="","",DSUM('1.1_Instal·lacions fixes'!$E$14:$R$36,"e3",$F$790:$F997)+DSUM('1.1_Instal·lacions fixes'!$E$43:$L$58,"e3",$F$790:$F997)-SUM(I$791:I996))</f>
        <v/>
      </c>
      <c r="J997" s="172" t="str">
        <f>IF(F997="","",DSUM('1.1_Instal·lacions fixes'!$E$14:$R$36,"emissions",$F$790:$F997)+DSUM('1.1_Instal·lacions fixes'!$E$43:$L$58,"emissions",$F$790:$F997)-SUM(J$791:J996))</f>
        <v/>
      </c>
      <c r="K997" s="172" t="str">
        <f>IF(F997="","",DSUM('1.2_Vehicles i maquinària'!$E$22:$S$44,"e1",$F$790:$F997)+DSUM('1.2_Vehicles i maquinària'!$E$50:$S$70,"emissions",$F$790:$F997)-SUM(K$791:K996))</f>
        <v/>
      </c>
      <c r="L997" s="172" t="str">
        <f>IF(F997="","",DSUM('1.2_Vehicles i maquinària'!$E$22:$S$44,"e2",$F$790:$F997)-SUM(L$791:L996))</f>
        <v/>
      </c>
      <c r="M997" s="172" t="str">
        <f>IF(F997="","",DSUM('1.2_Vehicles i maquinària'!$E$22:$S$44,"e3",$F$790:$F997)-SUM(M$791:M996))</f>
        <v/>
      </c>
      <c r="N997" s="172" t="str">
        <f>IF(F997="","",DSUM('1.2_Vehicles i maquinària'!$E$22:$S$44,"emissions",$F$790:$F997)+DSUM('1.2_Vehicles i maquinària'!$E$50:$S$70,"emissions",$F$790:$F997)-SUM(N$791:N996))</f>
        <v/>
      </c>
      <c r="O997" s="172" t="str">
        <f>IF(F997="","",DSUM('1.2_Vehicles i maquinària'!$E$82:$S$92,"e1",$F$790:$F997)-SUM(O$791:O996))</f>
        <v/>
      </c>
      <c r="P997" s="172" t="str">
        <f>IF(F997="","",DSUM('1.2_Vehicles i maquinària'!$E$82:$S$92,"e2",$F$790:$F997)-SUM(P$791:P996))</f>
        <v/>
      </c>
      <c r="Q997" s="172" t="str">
        <f>IF(F997="","",DSUM('1.2_Vehicles i maquinària'!$E$82:$S$92,"e3",$F$790:$F997)-SUM(Q$791:Q996))</f>
        <v/>
      </c>
      <c r="R997" s="172" t="str">
        <f>IF(F997="","",DSUM('1.2_Vehicles i maquinària'!$E$82:$S$92,"emissions",$F$790:$F997)-SUM(R$791:R996))</f>
        <v/>
      </c>
      <c r="S997" s="172" t="str">
        <f>IF(F997="","",DSUM('1.2_Vehicles i maquinària'!$E$99:$S$109,"e1",$F$790:$F997)-SUM(S$791:S996))</f>
        <v/>
      </c>
      <c r="T997" s="172" t="str">
        <f>IF(F997="","",DSUM('1.2_Vehicles i maquinària'!$E$99:$S$109,"e2",$F$790:$F997)-SUM(T$791:T996))</f>
        <v/>
      </c>
      <c r="U997" s="172" t="str">
        <f>IF(F997="","",DSUM('1.2_Vehicles i maquinària'!$E$99:$S$109,"e3",$F$790:$F997)-SUM(U$791:U996))</f>
        <v/>
      </c>
      <c r="V997" s="172" t="str">
        <f>IF(F997="","",DSUM('1.2_Vehicles i maquinària'!$E$99:$S$109,"emissions",$F$790:$F997)-SUM(V$791:V996))</f>
        <v/>
      </c>
      <c r="W997" s="172" t="str">
        <f>IF(F997="","",DSUM('1.3_Emissions de procés'!$E$17:$M$32,"e1",$F$790:$F997)-SUM(W$791:W996))</f>
        <v/>
      </c>
      <c r="X997" s="172" t="str">
        <f>IF(F997="","",DSUM('1.3_Emissions de procés'!$E$17:$M$32,"e2",$F$790:$F997)-SUM(X$791:X996))</f>
        <v/>
      </c>
      <c r="Y997" s="172" t="str">
        <f>IF(F997="","",DSUM('1.3_Emissions de procés'!$E$17:$M$32,"e3",$F$790:$F997)-SUM(Y$791:Y996))</f>
        <v/>
      </c>
      <c r="Z997" s="172" t="str">
        <f>IF(F997="","",DSUM('1.3_Emissions de procés'!$E$17:$M$32,"emissions",$F$790:$F997)-SUM(Z$791:Z996))</f>
        <v/>
      </c>
      <c r="AA997" s="172" t="str">
        <f>IF(F997="","",DSUM('1.3_Emissions de procés'!$E$39:$M$54,"e1",$F$790:$F997)-SUM(AA$791:AA996))</f>
        <v/>
      </c>
      <c r="AB997" s="193" t="str">
        <f>IF(F997="","",DSUM('1.3_Emissions de procés'!$E$39:$M$54,"e2",$F$790:$F997)-SUM(AB$791:AB996))</f>
        <v/>
      </c>
      <c r="AC997" s="193" t="str">
        <f>IF(F997="","",DSUM('1.3_Emissions de procés'!$E$39:$M$54,"e3",$F$790:$F997)-SUM(AC$791:AC996))</f>
        <v/>
      </c>
      <c r="AD997" s="193" t="str">
        <f>IF(F997="","",DSUM('1.3_Emissions de procés'!$E$39:$M$54,"emissions",$F$790:$F997)-SUM(AD$791:AD996))</f>
        <v/>
      </c>
    </row>
    <row r="998" spans="2:30" x14ac:dyDescent="0.25">
      <c r="B998">
        <v>208</v>
      </c>
      <c r="C998" s="172" t="str">
        <f>IF('0.1_Dades generals organització'!E251="","",'0.1_Dades generals organització'!E251)</f>
        <v/>
      </c>
      <c r="D998" s="172" t="str">
        <f>IF(C998="","",IF('0.1_Dades generals organització'!G251="no","",Dades!C998))</f>
        <v/>
      </c>
      <c r="E998" s="172" t="str">
        <f>IFERROR(INDEX($D$791:$D$1040,MATCH(0,INDEX(COUNTIF($E$790:E997,$D$791:$D$1040),),)),"")</f>
        <v/>
      </c>
      <c r="F998" s="172" t="str">
        <f t="shared" si="26"/>
        <v/>
      </c>
      <c r="G998" s="172" t="str">
        <f>IF(F998="","",DSUM('1.1_Instal·lacions fixes'!$E$14:$R$36,"e1",$F$790:$F998)+DSUM('1.1_Instal·lacions fixes'!$E$43:$L$58,"e1",$F$790:$F998)-SUM(G$791:G997))</f>
        <v/>
      </c>
      <c r="H998" s="172" t="str">
        <f>IF(F998="","",DSUM('1.1_Instal·lacions fixes'!$E$14:$R$36,"e2",$F$790:$F998)+DSUM('1.1_Instal·lacions fixes'!$E$43:$L$58,"e2",$F$790:$F998)-SUM(H$791:H997))</f>
        <v/>
      </c>
      <c r="I998" s="172" t="str">
        <f>IF(F998="","",DSUM('1.1_Instal·lacions fixes'!$E$14:$R$36,"e3",$F$790:$F998)+DSUM('1.1_Instal·lacions fixes'!$E$43:$L$58,"e3",$F$790:$F998)-SUM(I$791:I997))</f>
        <v/>
      </c>
      <c r="J998" s="172" t="str">
        <f>IF(F998="","",DSUM('1.1_Instal·lacions fixes'!$E$14:$R$36,"emissions",$F$790:$F998)+DSUM('1.1_Instal·lacions fixes'!$E$43:$L$58,"emissions",$F$790:$F998)-SUM(J$791:J997))</f>
        <v/>
      </c>
      <c r="K998" s="172" t="str">
        <f>IF(F998="","",DSUM('1.2_Vehicles i maquinària'!$E$22:$S$44,"e1",$F$790:$F998)+DSUM('1.2_Vehicles i maquinària'!$E$50:$S$70,"emissions",$F$790:$F998)-SUM(K$791:K997))</f>
        <v/>
      </c>
      <c r="L998" s="172" t="str">
        <f>IF(F998="","",DSUM('1.2_Vehicles i maquinària'!$E$22:$S$44,"e2",$F$790:$F998)-SUM(L$791:L997))</f>
        <v/>
      </c>
      <c r="M998" s="172" t="str">
        <f>IF(F998="","",DSUM('1.2_Vehicles i maquinària'!$E$22:$S$44,"e3",$F$790:$F998)-SUM(M$791:M997))</f>
        <v/>
      </c>
      <c r="N998" s="172" t="str">
        <f>IF(F998="","",DSUM('1.2_Vehicles i maquinària'!$E$22:$S$44,"emissions",$F$790:$F998)+DSUM('1.2_Vehicles i maquinària'!$E$50:$S$70,"emissions",$F$790:$F998)-SUM(N$791:N997))</f>
        <v/>
      </c>
      <c r="O998" s="172" t="str">
        <f>IF(F998="","",DSUM('1.2_Vehicles i maquinària'!$E$82:$S$92,"e1",$F$790:$F998)-SUM(O$791:O997))</f>
        <v/>
      </c>
      <c r="P998" s="172" t="str">
        <f>IF(F998="","",DSUM('1.2_Vehicles i maquinària'!$E$82:$S$92,"e2",$F$790:$F998)-SUM(P$791:P997))</f>
        <v/>
      </c>
      <c r="Q998" s="172" t="str">
        <f>IF(F998="","",DSUM('1.2_Vehicles i maquinària'!$E$82:$S$92,"e3",$F$790:$F998)-SUM(Q$791:Q997))</f>
        <v/>
      </c>
      <c r="R998" s="172" t="str">
        <f>IF(F998="","",DSUM('1.2_Vehicles i maquinària'!$E$82:$S$92,"emissions",$F$790:$F998)-SUM(R$791:R997))</f>
        <v/>
      </c>
      <c r="S998" s="172" t="str">
        <f>IF(F998="","",DSUM('1.2_Vehicles i maquinària'!$E$99:$S$109,"e1",$F$790:$F998)-SUM(S$791:S997))</f>
        <v/>
      </c>
      <c r="T998" s="172" t="str">
        <f>IF(F998="","",DSUM('1.2_Vehicles i maquinària'!$E$99:$S$109,"e2",$F$790:$F998)-SUM(T$791:T997))</f>
        <v/>
      </c>
      <c r="U998" s="172" t="str">
        <f>IF(F998="","",DSUM('1.2_Vehicles i maquinària'!$E$99:$S$109,"e3",$F$790:$F998)-SUM(U$791:U997))</f>
        <v/>
      </c>
      <c r="V998" s="172" t="str">
        <f>IF(F998="","",DSUM('1.2_Vehicles i maquinària'!$E$99:$S$109,"emissions",$F$790:$F998)-SUM(V$791:V997))</f>
        <v/>
      </c>
      <c r="W998" s="172" t="str">
        <f>IF(F998="","",DSUM('1.3_Emissions de procés'!$E$17:$M$32,"e1",$F$790:$F998)-SUM(W$791:W997))</f>
        <v/>
      </c>
      <c r="X998" s="172" t="str">
        <f>IF(F998="","",DSUM('1.3_Emissions de procés'!$E$17:$M$32,"e2",$F$790:$F998)-SUM(X$791:X997))</f>
        <v/>
      </c>
      <c r="Y998" s="172" t="str">
        <f>IF(F998="","",DSUM('1.3_Emissions de procés'!$E$17:$M$32,"e3",$F$790:$F998)-SUM(Y$791:Y997))</f>
        <v/>
      </c>
      <c r="Z998" s="172" t="str">
        <f>IF(F998="","",DSUM('1.3_Emissions de procés'!$E$17:$M$32,"emissions",$F$790:$F998)-SUM(Z$791:Z997))</f>
        <v/>
      </c>
      <c r="AA998" s="172" t="str">
        <f>IF(F998="","",DSUM('1.3_Emissions de procés'!$E$39:$M$54,"e1",$F$790:$F998)-SUM(AA$791:AA997))</f>
        <v/>
      </c>
      <c r="AB998" s="193" t="str">
        <f>IF(F998="","",DSUM('1.3_Emissions de procés'!$E$39:$M$54,"e2",$F$790:$F998)-SUM(AB$791:AB997))</f>
        <v/>
      </c>
      <c r="AC998" s="193" t="str">
        <f>IF(F998="","",DSUM('1.3_Emissions de procés'!$E$39:$M$54,"e3",$F$790:$F998)-SUM(AC$791:AC997))</f>
        <v/>
      </c>
      <c r="AD998" s="193" t="str">
        <f>IF(F998="","",DSUM('1.3_Emissions de procés'!$E$39:$M$54,"emissions",$F$790:$F998)-SUM(AD$791:AD997))</f>
        <v/>
      </c>
    </row>
    <row r="999" spans="2:30" x14ac:dyDescent="0.25">
      <c r="B999">
        <v>209</v>
      </c>
      <c r="C999" s="172" t="str">
        <f>IF('0.1_Dades generals organització'!E252="","",'0.1_Dades generals organització'!E252)</f>
        <v/>
      </c>
      <c r="D999" s="172" t="str">
        <f>IF(C999="","",IF('0.1_Dades generals organització'!G252="no","",Dades!C999))</f>
        <v/>
      </c>
      <c r="E999" s="172" t="str">
        <f>IFERROR(INDEX($D$791:$D$1040,MATCH(0,INDEX(COUNTIF($E$790:E998,$D$791:$D$1040),),)),"")</f>
        <v/>
      </c>
      <c r="F999" s="172" t="str">
        <f t="shared" si="26"/>
        <v/>
      </c>
      <c r="G999" s="172" t="str">
        <f>IF(F999="","",DSUM('1.1_Instal·lacions fixes'!$E$14:$R$36,"e1",$F$790:$F999)+DSUM('1.1_Instal·lacions fixes'!$E$43:$L$58,"e1",$F$790:$F999)-SUM(G$791:G998))</f>
        <v/>
      </c>
      <c r="H999" s="172" t="str">
        <f>IF(F999="","",DSUM('1.1_Instal·lacions fixes'!$E$14:$R$36,"e2",$F$790:$F999)+DSUM('1.1_Instal·lacions fixes'!$E$43:$L$58,"e2",$F$790:$F999)-SUM(H$791:H998))</f>
        <v/>
      </c>
      <c r="I999" s="172" t="str">
        <f>IF(F999="","",DSUM('1.1_Instal·lacions fixes'!$E$14:$R$36,"e3",$F$790:$F999)+DSUM('1.1_Instal·lacions fixes'!$E$43:$L$58,"e3",$F$790:$F999)-SUM(I$791:I998))</f>
        <v/>
      </c>
      <c r="J999" s="172" t="str">
        <f>IF(F999="","",DSUM('1.1_Instal·lacions fixes'!$E$14:$R$36,"emissions",$F$790:$F999)+DSUM('1.1_Instal·lacions fixes'!$E$43:$L$58,"emissions",$F$790:$F999)-SUM(J$791:J998))</f>
        <v/>
      </c>
      <c r="K999" s="172" t="str">
        <f>IF(F999="","",DSUM('1.2_Vehicles i maquinària'!$E$22:$S$44,"e1",$F$790:$F999)+DSUM('1.2_Vehicles i maquinària'!$E$50:$S$70,"emissions",$F$790:$F999)-SUM(K$791:K998))</f>
        <v/>
      </c>
      <c r="L999" s="172" t="str">
        <f>IF(F999="","",DSUM('1.2_Vehicles i maquinària'!$E$22:$S$44,"e2",$F$790:$F999)-SUM(L$791:L998))</f>
        <v/>
      </c>
      <c r="M999" s="172" t="str">
        <f>IF(F999="","",DSUM('1.2_Vehicles i maquinària'!$E$22:$S$44,"e3",$F$790:$F999)-SUM(M$791:M998))</f>
        <v/>
      </c>
      <c r="N999" s="172" t="str">
        <f>IF(F999="","",DSUM('1.2_Vehicles i maquinària'!$E$22:$S$44,"emissions",$F$790:$F999)+DSUM('1.2_Vehicles i maquinària'!$E$50:$S$70,"emissions",$F$790:$F999)-SUM(N$791:N998))</f>
        <v/>
      </c>
      <c r="O999" s="172" t="str">
        <f>IF(F999="","",DSUM('1.2_Vehicles i maquinària'!$E$82:$S$92,"e1",$F$790:$F999)-SUM(O$791:O998))</f>
        <v/>
      </c>
      <c r="P999" s="172" t="str">
        <f>IF(F999="","",DSUM('1.2_Vehicles i maquinària'!$E$82:$S$92,"e2",$F$790:$F999)-SUM(P$791:P998))</f>
        <v/>
      </c>
      <c r="Q999" s="172" t="str">
        <f>IF(F999="","",DSUM('1.2_Vehicles i maquinària'!$E$82:$S$92,"e3",$F$790:$F999)-SUM(Q$791:Q998))</f>
        <v/>
      </c>
      <c r="R999" s="172" t="str">
        <f>IF(F999="","",DSUM('1.2_Vehicles i maquinària'!$E$82:$S$92,"emissions",$F$790:$F999)-SUM(R$791:R998))</f>
        <v/>
      </c>
      <c r="S999" s="172" t="str">
        <f>IF(F999="","",DSUM('1.2_Vehicles i maquinària'!$E$99:$S$109,"e1",$F$790:$F999)-SUM(S$791:S998))</f>
        <v/>
      </c>
      <c r="T999" s="172" t="str">
        <f>IF(F999="","",DSUM('1.2_Vehicles i maquinària'!$E$99:$S$109,"e2",$F$790:$F999)-SUM(T$791:T998))</f>
        <v/>
      </c>
      <c r="U999" s="172" t="str">
        <f>IF(F999="","",DSUM('1.2_Vehicles i maquinària'!$E$99:$S$109,"e3",$F$790:$F999)-SUM(U$791:U998))</f>
        <v/>
      </c>
      <c r="V999" s="172" t="str">
        <f>IF(F999="","",DSUM('1.2_Vehicles i maquinària'!$E$99:$S$109,"emissions",$F$790:$F999)-SUM(V$791:V998))</f>
        <v/>
      </c>
      <c r="W999" s="172" t="str">
        <f>IF(F999="","",DSUM('1.3_Emissions de procés'!$E$17:$M$32,"e1",$F$790:$F999)-SUM(W$791:W998))</f>
        <v/>
      </c>
      <c r="X999" s="172" t="str">
        <f>IF(F999="","",DSUM('1.3_Emissions de procés'!$E$17:$M$32,"e2",$F$790:$F999)-SUM(X$791:X998))</f>
        <v/>
      </c>
      <c r="Y999" s="172" t="str">
        <f>IF(F999="","",DSUM('1.3_Emissions de procés'!$E$17:$M$32,"e3",$F$790:$F999)-SUM(Y$791:Y998))</f>
        <v/>
      </c>
      <c r="Z999" s="172" t="str">
        <f>IF(F999="","",DSUM('1.3_Emissions de procés'!$E$17:$M$32,"emissions",$F$790:$F999)-SUM(Z$791:Z998))</f>
        <v/>
      </c>
      <c r="AA999" s="172" t="str">
        <f>IF(F999="","",DSUM('1.3_Emissions de procés'!$E$39:$M$54,"e1",$F$790:$F999)-SUM(AA$791:AA998))</f>
        <v/>
      </c>
      <c r="AB999" s="193" t="str">
        <f>IF(F999="","",DSUM('1.3_Emissions de procés'!$E$39:$M$54,"e2",$F$790:$F999)-SUM(AB$791:AB998))</f>
        <v/>
      </c>
      <c r="AC999" s="193" t="str">
        <f>IF(F999="","",DSUM('1.3_Emissions de procés'!$E$39:$M$54,"e3",$F$790:$F999)-SUM(AC$791:AC998))</f>
        <v/>
      </c>
      <c r="AD999" s="193" t="str">
        <f>IF(F999="","",DSUM('1.3_Emissions de procés'!$E$39:$M$54,"emissions",$F$790:$F999)-SUM(AD$791:AD998))</f>
        <v/>
      </c>
    </row>
    <row r="1000" spans="2:30" x14ac:dyDescent="0.25">
      <c r="B1000">
        <v>210</v>
      </c>
      <c r="C1000" s="172" t="str">
        <f>IF('0.1_Dades generals organització'!E253="","",'0.1_Dades generals organització'!E253)</f>
        <v/>
      </c>
      <c r="D1000" s="172" t="str">
        <f>IF(C1000="","",IF('0.1_Dades generals organització'!G253="no","",Dades!C1000))</f>
        <v/>
      </c>
      <c r="E1000" s="172" t="str">
        <f>IFERROR(INDEX($D$791:$D$1040,MATCH(0,INDEX(COUNTIF($E$790:E999,$D$791:$D$1040),),)),"")</f>
        <v/>
      </c>
      <c r="F1000" s="172" t="str">
        <f t="shared" si="26"/>
        <v/>
      </c>
      <c r="G1000" s="172" t="str">
        <f>IF(F1000="","",DSUM('1.1_Instal·lacions fixes'!$E$14:$R$36,"e1",$F$790:$F1000)+DSUM('1.1_Instal·lacions fixes'!$E$43:$L$58,"e1",$F$790:$F1000)-SUM(G$791:G999))</f>
        <v/>
      </c>
      <c r="H1000" s="172" t="str">
        <f>IF(F1000="","",DSUM('1.1_Instal·lacions fixes'!$E$14:$R$36,"e2",$F$790:$F1000)+DSUM('1.1_Instal·lacions fixes'!$E$43:$L$58,"e2",$F$790:$F1000)-SUM(H$791:H999))</f>
        <v/>
      </c>
      <c r="I1000" s="172" t="str">
        <f>IF(F1000="","",DSUM('1.1_Instal·lacions fixes'!$E$14:$R$36,"e3",$F$790:$F1000)+DSUM('1.1_Instal·lacions fixes'!$E$43:$L$58,"e3",$F$790:$F1000)-SUM(I$791:I999))</f>
        <v/>
      </c>
      <c r="J1000" s="172" t="str">
        <f>IF(F1000="","",DSUM('1.1_Instal·lacions fixes'!$E$14:$R$36,"emissions",$F$790:$F1000)+DSUM('1.1_Instal·lacions fixes'!$E$43:$L$58,"emissions",$F$790:$F1000)-SUM(J$791:J999))</f>
        <v/>
      </c>
      <c r="K1000" s="172" t="str">
        <f>IF(F1000="","",DSUM('1.2_Vehicles i maquinària'!$E$22:$S$44,"e1",$F$790:$F1000)+DSUM('1.2_Vehicles i maquinària'!$E$50:$S$70,"emissions",$F$790:$F1000)-SUM(K$791:K999))</f>
        <v/>
      </c>
      <c r="L1000" s="172" t="str">
        <f>IF(F1000="","",DSUM('1.2_Vehicles i maquinària'!$E$22:$S$44,"e2",$F$790:$F1000)-SUM(L$791:L999))</f>
        <v/>
      </c>
      <c r="M1000" s="172" t="str">
        <f>IF(F1000="","",DSUM('1.2_Vehicles i maquinària'!$E$22:$S$44,"e3",$F$790:$F1000)-SUM(M$791:M999))</f>
        <v/>
      </c>
      <c r="N1000" s="172" t="str">
        <f>IF(F1000="","",DSUM('1.2_Vehicles i maquinària'!$E$22:$S$44,"emissions",$F$790:$F1000)+DSUM('1.2_Vehicles i maquinària'!$E$50:$S$70,"emissions",$F$790:$F1000)-SUM(N$791:N999))</f>
        <v/>
      </c>
      <c r="O1000" s="172" t="str">
        <f>IF(F1000="","",DSUM('1.2_Vehicles i maquinària'!$E$82:$S$92,"e1",$F$790:$F1000)-SUM(O$791:O999))</f>
        <v/>
      </c>
      <c r="P1000" s="172" t="str">
        <f>IF(F1000="","",DSUM('1.2_Vehicles i maquinària'!$E$82:$S$92,"e2",$F$790:$F1000)-SUM(P$791:P999))</f>
        <v/>
      </c>
      <c r="Q1000" s="172" t="str">
        <f>IF(F1000="","",DSUM('1.2_Vehicles i maquinària'!$E$82:$S$92,"e3",$F$790:$F1000)-SUM(Q$791:Q999))</f>
        <v/>
      </c>
      <c r="R1000" s="172" t="str">
        <f>IF(F1000="","",DSUM('1.2_Vehicles i maquinària'!$E$82:$S$92,"emissions",$F$790:$F1000)-SUM(R$791:R999))</f>
        <v/>
      </c>
      <c r="S1000" s="172" t="str">
        <f>IF(F1000="","",DSUM('1.2_Vehicles i maquinària'!$E$99:$S$109,"e1",$F$790:$F1000)-SUM(S$791:S999))</f>
        <v/>
      </c>
      <c r="T1000" s="172" t="str">
        <f>IF(F1000="","",DSUM('1.2_Vehicles i maquinària'!$E$99:$S$109,"e2",$F$790:$F1000)-SUM(T$791:T999))</f>
        <v/>
      </c>
      <c r="U1000" s="172" t="str">
        <f>IF(F1000="","",DSUM('1.2_Vehicles i maquinària'!$E$99:$S$109,"e3",$F$790:$F1000)-SUM(U$791:U999))</f>
        <v/>
      </c>
      <c r="V1000" s="172" t="str">
        <f>IF(F1000="","",DSUM('1.2_Vehicles i maquinària'!$E$99:$S$109,"emissions",$F$790:$F1000)-SUM(V$791:V999))</f>
        <v/>
      </c>
      <c r="W1000" s="172" t="str">
        <f>IF(F1000="","",DSUM('1.3_Emissions de procés'!$E$17:$M$32,"e1",$F$790:$F1000)-SUM(W$791:W999))</f>
        <v/>
      </c>
      <c r="X1000" s="172" t="str">
        <f>IF(F1000="","",DSUM('1.3_Emissions de procés'!$E$17:$M$32,"e2",$F$790:$F1000)-SUM(X$791:X999))</f>
        <v/>
      </c>
      <c r="Y1000" s="172" t="str">
        <f>IF(F1000="","",DSUM('1.3_Emissions de procés'!$E$17:$M$32,"e3",$F$790:$F1000)-SUM(Y$791:Y999))</f>
        <v/>
      </c>
      <c r="Z1000" s="172" t="str">
        <f>IF(F1000="","",DSUM('1.3_Emissions de procés'!$E$17:$M$32,"emissions",$F$790:$F1000)-SUM(Z$791:Z999))</f>
        <v/>
      </c>
      <c r="AA1000" s="172" t="str">
        <f>IF(F1000="","",DSUM('1.3_Emissions de procés'!$E$39:$M$54,"e1",$F$790:$F1000)-SUM(AA$791:AA999))</f>
        <v/>
      </c>
      <c r="AB1000" s="193" t="str">
        <f>IF(F1000="","",DSUM('1.3_Emissions de procés'!$E$39:$M$54,"e2",$F$790:$F1000)-SUM(AB$791:AB999))</f>
        <v/>
      </c>
      <c r="AC1000" s="193" t="str">
        <f>IF(F1000="","",DSUM('1.3_Emissions de procés'!$E$39:$M$54,"e3",$F$790:$F1000)-SUM(AC$791:AC999))</f>
        <v/>
      </c>
      <c r="AD1000" s="193" t="str">
        <f>IF(F1000="","",DSUM('1.3_Emissions de procés'!$E$39:$M$54,"emissions",$F$790:$F1000)-SUM(AD$791:AD999))</f>
        <v/>
      </c>
    </row>
    <row r="1001" spans="2:30" x14ac:dyDescent="0.25">
      <c r="B1001">
        <v>211</v>
      </c>
      <c r="C1001" s="172" t="str">
        <f>IF('0.1_Dades generals organització'!E254="","",'0.1_Dades generals organització'!E254)</f>
        <v/>
      </c>
      <c r="D1001" s="172" t="str">
        <f>IF(C1001="","",IF('0.1_Dades generals organització'!G254="no","",Dades!C1001))</f>
        <v/>
      </c>
      <c r="E1001" s="172" t="str">
        <f>IFERROR(INDEX($D$791:$D$1040,MATCH(0,INDEX(COUNTIF($E$790:E1000,$D$791:$D$1040),),)),"")</f>
        <v/>
      </c>
      <c r="F1001" s="172" t="str">
        <f t="shared" si="26"/>
        <v/>
      </c>
      <c r="G1001" s="172" t="str">
        <f>IF(F1001="","",DSUM('1.1_Instal·lacions fixes'!$E$14:$R$36,"e1",$F$790:$F1001)+DSUM('1.1_Instal·lacions fixes'!$E$43:$L$58,"e1",$F$790:$F1001)-SUM(G$791:G1000))</f>
        <v/>
      </c>
      <c r="H1001" s="172" t="str">
        <f>IF(F1001="","",DSUM('1.1_Instal·lacions fixes'!$E$14:$R$36,"e2",$F$790:$F1001)+DSUM('1.1_Instal·lacions fixes'!$E$43:$L$58,"e2",$F$790:$F1001)-SUM(H$791:H1000))</f>
        <v/>
      </c>
      <c r="I1001" s="172" t="str">
        <f>IF(F1001="","",DSUM('1.1_Instal·lacions fixes'!$E$14:$R$36,"e3",$F$790:$F1001)+DSUM('1.1_Instal·lacions fixes'!$E$43:$L$58,"e3",$F$790:$F1001)-SUM(I$791:I1000))</f>
        <v/>
      </c>
      <c r="J1001" s="172" t="str">
        <f>IF(F1001="","",DSUM('1.1_Instal·lacions fixes'!$E$14:$R$36,"emissions",$F$790:$F1001)+DSUM('1.1_Instal·lacions fixes'!$E$43:$L$58,"emissions",$F$790:$F1001)-SUM(J$791:J1000))</f>
        <v/>
      </c>
      <c r="K1001" s="172" t="str">
        <f>IF(F1001="","",DSUM('1.2_Vehicles i maquinària'!$E$22:$S$44,"e1",$F$790:$F1001)+DSUM('1.2_Vehicles i maquinària'!$E$50:$S$70,"emissions",$F$790:$F1001)-SUM(K$791:K1000))</f>
        <v/>
      </c>
      <c r="L1001" s="172" t="str">
        <f>IF(F1001="","",DSUM('1.2_Vehicles i maquinària'!$E$22:$S$44,"e2",$F$790:$F1001)-SUM(L$791:L1000))</f>
        <v/>
      </c>
      <c r="M1001" s="172" t="str">
        <f>IF(F1001="","",DSUM('1.2_Vehicles i maquinària'!$E$22:$S$44,"e3",$F$790:$F1001)-SUM(M$791:M1000))</f>
        <v/>
      </c>
      <c r="N1001" s="172" t="str">
        <f>IF(F1001="","",DSUM('1.2_Vehicles i maquinària'!$E$22:$S$44,"emissions",$F$790:$F1001)+DSUM('1.2_Vehicles i maquinària'!$E$50:$S$70,"emissions",$F$790:$F1001)-SUM(N$791:N1000))</f>
        <v/>
      </c>
      <c r="O1001" s="172" t="str">
        <f>IF(F1001="","",DSUM('1.2_Vehicles i maquinària'!$E$82:$S$92,"e1",$F$790:$F1001)-SUM(O$791:O1000))</f>
        <v/>
      </c>
      <c r="P1001" s="172" t="str">
        <f>IF(F1001="","",DSUM('1.2_Vehicles i maquinària'!$E$82:$S$92,"e2",$F$790:$F1001)-SUM(P$791:P1000))</f>
        <v/>
      </c>
      <c r="Q1001" s="172" t="str">
        <f>IF(F1001="","",DSUM('1.2_Vehicles i maquinària'!$E$82:$S$92,"e3",$F$790:$F1001)-SUM(Q$791:Q1000))</f>
        <v/>
      </c>
      <c r="R1001" s="172" t="str">
        <f>IF(F1001="","",DSUM('1.2_Vehicles i maquinària'!$E$82:$S$92,"emissions",$F$790:$F1001)-SUM(R$791:R1000))</f>
        <v/>
      </c>
      <c r="S1001" s="172" t="str">
        <f>IF(F1001="","",DSUM('1.2_Vehicles i maquinària'!$E$99:$S$109,"e1",$F$790:$F1001)-SUM(S$791:S1000))</f>
        <v/>
      </c>
      <c r="T1001" s="172" t="str">
        <f>IF(F1001="","",DSUM('1.2_Vehicles i maquinària'!$E$99:$S$109,"e2",$F$790:$F1001)-SUM(T$791:T1000))</f>
        <v/>
      </c>
      <c r="U1001" s="172" t="str">
        <f>IF(F1001="","",DSUM('1.2_Vehicles i maquinària'!$E$99:$S$109,"e3",$F$790:$F1001)-SUM(U$791:U1000))</f>
        <v/>
      </c>
      <c r="V1001" s="172" t="str">
        <f>IF(F1001="","",DSUM('1.2_Vehicles i maquinària'!$E$99:$S$109,"emissions",$F$790:$F1001)-SUM(V$791:V1000))</f>
        <v/>
      </c>
      <c r="W1001" s="172" t="str">
        <f>IF(F1001="","",DSUM('1.3_Emissions de procés'!$E$17:$M$32,"e1",$F$790:$F1001)-SUM(W$791:W1000))</f>
        <v/>
      </c>
      <c r="X1001" s="172" t="str">
        <f>IF(F1001="","",DSUM('1.3_Emissions de procés'!$E$17:$M$32,"e2",$F$790:$F1001)-SUM(X$791:X1000))</f>
        <v/>
      </c>
      <c r="Y1001" s="172" t="str">
        <f>IF(F1001="","",DSUM('1.3_Emissions de procés'!$E$17:$M$32,"e3",$F$790:$F1001)-SUM(Y$791:Y1000))</f>
        <v/>
      </c>
      <c r="Z1001" s="172" t="str">
        <f>IF(F1001="","",DSUM('1.3_Emissions de procés'!$E$17:$M$32,"emissions",$F$790:$F1001)-SUM(Z$791:Z1000))</f>
        <v/>
      </c>
      <c r="AA1001" s="172" t="str">
        <f>IF(F1001="","",DSUM('1.3_Emissions de procés'!$E$39:$M$54,"e1",$F$790:$F1001)-SUM(AA$791:AA1000))</f>
        <v/>
      </c>
      <c r="AB1001" s="193" t="str">
        <f>IF(F1001="","",DSUM('1.3_Emissions de procés'!$E$39:$M$54,"e2",$F$790:$F1001)-SUM(AB$791:AB1000))</f>
        <v/>
      </c>
      <c r="AC1001" s="193" t="str">
        <f>IF(F1001="","",DSUM('1.3_Emissions de procés'!$E$39:$M$54,"e3",$F$790:$F1001)-SUM(AC$791:AC1000))</f>
        <v/>
      </c>
      <c r="AD1001" s="193" t="str">
        <f>IF(F1001="","",DSUM('1.3_Emissions de procés'!$E$39:$M$54,"emissions",$F$790:$F1001)-SUM(AD$791:AD1000))</f>
        <v/>
      </c>
    </row>
    <row r="1002" spans="2:30" x14ac:dyDescent="0.25">
      <c r="B1002">
        <v>212</v>
      </c>
      <c r="C1002" s="172" t="str">
        <f>IF('0.1_Dades generals organització'!E255="","",'0.1_Dades generals organització'!E255)</f>
        <v/>
      </c>
      <c r="D1002" s="172" t="str">
        <f>IF(C1002="","",IF('0.1_Dades generals organització'!G255="no","",Dades!C1002))</f>
        <v/>
      </c>
      <c r="E1002" s="172" t="str">
        <f>IFERROR(INDEX($D$791:$D$1040,MATCH(0,INDEX(COUNTIF($E$790:E1001,$D$791:$D$1040),),)),"")</f>
        <v/>
      </c>
      <c r="F1002" s="172" t="str">
        <f t="shared" si="26"/>
        <v/>
      </c>
      <c r="G1002" s="172" t="str">
        <f>IF(F1002="","",DSUM('1.1_Instal·lacions fixes'!$E$14:$R$36,"e1",$F$790:$F1002)+DSUM('1.1_Instal·lacions fixes'!$E$43:$L$58,"e1",$F$790:$F1002)-SUM(G$791:G1001))</f>
        <v/>
      </c>
      <c r="H1002" s="172" t="str">
        <f>IF(F1002="","",DSUM('1.1_Instal·lacions fixes'!$E$14:$R$36,"e2",$F$790:$F1002)+DSUM('1.1_Instal·lacions fixes'!$E$43:$L$58,"e2",$F$790:$F1002)-SUM(H$791:H1001))</f>
        <v/>
      </c>
      <c r="I1002" s="172" t="str">
        <f>IF(F1002="","",DSUM('1.1_Instal·lacions fixes'!$E$14:$R$36,"e3",$F$790:$F1002)+DSUM('1.1_Instal·lacions fixes'!$E$43:$L$58,"e3",$F$790:$F1002)-SUM(I$791:I1001))</f>
        <v/>
      </c>
      <c r="J1002" s="172" t="str">
        <f>IF(F1002="","",DSUM('1.1_Instal·lacions fixes'!$E$14:$R$36,"emissions",$F$790:$F1002)+DSUM('1.1_Instal·lacions fixes'!$E$43:$L$58,"emissions",$F$790:$F1002)-SUM(J$791:J1001))</f>
        <v/>
      </c>
      <c r="K1002" s="172" t="str">
        <f>IF(F1002="","",DSUM('1.2_Vehicles i maquinària'!$E$22:$S$44,"e1",$F$790:$F1002)+DSUM('1.2_Vehicles i maquinària'!$E$50:$S$70,"emissions",$F$790:$F1002)-SUM(K$791:K1001))</f>
        <v/>
      </c>
      <c r="L1002" s="172" t="str">
        <f>IF(F1002="","",DSUM('1.2_Vehicles i maquinària'!$E$22:$S$44,"e2",$F$790:$F1002)-SUM(L$791:L1001))</f>
        <v/>
      </c>
      <c r="M1002" s="172" t="str">
        <f>IF(F1002="","",DSUM('1.2_Vehicles i maquinària'!$E$22:$S$44,"e3",$F$790:$F1002)-SUM(M$791:M1001))</f>
        <v/>
      </c>
      <c r="N1002" s="172" t="str">
        <f>IF(F1002="","",DSUM('1.2_Vehicles i maquinària'!$E$22:$S$44,"emissions",$F$790:$F1002)+DSUM('1.2_Vehicles i maquinària'!$E$50:$S$70,"emissions",$F$790:$F1002)-SUM(N$791:N1001))</f>
        <v/>
      </c>
      <c r="O1002" s="172" t="str">
        <f>IF(F1002="","",DSUM('1.2_Vehicles i maquinària'!$E$82:$S$92,"e1",$F$790:$F1002)-SUM(O$791:O1001))</f>
        <v/>
      </c>
      <c r="P1002" s="172" t="str">
        <f>IF(F1002="","",DSUM('1.2_Vehicles i maquinària'!$E$82:$S$92,"e2",$F$790:$F1002)-SUM(P$791:P1001))</f>
        <v/>
      </c>
      <c r="Q1002" s="172" t="str">
        <f>IF(F1002="","",DSUM('1.2_Vehicles i maquinària'!$E$82:$S$92,"e3",$F$790:$F1002)-SUM(Q$791:Q1001))</f>
        <v/>
      </c>
      <c r="R1002" s="172" t="str">
        <f>IF(F1002="","",DSUM('1.2_Vehicles i maquinària'!$E$82:$S$92,"emissions",$F$790:$F1002)-SUM(R$791:R1001))</f>
        <v/>
      </c>
      <c r="S1002" s="172" t="str">
        <f>IF(F1002="","",DSUM('1.2_Vehicles i maquinària'!$E$99:$S$109,"e1",$F$790:$F1002)-SUM(S$791:S1001))</f>
        <v/>
      </c>
      <c r="T1002" s="172" t="str">
        <f>IF(F1002="","",DSUM('1.2_Vehicles i maquinària'!$E$99:$S$109,"e2",$F$790:$F1002)-SUM(T$791:T1001))</f>
        <v/>
      </c>
      <c r="U1002" s="172" t="str">
        <f>IF(F1002="","",DSUM('1.2_Vehicles i maquinària'!$E$99:$S$109,"e3",$F$790:$F1002)-SUM(U$791:U1001))</f>
        <v/>
      </c>
      <c r="V1002" s="172" t="str">
        <f>IF(F1002="","",DSUM('1.2_Vehicles i maquinària'!$E$99:$S$109,"emissions",$F$790:$F1002)-SUM(V$791:V1001))</f>
        <v/>
      </c>
      <c r="W1002" s="172" t="str">
        <f>IF(F1002="","",DSUM('1.3_Emissions de procés'!$E$17:$M$32,"e1",$F$790:$F1002)-SUM(W$791:W1001))</f>
        <v/>
      </c>
      <c r="X1002" s="172" t="str">
        <f>IF(F1002="","",DSUM('1.3_Emissions de procés'!$E$17:$M$32,"e2",$F$790:$F1002)-SUM(X$791:X1001))</f>
        <v/>
      </c>
      <c r="Y1002" s="172" t="str">
        <f>IF(F1002="","",DSUM('1.3_Emissions de procés'!$E$17:$M$32,"e3",$F$790:$F1002)-SUM(Y$791:Y1001))</f>
        <v/>
      </c>
      <c r="Z1002" s="172" t="str">
        <f>IF(F1002="","",DSUM('1.3_Emissions de procés'!$E$17:$M$32,"emissions",$F$790:$F1002)-SUM(Z$791:Z1001))</f>
        <v/>
      </c>
      <c r="AA1002" s="172" t="str">
        <f>IF(F1002="","",DSUM('1.3_Emissions de procés'!$E$39:$M$54,"e1",$F$790:$F1002)-SUM(AA$791:AA1001))</f>
        <v/>
      </c>
      <c r="AB1002" s="193" t="str">
        <f>IF(F1002="","",DSUM('1.3_Emissions de procés'!$E$39:$M$54,"e2",$F$790:$F1002)-SUM(AB$791:AB1001))</f>
        <v/>
      </c>
      <c r="AC1002" s="193" t="str">
        <f>IF(F1002="","",DSUM('1.3_Emissions de procés'!$E$39:$M$54,"e3",$F$790:$F1002)-SUM(AC$791:AC1001))</f>
        <v/>
      </c>
      <c r="AD1002" s="193" t="str">
        <f>IF(F1002="","",DSUM('1.3_Emissions de procés'!$E$39:$M$54,"emissions",$F$790:$F1002)-SUM(AD$791:AD1001))</f>
        <v/>
      </c>
    </row>
    <row r="1003" spans="2:30" x14ac:dyDescent="0.25">
      <c r="B1003">
        <v>213</v>
      </c>
      <c r="C1003" s="172" t="str">
        <f>IF('0.1_Dades generals organització'!E256="","",'0.1_Dades generals organització'!E256)</f>
        <v/>
      </c>
      <c r="D1003" s="172" t="str">
        <f>IF(C1003="","",IF('0.1_Dades generals organització'!G256="no","",Dades!C1003))</f>
        <v/>
      </c>
      <c r="E1003" s="172" t="str">
        <f>IFERROR(INDEX($D$791:$D$1040,MATCH(0,INDEX(COUNTIF($E$790:E1002,$D$791:$D$1040),),)),"")</f>
        <v/>
      </c>
      <c r="F1003" s="172" t="str">
        <f t="shared" si="26"/>
        <v/>
      </c>
      <c r="G1003" s="172" t="str">
        <f>IF(F1003="","",DSUM('1.1_Instal·lacions fixes'!$E$14:$R$36,"e1",$F$790:$F1003)+DSUM('1.1_Instal·lacions fixes'!$E$43:$L$58,"e1",$F$790:$F1003)-SUM(G$791:G1002))</f>
        <v/>
      </c>
      <c r="H1003" s="172" t="str">
        <f>IF(F1003="","",DSUM('1.1_Instal·lacions fixes'!$E$14:$R$36,"e2",$F$790:$F1003)+DSUM('1.1_Instal·lacions fixes'!$E$43:$L$58,"e2",$F$790:$F1003)-SUM(H$791:H1002))</f>
        <v/>
      </c>
      <c r="I1003" s="172" t="str">
        <f>IF(F1003="","",DSUM('1.1_Instal·lacions fixes'!$E$14:$R$36,"e3",$F$790:$F1003)+DSUM('1.1_Instal·lacions fixes'!$E$43:$L$58,"e3",$F$790:$F1003)-SUM(I$791:I1002))</f>
        <v/>
      </c>
      <c r="J1003" s="172" t="str">
        <f>IF(F1003="","",DSUM('1.1_Instal·lacions fixes'!$E$14:$R$36,"emissions",$F$790:$F1003)+DSUM('1.1_Instal·lacions fixes'!$E$43:$L$58,"emissions",$F$790:$F1003)-SUM(J$791:J1002))</f>
        <v/>
      </c>
      <c r="K1003" s="172" t="str">
        <f>IF(F1003="","",DSUM('1.2_Vehicles i maquinària'!$E$22:$S$44,"e1",$F$790:$F1003)+DSUM('1.2_Vehicles i maquinària'!$E$50:$S$70,"emissions",$F$790:$F1003)-SUM(K$791:K1002))</f>
        <v/>
      </c>
      <c r="L1003" s="172" t="str">
        <f>IF(F1003="","",DSUM('1.2_Vehicles i maquinària'!$E$22:$S$44,"e2",$F$790:$F1003)-SUM(L$791:L1002))</f>
        <v/>
      </c>
      <c r="M1003" s="172" t="str">
        <f>IF(F1003="","",DSUM('1.2_Vehicles i maquinària'!$E$22:$S$44,"e3",$F$790:$F1003)-SUM(M$791:M1002))</f>
        <v/>
      </c>
      <c r="N1003" s="172" t="str">
        <f>IF(F1003="","",DSUM('1.2_Vehicles i maquinària'!$E$22:$S$44,"emissions",$F$790:$F1003)+DSUM('1.2_Vehicles i maquinària'!$E$50:$S$70,"emissions",$F$790:$F1003)-SUM(N$791:N1002))</f>
        <v/>
      </c>
      <c r="O1003" s="172" t="str">
        <f>IF(F1003="","",DSUM('1.2_Vehicles i maquinària'!$E$82:$S$92,"e1",$F$790:$F1003)-SUM(O$791:O1002))</f>
        <v/>
      </c>
      <c r="P1003" s="172" t="str">
        <f>IF(F1003="","",DSUM('1.2_Vehicles i maquinària'!$E$82:$S$92,"e2",$F$790:$F1003)-SUM(P$791:P1002))</f>
        <v/>
      </c>
      <c r="Q1003" s="172" t="str">
        <f>IF(F1003="","",DSUM('1.2_Vehicles i maquinària'!$E$82:$S$92,"e3",$F$790:$F1003)-SUM(Q$791:Q1002))</f>
        <v/>
      </c>
      <c r="R1003" s="172" t="str">
        <f>IF(F1003="","",DSUM('1.2_Vehicles i maquinària'!$E$82:$S$92,"emissions",$F$790:$F1003)-SUM(R$791:R1002))</f>
        <v/>
      </c>
      <c r="S1003" s="172" t="str">
        <f>IF(F1003="","",DSUM('1.2_Vehicles i maquinària'!$E$99:$S$109,"e1",$F$790:$F1003)-SUM(S$791:S1002))</f>
        <v/>
      </c>
      <c r="T1003" s="172" t="str">
        <f>IF(F1003="","",DSUM('1.2_Vehicles i maquinària'!$E$99:$S$109,"e2",$F$790:$F1003)-SUM(T$791:T1002))</f>
        <v/>
      </c>
      <c r="U1003" s="172" t="str">
        <f>IF(F1003="","",DSUM('1.2_Vehicles i maquinària'!$E$99:$S$109,"e3",$F$790:$F1003)-SUM(U$791:U1002))</f>
        <v/>
      </c>
      <c r="V1003" s="172" t="str">
        <f>IF(F1003="","",DSUM('1.2_Vehicles i maquinària'!$E$99:$S$109,"emissions",$F$790:$F1003)-SUM(V$791:V1002))</f>
        <v/>
      </c>
      <c r="W1003" s="172" t="str">
        <f>IF(F1003="","",DSUM('1.3_Emissions de procés'!$E$17:$M$32,"e1",$F$790:$F1003)-SUM(W$791:W1002))</f>
        <v/>
      </c>
      <c r="X1003" s="172" t="str">
        <f>IF(F1003="","",DSUM('1.3_Emissions de procés'!$E$17:$M$32,"e2",$F$790:$F1003)-SUM(X$791:X1002))</f>
        <v/>
      </c>
      <c r="Y1003" s="172" t="str">
        <f>IF(F1003="","",DSUM('1.3_Emissions de procés'!$E$17:$M$32,"e3",$F$790:$F1003)-SUM(Y$791:Y1002))</f>
        <v/>
      </c>
      <c r="Z1003" s="172" t="str">
        <f>IF(F1003="","",DSUM('1.3_Emissions de procés'!$E$17:$M$32,"emissions",$F$790:$F1003)-SUM(Z$791:Z1002))</f>
        <v/>
      </c>
      <c r="AA1003" s="172" t="str">
        <f>IF(F1003="","",DSUM('1.3_Emissions de procés'!$E$39:$M$54,"e1",$F$790:$F1003)-SUM(AA$791:AA1002))</f>
        <v/>
      </c>
      <c r="AB1003" s="193" t="str">
        <f>IF(F1003="","",DSUM('1.3_Emissions de procés'!$E$39:$M$54,"e2",$F$790:$F1003)-SUM(AB$791:AB1002))</f>
        <v/>
      </c>
      <c r="AC1003" s="193" t="str">
        <f>IF(F1003="","",DSUM('1.3_Emissions de procés'!$E$39:$M$54,"e3",$F$790:$F1003)-SUM(AC$791:AC1002))</f>
        <v/>
      </c>
      <c r="AD1003" s="193" t="str">
        <f>IF(F1003="","",DSUM('1.3_Emissions de procés'!$E$39:$M$54,"emissions",$F$790:$F1003)-SUM(AD$791:AD1002))</f>
        <v/>
      </c>
    </row>
    <row r="1004" spans="2:30" x14ac:dyDescent="0.25">
      <c r="B1004">
        <v>214</v>
      </c>
      <c r="C1004" s="172" t="str">
        <f>IF('0.1_Dades generals organització'!E257="","",'0.1_Dades generals organització'!E257)</f>
        <v/>
      </c>
      <c r="D1004" s="172" t="str">
        <f>IF(C1004="","",IF('0.1_Dades generals organització'!G257="no","",Dades!C1004))</f>
        <v/>
      </c>
      <c r="E1004" s="172" t="str">
        <f>IFERROR(INDEX($D$791:$D$1040,MATCH(0,INDEX(COUNTIF($E$790:E1003,$D$791:$D$1040),),)),"")</f>
        <v/>
      </c>
      <c r="F1004" s="172" t="str">
        <f t="shared" si="26"/>
        <v/>
      </c>
      <c r="G1004" s="172" t="str">
        <f>IF(F1004="","",DSUM('1.1_Instal·lacions fixes'!$E$14:$R$36,"e1",$F$790:$F1004)+DSUM('1.1_Instal·lacions fixes'!$E$43:$L$58,"e1",$F$790:$F1004)-SUM(G$791:G1003))</f>
        <v/>
      </c>
      <c r="H1004" s="172" t="str">
        <f>IF(F1004="","",DSUM('1.1_Instal·lacions fixes'!$E$14:$R$36,"e2",$F$790:$F1004)+DSUM('1.1_Instal·lacions fixes'!$E$43:$L$58,"e2",$F$790:$F1004)-SUM(H$791:H1003))</f>
        <v/>
      </c>
      <c r="I1004" s="172" t="str">
        <f>IF(F1004="","",DSUM('1.1_Instal·lacions fixes'!$E$14:$R$36,"e3",$F$790:$F1004)+DSUM('1.1_Instal·lacions fixes'!$E$43:$L$58,"e3",$F$790:$F1004)-SUM(I$791:I1003))</f>
        <v/>
      </c>
      <c r="J1004" s="172" t="str">
        <f>IF(F1004="","",DSUM('1.1_Instal·lacions fixes'!$E$14:$R$36,"emissions",$F$790:$F1004)+DSUM('1.1_Instal·lacions fixes'!$E$43:$L$58,"emissions",$F$790:$F1004)-SUM(J$791:J1003))</f>
        <v/>
      </c>
      <c r="K1004" s="172" t="str">
        <f>IF(F1004="","",DSUM('1.2_Vehicles i maquinària'!$E$22:$S$44,"e1",$F$790:$F1004)+DSUM('1.2_Vehicles i maquinària'!$E$50:$S$70,"emissions",$F$790:$F1004)-SUM(K$791:K1003))</f>
        <v/>
      </c>
      <c r="L1004" s="172" t="str">
        <f>IF(F1004="","",DSUM('1.2_Vehicles i maquinària'!$E$22:$S$44,"e2",$F$790:$F1004)-SUM(L$791:L1003))</f>
        <v/>
      </c>
      <c r="M1004" s="172" t="str">
        <f>IF(F1004="","",DSUM('1.2_Vehicles i maquinària'!$E$22:$S$44,"e3",$F$790:$F1004)-SUM(M$791:M1003))</f>
        <v/>
      </c>
      <c r="N1004" s="172" t="str">
        <f>IF(F1004="","",DSUM('1.2_Vehicles i maquinària'!$E$22:$S$44,"emissions",$F$790:$F1004)+DSUM('1.2_Vehicles i maquinària'!$E$50:$S$70,"emissions",$F$790:$F1004)-SUM(N$791:N1003))</f>
        <v/>
      </c>
      <c r="O1004" s="172" t="str">
        <f>IF(F1004="","",DSUM('1.2_Vehicles i maquinària'!$E$82:$S$92,"e1",$F$790:$F1004)-SUM(O$791:O1003))</f>
        <v/>
      </c>
      <c r="P1004" s="172" t="str">
        <f>IF(F1004="","",DSUM('1.2_Vehicles i maquinària'!$E$82:$S$92,"e2",$F$790:$F1004)-SUM(P$791:P1003))</f>
        <v/>
      </c>
      <c r="Q1004" s="172" t="str">
        <f>IF(F1004="","",DSUM('1.2_Vehicles i maquinària'!$E$82:$S$92,"e3",$F$790:$F1004)-SUM(Q$791:Q1003))</f>
        <v/>
      </c>
      <c r="R1004" s="172" t="str">
        <f>IF(F1004="","",DSUM('1.2_Vehicles i maquinària'!$E$82:$S$92,"emissions",$F$790:$F1004)-SUM(R$791:R1003))</f>
        <v/>
      </c>
      <c r="S1004" s="172" t="str">
        <f>IF(F1004="","",DSUM('1.2_Vehicles i maquinària'!$E$99:$S$109,"e1",$F$790:$F1004)-SUM(S$791:S1003))</f>
        <v/>
      </c>
      <c r="T1004" s="172" t="str">
        <f>IF(F1004="","",DSUM('1.2_Vehicles i maquinària'!$E$99:$S$109,"e2",$F$790:$F1004)-SUM(T$791:T1003))</f>
        <v/>
      </c>
      <c r="U1004" s="172" t="str">
        <f>IF(F1004="","",DSUM('1.2_Vehicles i maquinària'!$E$99:$S$109,"e3",$F$790:$F1004)-SUM(U$791:U1003))</f>
        <v/>
      </c>
      <c r="V1004" s="172" t="str">
        <f>IF(F1004="","",DSUM('1.2_Vehicles i maquinària'!$E$99:$S$109,"emissions",$F$790:$F1004)-SUM(V$791:V1003))</f>
        <v/>
      </c>
      <c r="W1004" s="172" t="str">
        <f>IF(F1004="","",DSUM('1.3_Emissions de procés'!$E$17:$M$32,"e1",$F$790:$F1004)-SUM(W$791:W1003))</f>
        <v/>
      </c>
      <c r="X1004" s="172" t="str">
        <f>IF(F1004="","",DSUM('1.3_Emissions de procés'!$E$17:$M$32,"e2",$F$790:$F1004)-SUM(X$791:X1003))</f>
        <v/>
      </c>
      <c r="Y1004" s="172" t="str">
        <f>IF(F1004="","",DSUM('1.3_Emissions de procés'!$E$17:$M$32,"e3",$F$790:$F1004)-SUM(Y$791:Y1003))</f>
        <v/>
      </c>
      <c r="Z1004" s="172" t="str">
        <f>IF(F1004="","",DSUM('1.3_Emissions de procés'!$E$17:$M$32,"emissions",$F$790:$F1004)-SUM(Z$791:Z1003))</f>
        <v/>
      </c>
      <c r="AA1004" s="172" t="str">
        <f>IF(F1004="","",DSUM('1.3_Emissions de procés'!$E$39:$M$54,"e1",$F$790:$F1004)-SUM(AA$791:AA1003))</f>
        <v/>
      </c>
      <c r="AB1004" s="193" t="str">
        <f>IF(F1004="","",DSUM('1.3_Emissions de procés'!$E$39:$M$54,"e2",$F$790:$F1004)-SUM(AB$791:AB1003))</f>
        <v/>
      </c>
      <c r="AC1004" s="193" t="str">
        <f>IF(F1004="","",DSUM('1.3_Emissions de procés'!$E$39:$M$54,"e3",$F$790:$F1004)-SUM(AC$791:AC1003))</f>
        <v/>
      </c>
      <c r="AD1004" s="193" t="str">
        <f>IF(F1004="","",DSUM('1.3_Emissions de procés'!$E$39:$M$54,"emissions",$F$790:$F1004)-SUM(AD$791:AD1003))</f>
        <v/>
      </c>
    </row>
    <row r="1005" spans="2:30" x14ac:dyDescent="0.25">
      <c r="B1005">
        <v>215</v>
      </c>
      <c r="C1005" s="172" t="str">
        <f>IF('0.1_Dades generals organització'!E258="","",'0.1_Dades generals organització'!E258)</f>
        <v/>
      </c>
      <c r="D1005" s="172" t="str">
        <f>IF(C1005="","",IF('0.1_Dades generals organització'!G258="no","",Dades!C1005))</f>
        <v/>
      </c>
      <c r="E1005" s="172" t="str">
        <f>IFERROR(INDEX($D$791:$D$1040,MATCH(0,INDEX(COUNTIF($E$790:E1004,$D$791:$D$1040),),)),"")</f>
        <v/>
      </c>
      <c r="F1005" s="172" t="str">
        <f t="shared" si="26"/>
        <v/>
      </c>
      <c r="G1005" s="172" t="str">
        <f>IF(F1005="","",DSUM('1.1_Instal·lacions fixes'!$E$14:$R$36,"e1",$F$790:$F1005)+DSUM('1.1_Instal·lacions fixes'!$E$43:$L$58,"e1",$F$790:$F1005)-SUM(G$791:G1004))</f>
        <v/>
      </c>
      <c r="H1005" s="172" t="str">
        <f>IF(F1005="","",DSUM('1.1_Instal·lacions fixes'!$E$14:$R$36,"e2",$F$790:$F1005)+DSUM('1.1_Instal·lacions fixes'!$E$43:$L$58,"e2",$F$790:$F1005)-SUM(H$791:H1004))</f>
        <v/>
      </c>
      <c r="I1005" s="172" t="str">
        <f>IF(F1005="","",DSUM('1.1_Instal·lacions fixes'!$E$14:$R$36,"e3",$F$790:$F1005)+DSUM('1.1_Instal·lacions fixes'!$E$43:$L$58,"e3",$F$790:$F1005)-SUM(I$791:I1004))</f>
        <v/>
      </c>
      <c r="J1005" s="172" t="str">
        <f>IF(F1005="","",DSUM('1.1_Instal·lacions fixes'!$E$14:$R$36,"emissions",$F$790:$F1005)+DSUM('1.1_Instal·lacions fixes'!$E$43:$L$58,"emissions",$F$790:$F1005)-SUM(J$791:J1004))</f>
        <v/>
      </c>
      <c r="K1005" s="172" t="str">
        <f>IF(F1005="","",DSUM('1.2_Vehicles i maquinària'!$E$22:$S$44,"e1",$F$790:$F1005)+DSUM('1.2_Vehicles i maquinària'!$E$50:$S$70,"emissions",$F$790:$F1005)-SUM(K$791:K1004))</f>
        <v/>
      </c>
      <c r="L1005" s="172" t="str">
        <f>IF(F1005="","",DSUM('1.2_Vehicles i maquinària'!$E$22:$S$44,"e2",$F$790:$F1005)-SUM(L$791:L1004))</f>
        <v/>
      </c>
      <c r="M1005" s="172" t="str">
        <f>IF(F1005="","",DSUM('1.2_Vehicles i maquinària'!$E$22:$S$44,"e3",$F$790:$F1005)-SUM(M$791:M1004))</f>
        <v/>
      </c>
      <c r="N1005" s="172" t="str">
        <f>IF(F1005="","",DSUM('1.2_Vehicles i maquinària'!$E$22:$S$44,"emissions",$F$790:$F1005)+DSUM('1.2_Vehicles i maquinària'!$E$50:$S$70,"emissions",$F$790:$F1005)-SUM(N$791:N1004))</f>
        <v/>
      </c>
      <c r="O1005" s="172" t="str">
        <f>IF(F1005="","",DSUM('1.2_Vehicles i maquinària'!$E$82:$S$92,"e1",$F$790:$F1005)-SUM(O$791:O1004))</f>
        <v/>
      </c>
      <c r="P1005" s="172" t="str">
        <f>IF(F1005="","",DSUM('1.2_Vehicles i maquinària'!$E$82:$S$92,"e2",$F$790:$F1005)-SUM(P$791:P1004))</f>
        <v/>
      </c>
      <c r="Q1005" s="172" t="str">
        <f>IF(F1005="","",DSUM('1.2_Vehicles i maquinària'!$E$82:$S$92,"e3",$F$790:$F1005)-SUM(Q$791:Q1004))</f>
        <v/>
      </c>
      <c r="R1005" s="172" t="str">
        <f>IF(F1005="","",DSUM('1.2_Vehicles i maquinària'!$E$82:$S$92,"emissions",$F$790:$F1005)-SUM(R$791:R1004))</f>
        <v/>
      </c>
      <c r="S1005" s="172" t="str">
        <f>IF(F1005="","",DSUM('1.2_Vehicles i maquinària'!$E$99:$S$109,"e1",$F$790:$F1005)-SUM(S$791:S1004))</f>
        <v/>
      </c>
      <c r="T1005" s="172" t="str">
        <f>IF(F1005="","",DSUM('1.2_Vehicles i maquinària'!$E$99:$S$109,"e2",$F$790:$F1005)-SUM(T$791:T1004))</f>
        <v/>
      </c>
      <c r="U1005" s="172" t="str">
        <f>IF(F1005="","",DSUM('1.2_Vehicles i maquinària'!$E$99:$S$109,"e3",$F$790:$F1005)-SUM(U$791:U1004))</f>
        <v/>
      </c>
      <c r="V1005" s="172" t="str">
        <f>IF(F1005="","",DSUM('1.2_Vehicles i maquinària'!$E$99:$S$109,"emissions",$F$790:$F1005)-SUM(V$791:V1004))</f>
        <v/>
      </c>
      <c r="W1005" s="172" t="str">
        <f>IF(F1005="","",DSUM('1.3_Emissions de procés'!$E$17:$M$32,"e1",$F$790:$F1005)-SUM(W$791:W1004))</f>
        <v/>
      </c>
      <c r="X1005" s="172" t="str">
        <f>IF(F1005="","",DSUM('1.3_Emissions de procés'!$E$17:$M$32,"e2",$F$790:$F1005)-SUM(X$791:X1004))</f>
        <v/>
      </c>
      <c r="Y1005" s="172" t="str">
        <f>IF(F1005="","",DSUM('1.3_Emissions de procés'!$E$17:$M$32,"e3",$F$790:$F1005)-SUM(Y$791:Y1004))</f>
        <v/>
      </c>
      <c r="Z1005" s="172" t="str">
        <f>IF(F1005="","",DSUM('1.3_Emissions de procés'!$E$17:$M$32,"emissions",$F$790:$F1005)-SUM(Z$791:Z1004))</f>
        <v/>
      </c>
      <c r="AA1005" s="172" t="str">
        <f>IF(F1005="","",DSUM('1.3_Emissions de procés'!$E$39:$M$54,"e1",$F$790:$F1005)-SUM(AA$791:AA1004))</f>
        <v/>
      </c>
      <c r="AB1005" s="193" t="str">
        <f>IF(F1005="","",DSUM('1.3_Emissions de procés'!$E$39:$M$54,"e2",$F$790:$F1005)-SUM(AB$791:AB1004))</f>
        <v/>
      </c>
      <c r="AC1005" s="193" t="str">
        <f>IF(F1005="","",DSUM('1.3_Emissions de procés'!$E$39:$M$54,"e3",$F$790:$F1005)-SUM(AC$791:AC1004))</f>
        <v/>
      </c>
      <c r="AD1005" s="193" t="str">
        <f>IF(F1005="","",DSUM('1.3_Emissions de procés'!$E$39:$M$54,"emissions",$F$790:$F1005)-SUM(AD$791:AD1004))</f>
        <v/>
      </c>
    </row>
    <row r="1006" spans="2:30" x14ac:dyDescent="0.25">
      <c r="B1006">
        <v>216</v>
      </c>
      <c r="C1006" s="172" t="str">
        <f>IF('0.1_Dades generals organització'!E259="","",'0.1_Dades generals organització'!E259)</f>
        <v/>
      </c>
      <c r="D1006" s="172" t="str">
        <f>IF(C1006="","",IF('0.1_Dades generals organització'!G259="no","",Dades!C1006))</f>
        <v/>
      </c>
      <c r="E1006" s="172" t="str">
        <f>IFERROR(INDEX($D$791:$D$1040,MATCH(0,INDEX(COUNTIF($E$790:E1005,$D$791:$D$1040),),)),"")</f>
        <v/>
      </c>
      <c r="F1006" s="172" t="str">
        <f t="shared" si="26"/>
        <v/>
      </c>
      <c r="G1006" s="172" t="str">
        <f>IF(F1006="","",DSUM('1.1_Instal·lacions fixes'!$E$14:$R$36,"e1",$F$790:$F1006)+DSUM('1.1_Instal·lacions fixes'!$E$43:$L$58,"e1",$F$790:$F1006)-SUM(G$791:G1005))</f>
        <v/>
      </c>
      <c r="H1006" s="172" t="str">
        <f>IF(F1006="","",DSUM('1.1_Instal·lacions fixes'!$E$14:$R$36,"e2",$F$790:$F1006)+DSUM('1.1_Instal·lacions fixes'!$E$43:$L$58,"e2",$F$790:$F1006)-SUM(H$791:H1005))</f>
        <v/>
      </c>
      <c r="I1006" s="172" t="str">
        <f>IF(F1006="","",DSUM('1.1_Instal·lacions fixes'!$E$14:$R$36,"e3",$F$790:$F1006)+DSUM('1.1_Instal·lacions fixes'!$E$43:$L$58,"e3",$F$790:$F1006)-SUM(I$791:I1005))</f>
        <v/>
      </c>
      <c r="J1006" s="172" t="str">
        <f>IF(F1006="","",DSUM('1.1_Instal·lacions fixes'!$E$14:$R$36,"emissions",$F$790:$F1006)+DSUM('1.1_Instal·lacions fixes'!$E$43:$L$58,"emissions",$F$790:$F1006)-SUM(J$791:J1005))</f>
        <v/>
      </c>
      <c r="K1006" s="172" t="str">
        <f>IF(F1006="","",DSUM('1.2_Vehicles i maquinària'!$E$22:$S$44,"e1",$F$790:$F1006)+DSUM('1.2_Vehicles i maquinària'!$E$50:$S$70,"emissions",$F$790:$F1006)-SUM(K$791:K1005))</f>
        <v/>
      </c>
      <c r="L1006" s="172" t="str">
        <f>IF(F1006="","",DSUM('1.2_Vehicles i maquinària'!$E$22:$S$44,"e2",$F$790:$F1006)-SUM(L$791:L1005))</f>
        <v/>
      </c>
      <c r="M1006" s="172" t="str">
        <f>IF(F1006="","",DSUM('1.2_Vehicles i maquinària'!$E$22:$S$44,"e3",$F$790:$F1006)-SUM(M$791:M1005))</f>
        <v/>
      </c>
      <c r="N1006" s="172" t="str">
        <f>IF(F1006="","",DSUM('1.2_Vehicles i maquinària'!$E$22:$S$44,"emissions",$F$790:$F1006)+DSUM('1.2_Vehicles i maquinària'!$E$50:$S$70,"emissions",$F$790:$F1006)-SUM(N$791:N1005))</f>
        <v/>
      </c>
      <c r="O1006" s="172" t="str">
        <f>IF(F1006="","",DSUM('1.2_Vehicles i maquinària'!$E$82:$S$92,"e1",$F$790:$F1006)-SUM(O$791:O1005))</f>
        <v/>
      </c>
      <c r="P1006" s="172" t="str">
        <f>IF(F1006="","",DSUM('1.2_Vehicles i maquinària'!$E$82:$S$92,"e2",$F$790:$F1006)-SUM(P$791:P1005))</f>
        <v/>
      </c>
      <c r="Q1006" s="172" t="str">
        <f>IF(F1006="","",DSUM('1.2_Vehicles i maquinària'!$E$82:$S$92,"e3",$F$790:$F1006)-SUM(Q$791:Q1005))</f>
        <v/>
      </c>
      <c r="R1006" s="172" t="str">
        <f>IF(F1006="","",DSUM('1.2_Vehicles i maquinària'!$E$82:$S$92,"emissions",$F$790:$F1006)-SUM(R$791:R1005))</f>
        <v/>
      </c>
      <c r="S1006" s="172" t="str">
        <f>IF(F1006="","",DSUM('1.2_Vehicles i maquinària'!$E$99:$S$109,"e1",$F$790:$F1006)-SUM(S$791:S1005))</f>
        <v/>
      </c>
      <c r="T1006" s="172" t="str">
        <f>IF(F1006="","",DSUM('1.2_Vehicles i maquinària'!$E$99:$S$109,"e2",$F$790:$F1006)-SUM(T$791:T1005))</f>
        <v/>
      </c>
      <c r="U1006" s="172" t="str">
        <f>IF(F1006="","",DSUM('1.2_Vehicles i maquinària'!$E$99:$S$109,"e3",$F$790:$F1006)-SUM(U$791:U1005))</f>
        <v/>
      </c>
      <c r="V1006" s="172" t="str">
        <f>IF(F1006="","",DSUM('1.2_Vehicles i maquinària'!$E$99:$S$109,"emissions",$F$790:$F1006)-SUM(V$791:V1005))</f>
        <v/>
      </c>
      <c r="W1006" s="172" t="str">
        <f>IF(F1006="","",DSUM('1.3_Emissions de procés'!$E$17:$M$32,"e1",$F$790:$F1006)-SUM(W$791:W1005))</f>
        <v/>
      </c>
      <c r="X1006" s="172" t="str">
        <f>IF(F1006="","",DSUM('1.3_Emissions de procés'!$E$17:$M$32,"e2",$F$790:$F1006)-SUM(X$791:X1005))</f>
        <v/>
      </c>
      <c r="Y1006" s="172" t="str">
        <f>IF(F1006="","",DSUM('1.3_Emissions de procés'!$E$17:$M$32,"e3",$F$790:$F1006)-SUM(Y$791:Y1005))</f>
        <v/>
      </c>
      <c r="Z1006" s="172" t="str">
        <f>IF(F1006="","",DSUM('1.3_Emissions de procés'!$E$17:$M$32,"emissions",$F$790:$F1006)-SUM(Z$791:Z1005))</f>
        <v/>
      </c>
      <c r="AA1006" s="172" t="str">
        <f>IF(F1006="","",DSUM('1.3_Emissions de procés'!$E$39:$M$54,"e1",$F$790:$F1006)-SUM(AA$791:AA1005))</f>
        <v/>
      </c>
      <c r="AB1006" s="193" t="str">
        <f>IF(F1006="","",DSUM('1.3_Emissions de procés'!$E$39:$M$54,"e2",$F$790:$F1006)-SUM(AB$791:AB1005))</f>
        <v/>
      </c>
      <c r="AC1006" s="193" t="str">
        <f>IF(F1006="","",DSUM('1.3_Emissions de procés'!$E$39:$M$54,"e3",$F$790:$F1006)-SUM(AC$791:AC1005))</f>
        <v/>
      </c>
      <c r="AD1006" s="193" t="str">
        <f>IF(F1006="","",DSUM('1.3_Emissions de procés'!$E$39:$M$54,"emissions",$F$790:$F1006)-SUM(AD$791:AD1005))</f>
        <v/>
      </c>
    </row>
    <row r="1007" spans="2:30" x14ac:dyDescent="0.25">
      <c r="B1007">
        <v>217</v>
      </c>
      <c r="C1007" s="172" t="str">
        <f>IF('0.1_Dades generals organització'!E260="","",'0.1_Dades generals organització'!E260)</f>
        <v/>
      </c>
      <c r="D1007" s="172" t="str">
        <f>IF(C1007="","",IF('0.1_Dades generals organització'!G260="no","",Dades!C1007))</f>
        <v/>
      </c>
      <c r="E1007" s="172" t="str">
        <f>IFERROR(INDEX($D$791:$D$1040,MATCH(0,INDEX(COUNTIF($E$790:E1006,$D$791:$D$1040),),)),"")</f>
        <v/>
      </c>
      <c r="F1007" s="172" t="str">
        <f t="shared" si="26"/>
        <v/>
      </c>
      <c r="G1007" s="172" t="str">
        <f>IF(F1007="","",DSUM('1.1_Instal·lacions fixes'!$E$14:$R$36,"e1",$F$790:$F1007)+DSUM('1.1_Instal·lacions fixes'!$E$43:$L$58,"e1",$F$790:$F1007)-SUM(G$791:G1006))</f>
        <v/>
      </c>
      <c r="H1007" s="172" t="str">
        <f>IF(F1007="","",DSUM('1.1_Instal·lacions fixes'!$E$14:$R$36,"e2",$F$790:$F1007)+DSUM('1.1_Instal·lacions fixes'!$E$43:$L$58,"e2",$F$790:$F1007)-SUM(H$791:H1006))</f>
        <v/>
      </c>
      <c r="I1007" s="172" t="str">
        <f>IF(F1007="","",DSUM('1.1_Instal·lacions fixes'!$E$14:$R$36,"e3",$F$790:$F1007)+DSUM('1.1_Instal·lacions fixes'!$E$43:$L$58,"e3",$F$790:$F1007)-SUM(I$791:I1006))</f>
        <v/>
      </c>
      <c r="J1007" s="172" t="str">
        <f>IF(F1007="","",DSUM('1.1_Instal·lacions fixes'!$E$14:$R$36,"emissions",$F$790:$F1007)+DSUM('1.1_Instal·lacions fixes'!$E$43:$L$58,"emissions",$F$790:$F1007)-SUM(J$791:J1006))</f>
        <v/>
      </c>
      <c r="K1007" s="172" t="str">
        <f>IF(F1007="","",DSUM('1.2_Vehicles i maquinària'!$E$22:$S$44,"e1",$F$790:$F1007)+DSUM('1.2_Vehicles i maquinària'!$E$50:$S$70,"emissions",$F$790:$F1007)-SUM(K$791:K1006))</f>
        <v/>
      </c>
      <c r="L1007" s="172" t="str">
        <f>IF(F1007="","",DSUM('1.2_Vehicles i maquinària'!$E$22:$S$44,"e2",$F$790:$F1007)-SUM(L$791:L1006))</f>
        <v/>
      </c>
      <c r="M1007" s="172" t="str">
        <f>IF(F1007="","",DSUM('1.2_Vehicles i maquinària'!$E$22:$S$44,"e3",$F$790:$F1007)-SUM(M$791:M1006))</f>
        <v/>
      </c>
      <c r="N1007" s="172" t="str">
        <f>IF(F1007="","",DSUM('1.2_Vehicles i maquinària'!$E$22:$S$44,"emissions",$F$790:$F1007)+DSUM('1.2_Vehicles i maquinària'!$E$50:$S$70,"emissions",$F$790:$F1007)-SUM(N$791:N1006))</f>
        <v/>
      </c>
      <c r="O1007" s="172" t="str">
        <f>IF(F1007="","",DSUM('1.2_Vehicles i maquinària'!$E$82:$S$92,"e1",$F$790:$F1007)-SUM(O$791:O1006))</f>
        <v/>
      </c>
      <c r="P1007" s="172" t="str">
        <f>IF(F1007="","",DSUM('1.2_Vehicles i maquinària'!$E$82:$S$92,"e2",$F$790:$F1007)-SUM(P$791:P1006))</f>
        <v/>
      </c>
      <c r="Q1007" s="172" t="str">
        <f>IF(F1007="","",DSUM('1.2_Vehicles i maquinària'!$E$82:$S$92,"e3",$F$790:$F1007)-SUM(Q$791:Q1006))</f>
        <v/>
      </c>
      <c r="R1007" s="172" t="str">
        <f>IF(F1007="","",DSUM('1.2_Vehicles i maquinària'!$E$82:$S$92,"emissions",$F$790:$F1007)-SUM(R$791:R1006))</f>
        <v/>
      </c>
      <c r="S1007" s="172" t="str">
        <f>IF(F1007="","",DSUM('1.2_Vehicles i maquinària'!$E$99:$S$109,"e1",$F$790:$F1007)-SUM(S$791:S1006))</f>
        <v/>
      </c>
      <c r="T1007" s="172" t="str">
        <f>IF(F1007="","",DSUM('1.2_Vehicles i maquinària'!$E$99:$S$109,"e2",$F$790:$F1007)-SUM(T$791:T1006))</f>
        <v/>
      </c>
      <c r="U1007" s="172" t="str">
        <f>IF(F1007="","",DSUM('1.2_Vehicles i maquinària'!$E$99:$S$109,"e3",$F$790:$F1007)-SUM(U$791:U1006))</f>
        <v/>
      </c>
      <c r="V1007" s="172" t="str">
        <f>IF(F1007="","",DSUM('1.2_Vehicles i maquinària'!$E$99:$S$109,"emissions",$F$790:$F1007)-SUM(V$791:V1006))</f>
        <v/>
      </c>
      <c r="W1007" s="172" t="str">
        <f>IF(F1007="","",DSUM('1.3_Emissions de procés'!$E$17:$M$32,"e1",$F$790:$F1007)-SUM(W$791:W1006))</f>
        <v/>
      </c>
      <c r="X1007" s="172" t="str">
        <f>IF(F1007="","",DSUM('1.3_Emissions de procés'!$E$17:$M$32,"e2",$F$790:$F1007)-SUM(X$791:X1006))</f>
        <v/>
      </c>
      <c r="Y1007" s="172" t="str">
        <f>IF(F1007="","",DSUM('1.3_Emissions de procés'!$E$17:$M$32,"e3",$F$790:$F1007)-SUM(Y$791:Y1006))</f>
        <v/>
      </c>
      <c r="Z1007" s="172" t="str">
        <f>IF(F1007="","",DSUM('1.3_Emissions de procés'!$E$17:$M$32,"emissions",$F$790:$F1007)-SUM(Z$791:Z1006))</f>
        <v/>
      </c>
      <c r="AA1007" s="172" t="str">
        <f>IF(F1007="","",DSUM('1.3_Emissions de procés'!$E$39:$M$54,"e1",$F$790:$F1007)-SUM(AA$791:AA1006))</f>
        <v/>
      </c>
      <c r="AB1007" s="193" t="str">
        <f>IF(F1007="","",DSUM('1.3_Emissions de procés'!$E$39:$M$54,"e2",$F$790:$F1007)-SUM(AB$791:AB1006))</f>
        <v/>
      </c>
      <c r="AC1007" s="193" t="str">
        <f>IF(F1007="","",DSUM('1.3_Emissions de procés'!$E$39:$M$54,"e3",$F$790:$F1007)-SUM(AC$791:AC1006))</f>
        <v/>
      </c>
      <c r="AD1007" s="193" t="str">
        <f>IF(F1007="","",DSUM('1.3_Emissions de procés'!$E$39:$M$54,"emissions",$F$790:$F1007)-SUM(AD$791:AD1006))</f>
        <v/>
      </c>
    </row>
    <row r="1008" spans="2:30" x14ac:dyDescent="0.25">
      <c r="B1008">
        <v>218</v>
      </c>
      <c r="C1008" s="172" t="str">
        <f>IF('0.1_Dades generals organització'!E261="","",'0.1_Dades generals organització'!E261)</f>
        <v/>
      </c>
      <c r="D1008" s="172" t="str">
        <f>IF(C1008="","",IF('0.1_Dades generals organització'!G261="no","",Dades!C1008))</f>
        <v/>
      </c>
      <c r="E1008" s="172" t="str">
        <f>IFERROR(INDEX($D$791:$D$1040,MATCH(0,INDEX(COUNTIF($E$790:E1007,$D$791:$D$1040),),)),"")</f>
        <v/>
      </c>
      <c r="F1008" s="172" t="str">
        <f t="shared" si="26"/>
        <v/>
      </c>
      <c r="G1008" s="172" t="str">
        <f>IF(F1008="","",DSUM('1.1_Instal·lacions fixes'!$E$14:$R$36,"e1",$F$790:$F1008)+DSUM('1.1_Instal·lacions fixes'!$E$43:$L$58,"e1",$F$790:$F1008)-SUM(G$791:G1007))</f>
        <v/>
      </c>
      <c r="H1008" s="172" t="str">
        <f>IF(F1008="","",DSUM('1.1_Instal·lacions fixes'!$E$14:$R$36,"e2",$F$790:$F1008)+DSUM('1.1_Instal·lacions fixes'!$E$43:$L$58,"e2",$F$790:$F1008)-SUM(H$791:H1007))</f>
        <v/>
      </c>
      <c r="I1008" s="172" t="str">
        <f>IF(F1008="","",DSUM('1.1_Instal·lacions fixes'!$E$14:$R$36,"e3",$F$790:$F1008)+DSUM('1.1_Instal·lacions fixes'!$E$43:$L$58,"e3",$F$790:$F1008)-SUM(I$791:I1007))</f>
        <v/>
      </c>
      <c r="J1008" s="172" t="str">
        <f>IF(F1008="","",DSUM('1.1_Instal·lacions fixes'!$E$14:$R$36,"emissions",$F$790:$F1008)+DSUM('1.1_Instal·lacions fixes'!$E$43:$L$58,"emissions",$F$790:$F1008)-SUM(J$791:J1007))</f>
        <v/>
      </c>
      <c r="K1008" s="172" t="str">
        <f>IF(F1008="","",DSUM('1.2_Vehicles i maquinària'!$E$22:$S$44,"e1",$F$790:$F1008)+DSUM('1.2_Vehicles i maquinària'!$E$50:$S$70,"emissions",$F$790:$F1008)-SUM(K$791:K1007))</f>
        <v/>
      </c>
      <c r="L1008" s="172" t="str">
        <f>IF(F1008="","",DSUM('1.2_Vehicles i maquinària'!$E$22:$S$44,"e2",$F$790:$F1008)-SUM(L$791:L1007))</f>
        <v/>
      </c>
      <c r="M1008" s="172" t="str">
        <f>IF(F1008="","",DSUM('1.2_Vehicles i maquinària'!$E$22:$S$44,"e3",$F$790:$F1008)-SUM(M$791:M1007))</f>
        <v/>
      </c>
      <c r="N1008" s="172" t="str">
        <f>IF(F1008="","",DSUM('1.2_Vehicles i maquinària'!$E$22:$S$44,"emissions",$F$790:$F1008)+DSUM('1.2_Vehicles i maquinària'!$E$50:$S$70,"emissions",$F$790:$F1008)-SUM(N$791:N1007))</f>
        <v/>
      </c>
      <c r="O1008" s="172" t="str">
        <f>IF(F1008="","",DSUM('1.2_Vehicles i maquinària'!$E$82:$S$92,"e1",$F$790:$F1008)-SUM(O$791:O1007))</f>
        <v/>
      </c>
      <c r="P1008" s="172" t="str">
        <f>IF(F1008="","",DSUM('1.2_Vehicles i maquinària'!$E$82:$S$92,"e2",$F$790:$F1008)-SUM(P$791:P1007))</f>
        <v/>
      </c>
      <c r="Q1008" s="172" t="str">
        <f>IF(F1008="","",DSUM('1.2_Vehicles i maquinària'!$E$82:$S$92,"e3",$F$790:$F1008)-SUM(Q$791:Q1007))</f>
        <v/>
      </c>
      <c r="R1008" s="172" t="str">
        <f>IF(F1008="","",DSUM('1.2_Vehicles i maquinària'!$E$82:$S$92,"emissions",$F$790:$F1008)-SUM(R$791:R1007))</f>
        <v/>
      </c>
      <c r="S1008" s="172" t="str">
        <f>IF(F1008="","",DSUM('1.2_Vehicles i maquinària'!$E$99:$S$109,"e1",$F$790:$F1008)-SUM(S$791:S1007))</f>
        <v/>
      </c>
      <c r="T1008" s="172" t="str">
        <f>IF(F1008="","",DSUM('1.2_Vehicles i maquinària'!$E$99:$S$109,"e2",$F$790:$F1008)-SUM(T$791:T1007))</f>
        <v/>
      </c>
      <c r="U1008" s="172" t="str">
        <f>IF(F1008="","",DSUM('1.2_Vehicles i maquinària'!$E$99:$S$109,"e3",$F$790:$F1008)-SUM(U$791:U1007))</f>
        <v/>
      </c>
      <c r="V1008" s="172" t="str">
        <f>IF(F1008="","",DSUM('1.2_Vehicles i maquinària'!$E$99:$S$109,"emissions",$F$790:$F1008)-SUM(V$791:V1007))</f>
        <v/>
      </c>
      <c r="W1008" s="172" t="str">
        <f>IF(F1008="","",DSUM('1.3_Emissions de procés'!$E$17:$M$32,"e1",$F$790:$F1008)-SUM(W$791:W1007))</f>
        <v/>
      </c>
      <c r="X1008" s="172" t="str">
        <f>IF(F1008="","",DSUM('1.3_Emissions de procés'!$E$17:$M$32,"e2",$F$790:$F1008)-SUM(X$791:X1007))</f>
        <v/>
      </c>
      <c r="Y1008" s="172" t="str">
        <f>IF(F1008="","",DSUM('1.3_Emissions de procés'!$E$17:$M$32,"e3",$F$790:$F1008)-SUM(Y$791:Y1007))</f>
        <v/>
      </c>
      <c r="Z1008" s="172" t="str">
        <f>IF(F1008="","",DSUM('1.3_Emissions de procés'!$E$17:$M$32,"emissions",$F$790:$F1008)-SUM(Z$791:Z1007))</f>
        <v/>
      </c>
      <c r="AA1008" s="172" t="str">
        <f>IF(F1008="","",DSUM('1.3_Emissions de procés'!$E$39:$M$54,"e1",$F$790:$F1008)-SUM(AA$791:AA1007))</f>
        <v/>
      </c>
      <c r="AB1008" s="193" t="str">
        <f>IF(F1008="","",DSUM('1.3_Emissions de procés'!$E$39:$M$54,"e2",$F$790:$F1008)-SUM(AB$791:AB1007))</f>
        <v/>
      </c>
      <c r="AC1008" s="193" t="str">
        <f>IF(F1008="","",DSUM('1.3_Emissions de procés'!$E$39:$M$54,"e3",$F$790:$F1008)-SUM(AC$791:AC1007))</f>
        <v/>
      </c>
      <c r="AD1008" s="193" t="str">
        <f>IF(F1008="","",DSUM('1.3_Emissions de procés'!$E$39:$M$54,"emissions",$F$790:$F1008)-SUM(AD$791:AD1007))</f>
        <v/>
      </c>
    </row>
    <row r="1009" spans="2:30" x14ac:dyDescent="0.25">
      <c r="B1009">
        <v>219</v>
      </c>
      <c r="C1009" s="172" t="str">
        <f>IF('0.1_Dades generals organització'!E262="","",'0.1_Dades generals organització'!E262)</f>
        <v/>
      </c>
      <c r="D1009" s="172" t="str">
        <f>IF(C1009="","",IF('0.1_Dades generals organització'!G262="no","",Dades!C1009))</f>
        <v/>
      </c>
      <c r="E1009" s="172" t="str">
        <f>IFERROR(INDEX($D$791:$D$1040,MATCH(0,INDEX(COUNTIF($E$790:E1008,$D$791:$D$1040),),)),"")</f>
        <v/>
      </c>
      <c r="F1009" s="172" t="str">
        <f t="shared" si="26"/>
        <v/>
      </c>
      <c r="G1009" s="172" t="str">
        <f>IF(F1009="","",DSUM('1.1_Instal·lacions fixes'!$E$14:$R$36,"e1",$F$790:$F1009)+DSUM('1.1_Instal·lacions fixes'!$E$43:$L$58,"e1",$F$790:$F1009)-SUM(G$791:G1008))</f>
        <v/>
      </c>
      <c r="H1009" s="172" t="str">
        <f>IF(F1009="","",DSUM('1.1_Instal·lacions fixes'!$E$14:$R$36,"e2",$F$790:$F1009)+DSUM('1.1_Instal·lacions fixes'!$E$43:$L$58,"e2",$F$790:$F1009)-SUM(H$791:H1008))</f>
        <v/>
      </c>
      <c r="I1009" s="172" t="str">
        <f>IF(F1009="","",DSUM('1.1_Instal·lacions fixes'!$E$14:$R$36,"e3",$F$790:$F1009)+DSUM('1.1_Instal·lacions fixes'!$E$43:$L$58,"e3",$F$790:$F1009)-SUM(I$791:I1008))</f>
        <v/>
      </c>
      <c r="J1009" s="172" t="str">
        <f>IF(F1009="","",DSUM('1.1_Instal·lacions fixes'!$E$14:$R$36,"emissions",$F$790:$F1009)+DSUM('1.1_Instal·lacions fixes'!$E$43:$L$58,"emissions",$F$790:$F1009)-SUM(J$791:J1008))</f>
        <v/>
      </c>
      <c r="K1009" s="172" t="str">
        <f>IF(F1009="","",DSUM('1.2_Vehicles i maquinària'!$E$22:$S$44,"e1",$F$790:$F1009)+DSUM('1.2_Vehicles i maquinària'!$E$50:$S$70,"emissions",$F$790:$F1009)-SUM(K$791:K1008))</f>
        <v/>
      </c>
      <c r="L1009" s="172" t="str">
        <f>IF(F1009="","",DSUM('1.2_Vehicles i maquinària'!$E$22:$S$44,"e2",$F$790:$F1009)-SUM(L$791:L1008))</f>
        <v/>
      </c>
      <c r="M1009" s="172" t="str">
        <f>IF(F1009="","",DSUM('1.2_Vehicles i maquinària'!$E$22:$S$44,"e3",$F$790:$F1009)-SUM(M$791:M1008))</f>
        <v/>
      </c>
      <c r="N1009" s="172" t="str">
        <f>IF(F1009="","",DSUM('1.2_Vehicles i maquinària'!$E$22:$S$44,"emissions",$F$790:$F1009)+DSUM('1.2_Vehicles i maquinària'!$E$50:$S$70,"emissions",$F$790:$F1009)-SUM(N$791:N1008))</f>
        <v/>
      </c>
      <c r="O1009" s="172" t="str">
        <f>IF(F1009="","",DSUM('1.2_Vehicles i maquinària'!$E$82:$S$92,"e1",$F$790:$F1009)-SUM(O$791:O1008))</f>
        <v/>
      </c>
      <c r="P1009" s="172" t="str">
        <f>IF(F1009="","",DSUM('1.2_Vehicles i maquinària'!$E$82:$S$92,"e2",$F$790:$F1009)-SUM(P$791:P1008))</f>
        <v/>
      </c>
      <c r="Q1009" s="172" t="str">
        <f>IF(F1009="","",DSUM('1.2_Vehicles i maquinària'!$E$82:$S$92,"e3",$F$790:$F1009)-SUM(Q$791:Q1008))</f>
        <v/>
      </c>
      <c r="R1009" s="172" t="str">
        <f>IF(F1009="","",DSUM('1.2_Vehicles i maquinària'!$E$82:$S$92,"emissions",$F$790:$F1009)-SUM(R$791:R1008))</f>
        <v/>
      </c>
      <c r="S1009" s="172" t="str">
        <f>IF(F1009="","",DSUM('1.2_Vehicles i maquinària'!$E$99:$S$109,"e1",$F$790:$F1009)-SUM(S$791:S1008))</f>
        <v/>
      </c>
      <c r="T1009" s="172" t="str">
        <f>IF(F1009="","",DSUM('1.2_Vehicles i maquinària'!$E$99:$S$109,"e2",$F$790:$F1009)-SUM(T$791:T1008))</f>
        <v/>
      </c>
      <c r="U1009" s="172" t="str">
        <f>IF(F1009="","",DSUM('1.2_Vehicles i maquinària'!$E$99:$S$109,"e3",$F$790:$F1009)-SUM(U$791:U1008))</f>
        <v/>
      </c>
      <c r="V1009" s="172" t="str">
        <f>IF(F1009="","",DSUM('1.2_Vehicles i maquinària'!$E$99:$S$109,"emissions",$F$790:$F1009)-SUM(V$791:V1008))</f>
        <v/>
      </c>
      <c r="W1009" s="172" t="str">
        <f>IF(F1009="","",DSUM('1.3_Emissions de procés'!$E$17:$M$32,"e1",$F$790:$F1009)-SUM(W$791:W1008))</f>
        <v/>
      </c>
      <c r="X1009" s="172" t="str">
        <f>IF(F1009="","",DSUM('1.3_Emissions de procés'!$E$17:$M$32,"e2",$F$790:$F1009)-SUM(X$791:X1008))</f>
        <v/>
      </c>
      <c r="Y1009" s="172" t="str">
        <f>IF(F1009="","",DSUM('1.3_Emissions de procés'!$E$17:$M$32,"e3",$F$790:$F1009)-SUM(Y$791:Y1008))</f>
        <v/>
      </c>
      <c r="Z1009" s="172" t="str">
        <f>IF(F1009="","",DSUM('1.3_Emissions de procés'!$E$17:$M$32,"emissions",$F$790:$F1009)-SUM(Z$791:Z1008))</f>
        <v/>
      </c>
      <c r="AA1009" s="172" t="str">
        <f>IF(F1009="","",DSUM('1.3_Emissions de procés'!$E$39:$M$54,"e1",$F$790:$F1009)-SUM(AA$791:AA1008))</f>
        <v/>
      </c>
      <c r="AB1009" s="193" t="str">
        <f>IF(F1009="","",DSUM('1.3_Emissions de procés'!$E$39:$M$54,"e2",$F$790:$F1009)-SUM(AB$791:AB1008))</f>
        <v/>
      </c>
      <c r="AC1009" s="193" t="str">
        <f>IF(F1009="","",DSUM('1.3_Emissions de procés'!$E$39:$M$54,"e3",$F$790:$F1009)-SUM(AC$791:AC1008))</f>
        <v/>
      </c>
      <c r="AD1009" s="193" t="str">
        <f>IF(F1009="","",DSUM('1.3_Emissions de procés'!$E$39:$M$54,"emissions",$F$790:$F1009)-SUM(AD$791:AD1008))</f>
        <v/>
      </c>
    </row>
    <row r="1010" spans="2:30" x14ac:dyDescent="0.25">
      <c r="B1010">
        <v>220</v>
      </c>
      <c r="C1010" s="172" t="str">
        <f>IF('0.1_Dades generals organització'!E263="","",'0.1_Dades generals organització'!E263)</f>
        <v/>
      </c>
      <c r="D1010" s="172" t="str">
        <f>IF(C1010="","",IF('0.1_Dades generals organització'!G263="no","",Dades!C1010))</f>
        <v/>
      </c>
      <c r="E1010" s="172" t="str">
        <f>IFERROR(INDEX($D$791:$D$1040,MATCH(0,INDEX(COUNTIF($E$790:E1009,$D$791:$D$1040),),)),"")</f>
        <v/>
      </c>
      <c r="F1010" s="172" t="str">
        <f t="shared" si="26"/>
        <v/>
      </c>
      <c r="G1010" s="172" t="str">
        <f>IF(F1010="","",DSUM('1.1_Instal·lacions fixes'!$E$14:$R$36,"e1",$F$790:$F1010)+DSUM('1.1_Instal·lacions fixes'!$E$43:$L$58,"e1",$F$790:$F1010)-SUM(G$791:G1009))</f>
        <v/>
      </c>
      <c r="H1010" s="172" t="str">
        <f>IF(F1010="","",DSUM('1.1_Instal·lacions fixes'!$E$14:$R$36,"e2",$F$790:$F1010)+DSUM('1.1_Instal·lacions fixes'!$E$43:$L$58,"e2",$F$790:$F1010)-SUM(H$791:H1009))</f>
        <v/>
      </c>
      <c r="I1010" s="172" t="str">
        <f>IF(F1010="","",DSUM('1.1_Instal·lacions fixes'!$E$14:$R$36,"e3",$F$790:$F1010)+DSUM('1.1_Instal·lacions fixes'!$E$43:$L$58,"e3",$F$790:$F1010)-SUM(I$791:I1009))</f>
        <v/>
      </c>
      <c r="J1010" s="172" t="str">
        <f>IF(F1010="","",DSUM('1.1_Instal·lacions fixes'!$E$14:$R$36,"emissions",$F$790:$F1010)+DSUM('1.1_Instal·lacions fixes'!$E$43:$L$58,"emissions",$F$790:$F1010)-SUM(J$791:J1009))</f>
        <v/>
      </c>
      <c r="K1010" s="172" t="str">
        <f>IF(F1010="","",DSUM('1.2_Vehicles i maquinària'!$E$22:$S$44,"e1",$F$790:$F1010)+DSUM('1.2_Vehicles i maquinària'!$E$50:$S$70,"emissions",$F$790:$F1010)-SUM(K$791:K1009))</f>
        <v/>
      </c>
      <c r="L1010" s="172" t="str">
        <f>IF(F1010="","",DSUM('1.2_Vehicles i maquinària'!$E$22:$S$44,"e2",$F$790:$F1010)-SUM(L$791:L1009))</f>
        <v/>
      </c>
      <c r="M1010" s="172" t="str">
        <f>IF(F1010="","",DSUM('1.2_Vehicles i maquinària'!$E$22:$S$44,"e3",$F$790:$F1010)-SUM(M$791:M1009))</f>
        <v/>
      </c>
      <c r="N1010" s="172" t="str">
        <f>IF(F1010="","",DSUM('1.2_Vehicles i maquinària'!$E$22:$S$44,"emissions",$F$790:$F1010)+DSUM('1.2_Vehicles i maquinària'!$E$50:$S$70,"emissions",$F$790:$F1010)-SUM(N$791:N1009))</f>
        <v/>
      </c>
      <c r="O1010" s="172" t="str">
        <f>IF(F1010="","",DSUM('1.2_Vehicles i maquinària'!$E$82:$S$92,"e1",$F$790:$F1010)-SUM(O$791:O1009))</f>
        <v/>
      </c>
      <c r="P1010" s="172" t="str">
        <f>IF(F1010="","",DSUM('1.2_Vehicles i maquinària'!$E$82:$S$92,"e2",$F$790:$F1010)-SUM(P$791:P1009))</f>
        <v/>
      </c>
      <c r="Q1010" s="172" t="str">
        <f>IF(F1010="","",DSUM('1.2_Vehicles i maquinària'!$E$82:$S$92,"e3",$F$790:$F1010)-SUM(Q$791:Q1009))</f>
        <v/>
      </c>
      <c r="R1010" s="172" t="str">
        <f>IF(F1010="","",DSUM('1.2_Vehicles i maquinària'!$E$82:$S$92,"emissions",$F$790:$F1010)-SUM(R$791:R1009))</f>
        <v/>
      </c>
      <c r="S1010" s="172" t="str">
        <f>IF(F1010="","",DSUM('1.2_Vehicles i maquinària'!$E$99:$S$109,"e1",$F$790:$F1010)-SUM(S$791:S1009))</f>
        <v/>
      </c>
      <c r="T1010" s="172" t="str">
        <f>IF(F1010="","",DSUM('1.2_Vehicles i maquinària'!$E$99:$S$109,"e2",$F$790:$F1010)-SUM(T$791:T1009))</f>
        <v/>
      </c>
      <c r="U1010" s="172" t="str">
        <f>IF(F1010="","",DSUM('1.2_Vehicles i maquinària'!$E$99:$S$109,"e3",$F$790:$F1010)-SUM(U$791:U1009))</f>
        <v/>
      </c>
      <c r="V1010" s="172" t="str">
        <f>IF(F1010="","",DSUM('1.2_Vehicles i maquinària'!$E$99:$S$109,"emissions",$F$790:$F1010)-SUM(V$791:V1009))</f>
        <v/>
      </c>
      <c r="W1010" s="172" t="str">
        <f>IF(F1010="","",DSUM('1.3_Emissions de procés'!$E$17:$M$32,"e1",$F$790:$F1010)-SUM(W$791:W1009))</f>
        <v/>
      </c>
      <c r="X1010" s="172" t="str">
        <f>IF(F1010="","",DSUM('1.3_Emissions de procés'!$E$17:$M$32,"e2",$F$790:$F1010)-SUM(X$791:X1009))</f>
        <v/>
      </c>
      <c r="Y1010" s="172" t="str">
        <f>IF(F1010="","",DSUM('1.3_Emissions de procés'!$E$17:$M$32,"e3",$F$790:$F1010)-SUM(Y$791:Y1009))</f>
        <v/>
      </c>
      <c r="Z1010" s="172" t="str">
        <f>IF(F1010="","",DSUM('1.3_Emissions de procés'!$E$17:$M$32,"emissions",$F$790:$F1010)-SUM(Z$791:Z1009))</f>
        <v/>
      </c>
      <c r="AA1010" s="172" t="str">
        <f>IF(F1010="","",DSUM('1.3_Emissions de procés'!$E$39:$M$54,"e1",$F$790:$F1010)-SUM(AA$791:AA1009))</f>
        <v/>
      </c>
      <c r="AB1010" s="193" t="str">
        <f>IF(F1010="","",DSUM('1.3_Emissions de procés'!$E$39:$M$54,"e2",$F$790:$F1010)-SUM(AB$791:AB1009))</f>
        <v/>
      </c>
      <c r="AC1010" s="193" t="str">
        <f>IF(F1010="","",DSUM('1.3_Emissions de procés'!$E$39:$M$54,"e3",$F$790:$F1010)-SUM(AC$791:AC1009))</f>
        <v/>
      </c>
      <c r="AD1010" s="193" t="str">
        <f>IF(F1010="","",DSUM('1.3_Emissions de procés'!$E$39:$M$54,"emissions",$F$790:$F1010)-SUM(AD$791:AD1009))</f>
        <v/>
      </c>
    </row>
    <row r="1011" spans="2:30" x14ac:dyDescent="0.25">
      <c r="B1011">
        <v>221</v>
      </c>
      <c r="C1011" s="172" t="str">
        <f>IF('0.1_Dades generals organització'!E264="","",'0.1_Dades generals organització'!E264)</f>
        <v/>
      </c>
      <c r="D1011" s="172" t="str">
        <f>IF(C1011="","",IF('0.1_Dades generals organització'!G264="no","",Dades!C1011))</f>
        <v/>
      </c>
      <c r="E1011" s="172" t="str">
        <f>IFERROR(INDEX($D$791:$D$1040,MATCH(0,INDEX(COUNTIF($E$790:E1010,$D$791:$D$1040),),)),"")</f>
        <v/>
      </c>
      <c r="F1011" s="172" t="str">
        <f t="shared" si="26"/>
        <v/>
      </c>
      <c r="G1011" s="172" t="str">
        <f>IF(F1011="","",DSUM('1.1_Instal·lacions fixes'!$E$14:$R$36,"e1",$F$790:$F1011)+DSUM('1.1_Instal·lacions fixes'!$E$43:$L$58,"e1",$F$790:$F1011)-SUM(G$791:G1010))</f>
        <v/>
      </c>
      <c r="H1011" s="172" t="str">
        <f>IF(F1011="","",DSUM('1.1_Instal·lacions fixes'!$E$14:$R$36,"e2",$F$790:$F1011)+DSUM('1.1_Instal·lacions fixes'!$E$43:$L$58,"e2",$F$790:$F1011)-SUM(H$791:H1010))</f>
        <v/>
      </c>
      <c r="I1011" s="172" t="str">
        <f>IF(F1011="","",DSUM('1.1_Instal·lacions fixes'!$E$14:$R$36,"e3",$F$790:$F1011)+DSUM('1.1_Instal·lacions fixes'!$E$43:$L$58,"e3",$F$790:$F1011)-SUM(I$791:I1010))</f>
        <v/>
      </c>
      <c r="J1011" s="172" t="str">
        <f>IF(F1011="","",DSUM('1.1_Instal·lacions fixes'!$E$14:$R$36,"emissions",$F$790:$F1011)+DSUM('1.1_Instal·lacions fixes'!$E$43:$L$58,"emissions",$F$790:$F1011)-SUM(J$791:J1010))</f>
        <v/>
      </c>
      <c r="K1011" s="172" t="str">
        <f>IF(F1011="","",DSUM('1.2_Vehicles i maquinària'!$E$22:$S$44,"e1",$F$790:$F1011)+DSUM('1.2_Vehicles i maquinària'!$E$50:$S$70,"emissions",$F$790:$F1011)-SUM(K$791:K1010))</f>
        <v/>
      </c>
      <c r="L1011" s="172" t="str">
        <f>IF(F1011="","",DSUM('1.2_Vehicles i maquinària'!$E$22:$S$44,"e2",$F$790:$F1011)-SUM(L$791:L1010))</f>
        <v/>
      </c>
      <c r="M1011" s="172" t="str">
        <f>IF(F1011="","",DSUM('1.2_Vehicles i maquinària'!$E$22:$S$44,"e3",$F$790:$F1011)-SUM(M$791:M1010))</f>
        <v/>
      </c>
      <c r="N1011" s="172" t="str">
        <f>IF(F1011="","",DSUM('1.2_Vehicles i maquinària'!$E$22:$S$44,"emissions",$F$790:$F1011)+DSUM('1.2_Vehicles i maquinària'!$E$50:$S$70,"emissions",$F$790:$F1011)-SUM(N$791:N1010))</f>
        <v/>
      </c>
      <c r="O1011" s="172" t="str">
        <f>IF(F1011="","",DSUM('1.2_Vehicles i maquinària'!$E$82:$S$92,"e1",$F$790:$F1011)-SUM(O$791:O1010))</f>
        <v/>
      </c>
      <c r="P1011" s="172" t="str">
        <f>IF(F1011="","",DSUM('1.2_Vehicles i maquinària'!$E$82:$S$92,"e2",$F$790:$F1011)-SUM(P$791:P1010))</f>
        <v/>
      </c>
      <c r="Q1011" s="172" t="str">
        <f>IF(F1011="","",DSUM('1.2_Vehicles i maquinària'!$E$82:$S$92,"e3",$F$790:$F1011)-SUM(Q$791:Q1010))</f>
        <v/>
      </c>
      <c r="R1011" s="172" t="str">
        <f>IF(F1011="","",DSUM('1.2_Vehicles i maquinària'!$E$82:$S$92,"emissions",$F$790:$F1011)-SUM(R$791:R1010))</f>
        <v/>
      </c>
      <c r="S1011" s="172" t="str">
        <f>IF(F1011="","",DSUM('1.2_Vehicles i maquinària'!$E$99:$S$109,"e1",$F$790:$F1011)-SUM(S$791:S1010))</f>
        <v/>
      </c>
      <c r="T1011" s="172" t="str">
        <f>IF(F1011="","",DSUM('1.2_Vehicles i maquinària'!$E$99:$S$109,"e2",$F$790:$F1011)-SUM(T$791:T1010))</f>
        <v/>
      </c>
      <c r="U1011" s="172" t="str">
        <f>IF(F1011="","",DSUM('1.2_Vehicles i maquinària'!$E$99:$S$109,"e3",$F$790:$F1011)-SUM(U$791:U1010))</f>
        <v/>
      </c>
      <c r="V1011" s="172" t="str">
        <f>IF(F1011="","",DSUM('1.2_Vehicles i maquinària'!$E$99:$S$109,"emissions",$F$790:$F1011)-SUM(V$791:V1010))</f>
        <v/>
      </c>
      <c r="W1011" s="172" t="str">
        <f>IF(F1011="","",DSUM('1.3_Emissions de procés'!$E$17:$M$32,"e1",$F$790:$F1011)-SUM(W$791:W1010))</f>
        <v/>
      </c>
      <c r="X1011" s="172" t="str">
        <f>IF(F1011="","",DSUM('1.3_Emissions de procés'!$E$17:$M$32,"e2",$F$790:$F1011)-SUM(X$791:X1010))</f>
        <v/>
      </c>
      <c r="Y1011" s="172" t="str">
        <f>IF(F1011="","",DSUM('1.3_Emissions de procés'!$E$17:$M$32,"e3",$F$790:$F1011)-SUM(Y$791:Y1010))</f>
        <v/>
      </c>
      <c r="Z1011" s="172" t="str">
        <f>IF(F1011="","",DSUM('1.3_Emissions de procés'!$E$17:$M$32,"emissions",$F$790:$F1011)-SUM(Z$791:Z1010))</f>
        <v/>
      </c>
      <c r="AA1011" s="172" t="str">
        <f>IF(F1011="","",DSUM('1.3_Emissions de procés'!$E$39:$M$54,"e1",$F$790:$F1011)-SUM(AA$791:AA1010))</f>
        <v/>
      </c>
      <c r="AB1011" s="193" t="str">
        <f>IF(F1011="","",DSUM('1.3_Emissions de procés'!$E$39:$M$54,"e2",$F$790:$F1011)-SUM(AB$791:AB1010))</f>
        <v/>
      </c>
      <c r="AC1011" s="193" t="str">
        <f>IF(F1011="","",DSUM('1.3_Emissions de procés'!$E$39:$M$54,"e3",$F$790:$F1011)-SUM(AC$791:AC1010))</f>
        <v/>
      </c>
      <c r="AD1011" s="193" t="str">
        <f>IF(F1011="","",DSUM('1.3_Emissions de procés'!$E$39:$M$54,"emissions",$F$790:$F1011)-SUM(AD$791:AD1010))</f>
        <v/>
      </c>
    </row>
    <row r="1012" spans="2:30" x14ac:dyDescent="0.25">
      <c r="B1012">
        <v>222</v>
      </c>
      <c r="C1012" s="172" t="str">
        <f>IF('0.1_Dades generals organització'!E265="","",'0.1_Dades generals organització'!E265)</f>
        <v/>
      </c>
      <c r="D1012" s="172" t="str">
        <f>IF(C1012="","",IF('0.1_Dades generals organització'!G265="no","",Dades!C1012))</f>
        <v/>
      </c>
      <c r="E1012" s="172" t="str">
        <f>IFERROR(INDEX($D$791:$D$1040,MATCH(0,INDEX(COUNTIF($E$790:E1011,$D$791:$D$1040),),)),"")</f>
        <v/>
      </c>
      <c r="F1012" s="172" t="str">
        <f t="shared" si="26"/>
        <v/>
      </c>
      <c r="G1012" s="172" t="str">
        <f>IF(F1012="","",DSUM('1.1_Instal·lacions fixes'!$E$14:$R$36,"e1",$F$790:$F1012)+DSUM('1.1_Instal·lacions fixes'!$E$43:$L$58,"e1",$F$790:$F1012)-SUM(G$791:G1011))</f>
        <v/>
      </c>
      <c r="H1012" s="172" t="str">
        <f>IF(F1012="","",DSUM('1.1_Instal·lacions fixes'!$E$14:$R$36,"e2",$F$790:$F1012)+DSUM('1.1_Instal·lacions fixes'!$E$43:$L$58,"e2",$F$790:$F1012)-SUM(H$791:H1011))</f>
        <v/>
      </c>
      <c r="I1012" s="172" t="str">
        <f>IF(F1012="","",DSUM('1.1_Instal·lacions fixes'!$E$14:$R$36,"e3",$F$790:$F1012)+DSUM('1.1_Instal·lacions fixes'!$E$43:$L$58,"e3",$F$790:$F1012)-SUM(I$791:I1011))</f>
        <v/>
      </c>
      <c r="J1012" s="172" t="str">
        <f>IF(F1012="","",DSUM('1.1_Instal·lacions fixes'!$E$14:$R$36,"emissions",$F$790:$F1012)+DSUM('1.1_Instal·lacions fixes'!$E$43:$L$58,"emissions",$F$790:$F1012)-SUM(J$791:J1011))</f>
        <v/>
      </c>
      <c r="K1012" s="172" t="str">
        <f>IF(F1012="","",DSUM('1.2_Vehicles i maquinària'!$E$22:$S$44,"e1",$F$790:$F1012)+DSUM('1.2_Vehicles i maquinària'!$E$50:$S$70,"emissions",$F$790:$F1012)-SUM(K$791:K1011))</f>
        <v/>
      </c>
      <c r="L1012" s="172" t="str">
        <f>IF(F1012="","",DSUM('1.2_Vehicles i maquinària'!$E$22:$S$44,"e2",$F$790:$F1012)-SUM(L$791:L1011))</f>
        <v/>
      </c>
      <c r="M1012" s="172" t="str">
        <f>IF(F1012="","",DSUM('1.2_Vehicles i maquinària'!$E$22:$S$44,"e3",$F$790:$F1012)-SUM(M$791:M1011))</f>
        <v/>
      </c>
      <c r="N1012" s="172" t="str">
        <f>IF(F1012="","",DSUM('1.2_Vehicles i maquinària'!$E$22:$S$44,"emissions",$F$790:$F1012)+DSUM('1.2_Vehicles i maquinària'!$E$50:$S$70,"emissions",$F$790:$F1012)-SUM(N$791:N1011))</f>
        <v/>
      </c>
      <c r="O1012" s="172" t="str">
        <f>IF(F1012="","",DSUM('1.2_Vehicles i maquinària'!$E$82:$S$92,"e1",$F$790:$F1012)-SUM(O$791:O1011))</f>
        <v/>
      </c>
      <c r="P1012" s="172" t="str">
        <f>IF(F1012="","",DSUM('1.2_Vehicles i maquinària'!$E$82:$S$92,"e2",$F$790:$F1012)-SUM(P$791:P1011))</f>
        <v/>
      </c>
      <c r="Q1012" s="172" t="str">
        <f>IF(F1012="","",DSUM('1.2_Vehicles i maquinària'!$E$82:$S$92,"e3",$F$790:$F1012)-SUM(Q$791:Q1011))</f>
        <v/>
      </c>
      <c r="R1012" s="172" t="str">
        <f>IF(F1012="","",DSUM('1.2_Vehicles i maquinària'!$E$82:$S$92,"emissions",$F$790:$F1012)-SUM(R$791:R1011))</f>
        <v/>
      </c>
      <c r="S1012" s="172" t="str">
        <f>IF(F1012="","",DSUM('1.2_Vehicles i maquinària'!$E$99:$S$109,"e1",$F$790:$F1012)-SUM(S$791:S1011))</f>
        <v/>
      </c>
      <c r="T1012" s="172" t="str">
        <f>IF(F1012="","",DSUM('1.2_Vehicles i maquinària'!$E$99:$S$109,"e2",$F$790:$F1012)-SUM(T$791:T1011))</f>
        <v/>
      </c>
      <c r="U1012" s="172" t="str">
        <f>IF(F1012="","",DSUM('1.2_Vehicles i maquinària'!$E$99:$S$109,"e3",$F$790:$F1012)-SUM(U$791:U1011))</f>
        <v/>
      </c>
      <c r="V1012" s="172" t="str">
        <f>IF(F1012="","",DSUM('1.2_Vehicles i maquinària'!$E$99:$S$109,"emissions",$F$790:$F1012)-SUM(V$791:V1011))</f>
        <v/>
      </c>
      <c r="W1012" s="172" t="str">
        <f>IF(F1012="","",DSUM('1.3_Emissions de procés'!$E$17:$M$32,"e1",$F$790:$F1012)-SUM(W$791:W1011))</f>
        <v/>
      </c>
      <c r="X1012" s="172" t="str">
        <f>IF(F1012="","",DSUM('1.3_Emissions de procés'!$E$17:$M$32,"e2",$F$790:$F1012)-SUM(X$791:X1011))</f>
        <v/>
      </c>
      <c r="Y1012" s="172" t="str">
        <f>IF(F1012="","",DSUM('1.3_Emissions de procés'!$E$17:$M$32,"e3",$F$790:$F1012)-SUM(Y$791:Y1011))</f>
        <v/>
      </c>
      <c r="Z1012" s="172" t="str">
        <f>IF(F1012="","",DSUM('1.3_Emissions de procés'!$E$17:$M$32,"emissions",$F$790:$F1012)-SUM(Z$791:Z1011))</f>
        <v/>
      </c>
      <c r="AA1012" s="172" t="str">
        <f>IF(F1012="","",DSUM('1.3_Emissions de procés'!$E$39:$M$54,"e1",$F$790:$F1012)-SUM(AA$791:AA1011))</f>
        <v/>
      </c>
      <c r="AB1012" s="193" t="str">
        <f>IF(F1012="","",DSUM('1.3_Emissions de procés'!$E$39:$M$54,"e2",$F$790:$F1012)-SUM(AB$791:AB1011))</f>
        <v/>
      </c>
      <c r="AC1012" s="193" t="str">
        <f>IF(F1012="","",DSUM('1.3_Emissions de procés'!$E$39:$M$54,"e3",$F$790:$F1012)-SUM(AC$791:AC1011))</f>
        <v/>
      </c>
      <c r="AD1012" s="193" t="str">
        <f>IF(F1012="","",DSUM('1.3_Emissions de procés'!$E$39:$M$54,"emissions",$F$790:$F1012)-SUM(AD$791:AD1011))</f>
        <v/>
      </c>
    </row>
    <row r="1013" spans="2:30" x14ac:dyDescent="0.25">
      <c r="B1013">
        <v>223</v>
      </c>
      <c r="C1013" s="172" t="str">
        <f>IF('0.1_Dades generals organització'!E266="","",'0.1_Dades generals organització'!E266)</f>
        <v/>
      </c>
      <c r="D1013" s="172" t="str">
        <f>IF(C1013="","",IF('0.1_Dades generals organització'!G266="no","",Dades!C1013))</f>
        <v/>
      </c>
      <c r="E1013" s="172" t="str">
        <f>IFERROR(INDEX($D$791:$D$1040,MATCH(0,INDEX(COUNTIF($E$790:E1012,$D$791:$D$1040),),)),"")</f>
        <v/>
      </c>
      <c r="F1013" s="172" t="str">
        <f t="shared" si="26"/>
        <v/>
      </c>
      <c r="G1013" s="172" t="str">
        <f>IF(F1013="","",DSUM('1.1_Instal·lacions fixes'!$E$14:$R$36,"e1",$F$790:$F1013)+DSUM('1.1_Instal·lacions fixes'!$E$43:$L$58,"e1",$F$790:$F1013)-SUM(G$791:G1012))</f>
        <v/>
      </c>
      <c r="H1013" s="172" t="str">
        <f>IF(F1013="","",DSUM('1.1_Instal·lacions fixes'!$E$14:$R$36,"e2",$F$790:$F1013)+DSUM('1.1_Instal·lacions fixes'!$E$43:$L$58,"e2",$F$790:$F1013)-SUM(H$791:H1012))</f>
        <v/>
      </c>
      <c r="I1013" s="172" t="str">
        <f>IF(F1013="","",DSUM('1.1_Instal·lacions fixes'!$E$14:$R$36,"e3",$F$790:$F1013)+DSUM('1.1_Instal·lacions fixes'!$E$43:$L$58,"e3",$F$790:$F1013)-SUM(I$791:I1012))</f>
        <v/>
      </c>
      <c r="J1013" s="172" t="str">
        <f>IF(F1013="","",DSUM('1.1_Instal·lacions fixes'!$E$14:$R$36,"emissions",$F$790:$F1013)+DSUM('1.1_Instal·lacions fixes'!$E$43:$L$58,"emissions",$F$790:$F1013)-SUM(J$791:J1012))</f>
        <v/>
      </c>
      <c r="K1013" s="172" t="str">
        <f>IF(F1013="","",DSUM('1.2_Vehicles i maquinària'!$E$22:$S$44,"e1",$F$790:$F1013)+DSUM('1.2_Vehicles i maquinària'!$E$50:$S$70,"emissions",$F$790:$F1013)-SUM(K$791:K1012))</f>
        <v/>
      </c>
      <c r="L1013" s="172" t="str">
        <f>IF(F1013="","",DSUM('1.2_Vehicles i maquinària'!$E$22:$S$44,"e2",$F$790:$F1013)-SUM(L$791:L1012))</f>
        <v/>
      </c>
      <c r="M1013" s="172" t="str">
        <f>IF(F1013="","",DSUM('1.2_Vehicles i maquinària'!$E$22:$S$44,"e3",$F$790:$F1013)-SUM(M$791:M1012))</f>
        <v/>
      </c>
      <c r="N1013" s="172" t="str">
        <f>IF(F1013="","",DSUM('1.2_Vehicles i maquinària'!$E$22:$S$44,"emissions",$F$790:$F1013)+DSUM('1.2_Vehicles i maquinària'!$E$50:$S$70,"emissions",$F$790:$F1013)-SUM(N$791:N1012))</f>
        <v/>
      </c>
      <c r="O1013" s="172" t="str">
        <f>IF(F1013="","",DSUM('1.2_Vehicles i maquinària'!$E$82:$S$92,"e1",$F$790:$F1013)-SUM(O$791:O1012))</f>
        <v/>
      </c>
      <c r="P1013" s="172" t="str">
        <f>IF(F1013="","",DSUM('1.2_Vehicles i maquinària'!$E$82:$S$92,"e2",$F$790:$F1013)-SUM(P$791:P1012))</f>
        <v/>
      </c>
      <c r="Q1013" s="172" t="str">
        <f>IF(F1013="","",DSUM('1.2_Vehicles i maquinària'!$E$82:$S$92,"e3",$F$790:$F1013)-SUM(Q$791:Q1012))</f>
        <v/>
      </c>
      <c r="R1013" s="172" t="str">
        <f>IF(F1013="","",DSUM('1.2_Vehicles i maquinària'!$E$82:$S$92,"emissions",$F$790:$F1013)-SUM(R$791:R1012))</f>
        <v/>
      </c>
      <c r="S1013" s="172" t="str">
        <f>IF(F1013="","",DSUM('1.2_Vehicles i maquinària'!$E$99:$S$109,"e1",$F$790:$F1013)-SUM(S$791:S1012))</f>
        <v/>
      </c>
      <c r="T1013" s="172" t="str">
        <f>IF(F1013="","",DSUM('1.2_Vehicles i maquinària'!$E$99:$S$109,"e2",$F$790:$F1013)-SUM(T$791:T1012))</f>
        <v/>
      </c>
      <c r="U1013" s="172" t="str">
        <f>IF(F1013="","",DSUM('1.2_Vehicles i maquinària'!$E$99:$S$109,"e3",$F$790:$F1013)-SUM(U$791:U1012))</f>
        <v/>
      </c>
      <c r="V1013" s="172" t="str">
        <f>IF(F1013="","",DSUM('1.2_Vehicles i maquinària'!$E$99:$S$109,"emissions",$F$790:$F1013)-SUM(V$791:V1012))</f>
        <v/>
      </c>
      <c r="W1013" s="172" t="str">
        <f>IF(F1013="","",DSUM('1.3_Emissions de procés'!$E$17:$M$32,"e1",$F$790:$F1013)-SUM(W$791:W1012))</f>
        <v/>
      </c>
      <c r="X1013" s="172" t="str">
        <f>IF(F1013="","",DSUM('1.3_Emissions de procés'!$E$17:$M$32,"e2",$F$790:$F1013)-SUM(X$791:X1012))</f>
        <v/>
      </c>
      <c r="Y1013" s="172" t="str">
        <f>IF(F1013="","",DSUM('1.3_Emissions de procés'!$E$17:$M$32,"e3",$F$790:$F1013)-SUM(Y$791:Y1012))</f>
        <v/>
      </c>
      <c r="Z1013" s="172" t="str">
        <f>IF(F1013="","",DSUM('1.3_Emissions de procés'!$E$17:$M$32,"emissions",$F$790:$F1013)-SUM(Z$791:Z1012))</f>
        <v/>
      </c>
      <c r="AA1013" s="172" t="str">
        <f>IF(F1013="","",DSUM('1.3_Emissions de procés'!$E$39:$M$54,"e1",$F$790:$F1013)-SUM(AA$791:AA1012))</f>
        <v/>
      </c>
      <c r="AB1013" s="193" t="str">
        <f>IF(F1013="","",DSUM('1.3_Emissions de procés'!$E$39:$M$54,"e2",$F$790:$F1013)-SUM(AB$791:AB1012))</f>
        <v/>
      </c>
      <c r="AC1013" s="193" t="str">
        <f>IF(F1013="","",DSUM('1.3_Emissions de procés'!$E$39:$M$54,"e3",$F$790:$F1013)-SUM(AC$791:AC1012))</f>
        <v/>
      </c>
      <c r="AD1013" s="193" t="str">
        <f>IF(F1013="","",DSUM('1.3_Emissions de procés'!$E$39:$M$54,"emissions",$F$790:$F1013)-SUM(AD$791:AD1012))</f>
        <v/>
      </c>
    </row>
    <row r="1014" spans="2:30" x14ac:dyDescent="0.25">
      <c r="B1014">
        <v>224</v>
      </c>
      <c r="C1014" s="172" t="str">
        <f>IF('0.1_Dades generals organització'!E267="","",'0.1_Dades generals organització'!E267)</f>
        <v/>
      </c>
      <c r="D1014" s="172" t="str">
        <f>IF(C1014="","",IF('0.1_Dades generals organització'!G267="no","",Dades!C1014))</f>
        <v/>
      </c>
      <c r="E1014" s="172" t="str">
        <f>IFERROR(INDEX($D$791:$D$1040,MATCH(0,INDEX(COUNTIF($E$790:E1013,$D$791:$D$1040),),)),"")</f>
        <v/>
      </c>
      <c r="F1014" s="172" t="str">
        <f t="shared" si="26"/>
        <v/>
      </c>
      <c r="G1014" s="172" t="str">
        <f>IF(F1014="","",DSUM('1.1_Instal·lacions fixes'!$E$14:$R$36,"e1",$F$790:$F1014)+DSUM('1.1_Instal·lacions fixes'!$E$43:$L$58,"e1",$F$790:$F1014)-SUM(G$791:G1013))</f>
        <v/>
      </c>
      <c r="H1014" s="172" t="str">
        <f>IF(F1014="","",DSUM('1.1_Instal·lacions fixes'!$E$14:$R$36,"e2",$F$790:$F1014)+DSUM('1.1_Instal·lacions fixes'!$E$43:$L$58,"e2",$F$790:$F1014)-SUM(H$791:H1013))</f>
        <v/>
      </c>
      <c r="I1014" s="172" t="str">
        <f>IF(F1014="","",DSUM('1.1_Instal·lacions fixes'!$E$14:$R$36,"e3",$F$790:$F1014)+DSUM('1.1_Instal·lacions fixes'!$E$43:$L$58,"e3",$F$790:$F1014)-SUM(I$791:I1013))</f>
        <v/>
      </c>
      <c r="J1014" s="172" t="str">
        <f>IF(F1014="","",DSUM('1.1_Instal·lacions fixes'!$E$14:$R$36,"emissions",$F$790:$F1014)+DSUM('1.1_Instal·lacions fixes'!$E$43:$L$58,"emissions",$F$790:$F1014)-SUM(J$791:J1013))</f>
        <v/>
      </c>
      <c r="K1014" s="172" t="str">
        <f>IF(F1014="","",DSUM('1.2_Vehicles i maquinària'!$E$22:$S$44,"e1",$F$790:$F1014)+DSUM('1.2_Vehicles i maquinària'!$E$50:$S$70,"emissions",$F$790:$F1014)-SUM(K$791:K1013))</f>
        <v/>
      </c>
      <c r="L1014" s="172" t="str">
        <f>IF(F1014="","",DSUM('1.2_Vehicles i maquinària'!$E$22:$S$44,"e2",$F$790:$F1014)-SUM(L$791:L1013))</f>
        <v/>
      </c>
      <c r="M1014" s="172" t="str">
        <f>IF(F1014="","",DSUM('1.2_Vehicles i maquinària'!$E$22:$S$44,"e3",$F$790:$F1014)-SUM(M$791:M1013))</f>
        <v/>
      </c>
      <c r="N1014" s="172" t="str">
        <f>IF(F1014="","",DSUM('1.2_Vehicles i maquinària'!$E$22:$S$44,"emissions",$F$790:$F1014)+DSUM('1.2_Vehicles i maquinària'!$E$50:$S$70,"emissions",$F$790:$F1014)-SUM(N$791:N1013))</f>
        <v/>
      </c>
      <c r="O1014" s="172" t="str">
        <f>IF(F1014="","",DSUM('1.2_Vehicles i maquinària'!$E$82:$S$92,"e1",$F$790:$F1014)-SUM(O$791:O1013))</f>
        <v/>
      </c>
      <c r="P1014" s="172" t="str">
        <f>IF(F1014="","",DSUM('1.2_Vehicles i maquinària'!$E$82:$S$92,"e2",$F$790:$F1014)-SUM(P$791:P1013))</f>
        <v/>
      </c>
      <c r="Q1014" s="172" t="str">
        <f>IF(F1014="","",DSUM('1.2_Vehicles i maquinària'!$E$82:$S$92,"e3",$F$790:$F1014)-SUM(Q$791:Q1013))</f>
        <v/>
      </c>
      <c r="R1014" s="172" t="str">
        <f>IF(F1014="","",DSUM('1.2_Vehicles i maquinària'!$E$82:$S$92,"emissions",$F$790:$F1014)-SUM(R$791:R1013))</f>
        <v/>
      </c>
      <c r="S1014" s="172" t="str">
        <f>IF(F1014="","",DSUM('1.2_Vehicles i maquinària'!$E$99:$S$109,"e1",$F$790:$F1014)-SUM(S$791:S1013))</f>
        <v/>
      </c>
      <c r="T1014" s="172" t="str">
        <f>IF(F1014="","",DSUM('1.2_Vehicles i maquinària'!$E$99:$S$109,"e2",$F$790:$F1014)-SUM(T$791:T1013))</f>
        <v/>
      </c>
      <c r="U1014" s="172" t="str">
        <f>IF(F1014="","",DSUM('1.2_Vehicles i maquinària'!$E$99:$S$109,"e3",$F$790:$F1014)-SUM(U$791:U1013))</f>
        <v/>
      </c>
      <c r="V1014" s="172" t="str">
        <f>IF(F1014="","",DSUM('1.2_Vehicles i maquinària'!$E$99:$S$109,"emissions",$F$790:$F1014)-SUM(V$791:V1013))</f>
        <v/>
      </c>
      <c r="W1014" s="172" t="str">
        <f>IF(F1014="","",DSUM('1.3_Emissions de procés'!$E$17:$M$32,"e1",$F$790:$F1014)-SUM(W$791:W1013))</f>
        <v/>
      </c>
      <c r="X1014" s="172" t="str">
        <f>IF(F1014="","",DSUM('1.3_Emissions de procés'!$E$17:$M$32,"e2",$F$790:$F1014)-SUM(X$791:X1013))</f>
        <v/>
      </c>
      <c r="Y1014" s="172" t="str">
        <f>IF(F1014="","",DSUM('1.3_Emissions de procés'!$E$17:$M$32,"e3",$F$790:$F1014)-SUM(Y$791:Y1013))</f>
        <v/>
      </c>
      <c r="Z1014" s="172" t="str">
        <f>IF(F1014="","",DSUM('1.3_Emissions de procés'!$E$17:$M$32,"emissions",$F$790:$F1014)-SUM(Z$791:Z1013))</f>
        <v/>
      </c>
      <c r="AA1014" s="172" t="str">
        <f>IF(F1014="","",DSUM('1.3_Emissions de procés'!$E$39:$M$54,"e1",$F$790:$F1014)-SUM(AA$791:AA1013))</f>
        <v/>
      </c>
      <c r="AB1014" s="193" t="str">
        <f>IF(F1014="","",DSUM('1.3_Emissions de procés'!$E$39:$M$54,"e2",$F$790:$F1014)-SUM(AB$791:AB1013))</f>
        <v/>
      </c>
      <c r="AC1014" s="193" t="str">
        <f>IF(F1014="","",DSUM('1.3_Emissions de procés'!$E$39:$M$54,"e3",$F$790:$F1014)-SUM(AC$791:AC1013))</f>
        <v/>
      </c>
      <c r="AD1014" s="193" t="str">
        <f>IF(F1014="","",DSUM('1.3_Emissions de procés'!$E$39:$M$54,"emissions",$F$790:$F1014)-SUM(AD$791:AD1013))</f>
        <v/>
      </c>
    </row>
    <row r="1015" spans="2:30" x14ac:dyDescent="0.25">
      <c r="B1015">
        <v>225</v>
      </c>
      <c r="C1015" s="172" t="str">
        <f>IF('0.1_Dades generals organització'!E268="","",'0.1_Dades generals organització'!E268)</f>
        <v/>
      </c>
      <c r="D1015" s="172" t="str">
        <f>IF(C1015="","",IF('0.1_Dades generals organització'!G268="no","",Dades!C1015))</f>
        <v/>
      </c>
      <c r="E1015" s="172" t="str">
        <f>IFERROR(INDEX($D$791:$D$1040,MATCH(0,INDEX(COUNTIF($E$790:E1014,$D$791:$D$1040),),)),"")</f>
        <v/>
      </c>
      <c r="F1015" s="172" t="str">
        <f t="shared" si="26"/>
        <v/>
      </c>
      <c r="G1015" s="172" t="str">
        <f>IF(F1015="","",DSUM('1.1_Instal·lacions fixes'!$E$14:$R$36,"e1",$F$790:$F1015)+DSUM('1.1_Instal·lacions fixes'!$E$43:$L$58,"e1",$F$790:$F1015)-SUM(G$791:G1014))</f>
        <v/>
      </c>
      <c r="H1015" s="172" t="str">
        <f>IF(F1015="","",DSUM('1.1_Instal·lacions fixes'!$E$14:$R$36,"e2",$F$790:$F1015)+DSUM('1.1_Instal·lacions fixes'!$E$43:$L$58,"e2",$F$790:$F1015)-SUM(H$791:H1014))</f>
        <v/>
      </c>
      <c r="I1015" s="172" t="str">
        <f>IF(F1015="","",DSUM('1.1_Instal·lacions fixes'!$E$14:$R$36,"e3",$F$790:$F1015)+DSUM('1.1_Instal·lacions fixes'!$E$43:$L$58,"e3",$F$790:$F1015)-SUM(I$791:I1014))</f>
        <v/>
      </c>
      <c r="J1015" s="172" t="str">
        <f>IF(F1015="","",DSUM('1.1_Instal·lacions fixes'!$E$14:$R$36,"emissions",$F$790:$F1015)+DSUM('1.1_Instal·lacions fixes'!$E$43:$L$58,"emissions",$F$790:$F1015)-SUM(J$791:J1014))</f>
        <v/>
      </c>
      <c r="K1015" s="172" t="str">
        <f>IF(F1015="","",DSUM('1.2_Vehicles i maquinària'!$E$22:$S$44,"e1",$F$790:$F1015)+DSUM('1.2_Vehicles i maquinària'!$E$50:$S$70,"emissions",$F$790:$F1015)-SUM(K$791:K1014))</f>
        <v/>
      </c>
      <c r="L1015" s="172" t="str">
        <f>IF(F1015="","",DSUM('1.2_Vehicles i maquinària'!$E$22:$S$44,"e2",$F$790:$F1015)-SUM(L$791:L1014))</f>
        <v/>
      </c>
      <c r="M1015" s="172" t="str">
        <f>IF(F1015="","",DSUM('1.2_Vehicles i maquinària'!$E$22:$S$44,"e3",$F$790:$F1015)-SUM(M$791:M1014))</f>
        <v/>
      </c>
      <c r="N1015" s="172" t="str">
        <f>IF(F1015="","",DSUM('1.2_Vehicles i maquinària'!$E$22:$S$44,"emissions",$F$790:$F1015)+DSUM('1.2_Vehicles i maquinària'!$E$50:$S$70,"emissions",$F$790:$F1015)-SUM(N$791:N1014))</f>
        <v/>
      </c>
      <c r="O1015" s="172" t="str">
        <f>IF(F1015="","",DSUM('1.2_Vehicles i maquinària'!$E$82:$S$92,"e1",$F$790:$F1015)-SUM(O$791:O1014))</f>
        <v/>
      </c>
      <c r="P1015" s="172" t="str">
        <f>IF(F1015="","",DSUM('1.2_Vehicles i maquinària'!$E$82:$S$92,"e2",$F$790:$F1015)-SUM(P$791:P1014))</f>
        <v/>
      </c>
      <c r="Q1015" s="172" t="str">
        <f>IF(F1015="","",DSUM('1.2_Vehicles i maquinària'!$E$82:$S$92,"e3",$F$790:$F1015)-SUM(Q$791:Q1014))</f>
        <v/>
      </c>
      <c r="R1015" s="172" t="str">
        <f>IF(F1015="","",DSUM('1.2_Vehicles i maquinària'!$E$82:$S$92,"emissions",$F$790:$F1015)-SUM(R$791:R1014))</f>
        <v/>
      </c>
      <c r="S1015" s="172" t="str">
        <f>IF(F1015="","",DSUM('1.2_Vehicles i maquinària'!$E$99:$S$109,"e1",$F$790:$F1015)-SUM(S$791:S1014))</f>
        <v/>
      </c>
      <c r="T1015" s="172" t="str">
        <f>IF(F1015="","",DSUM('1.2_Vehicles i maquinària'!$E$99:$S$109,"e2",$F$790:$F1015)-SUM(T$791:T1014))</f>
        <v/>
      </c>
      <c r="U1015" s="172" t="str">
        <f>IF(F1015="","",DSUM('1.2_Vehicles i maquinària'!$E$99:$S$109,"e3",$F$790:$F1015)-SUM(U$791:U1014))</f>
        <v/>
      </c>
      <c r="V1015" s="172" t="str">
        <f>IF(F1015="","",DSUM('1.2_Vehicles i maquinària'!$E$99:$S$109,"emissions",$F$790:$F1015)-SUM(V$791:V1014))</f>
        <v/>
      </c>
      <c r="W1015" s="172" t="str">
        <f>IF(F1015="","",DSUM('1.3_Emissions de procés'!$E$17:$M$32,"e1",$F$790:$F1015)-SUM(W$791:W1014))</f>
        <v/>
      </c>
      <c r="X1015" s="172" t="str">
        <f>IF(F1015="","",DSUM('1.3_Emissions de procés'!$E$17:$M$32,"e2",$F$790:$F1015)-SUM(X$791:X1014))</f>
        <v/>
      </c>
      <c r="Y1015" s="172" t="str">
        <f>IF(F1015="","",DSUM('1.3_Emissions de procés'!$E$17:$M$32,"e3",$F$790:$F1015)-SUM(Y$791:Y1014))</f>
        <v/>
      </c>
      <c r="Z1015" s="172" t="str">
        <f>IF(F1015="","",DSUM('1.3_Emissions de procés'!$E$17:$M$32,"emissions",$F$790:$F1015)-SUM(Z$791:Z1014))</f>
        <v/>
      </c>
      <c r="AA1015" s="172" t="str">
        <f>IF(F1015="","",DSUM('1.3_Emissions de procés'!$E$39:$M$54,"e1",$F$790:$F1015)-SUM(AA$791:AA1014))</f>
        <v/>
      </c>
      <c r="AB1015" s="193" t="str">
        <f>IF(F1015="","",DSUM('1.3_Emissions de procés'!$E$39:$M$54,"e2",$F$790:$F1015)-SUM(AB$791:AB1014))</f>
        <v/>
      </c>
      <c r="AC1015" s="193" t="str">
        <f>IF(F1015="","",DSUM('1.3_Emissions de procés'!$E$39:$M$54,"e3",$F$790:$F1015)-SUM(AC$791:AC1014))</f>
        <v/>
      </c>
      <c r="AD1015" s="193" t="str">
        <f>IF(F1015="","",DSUM('1.3_Emissions de procés'!$E$39:$M$54,"emissions",$F$790:$F1015)-SUM(AD$791:AD1014))</f>
        <v/>
      </c>
    </row>
    <row r="1016" spans="2:30" x14ac:dyDescent="0.25">
      <c r="B1016">
        <v>226</v>
      </c>
      <c r="C1016" s="172" t="str">
        <f>IF('0.1_Dades generals organització'!E269="","",'0.1_Dades generals organització'!E269)</f>
        <v/>
      </c>
      <c r="D1016" s="172" t="str">
        <f>IF(C1016="","",IF('0.1_Dades generals organització'!G269="no","",Dades!C1016))</f>
        <v/>
      </c>
      <c r="E1016" s="172" t="str">
        <f>IFERROR(INDEX($D$791:$D$1040,MATCH(0,INDEX(COUNTIF($E$790:E1015,$D$791:$D$1040),),)),"")</f>
        <v/>
      </c>
      <c r="F1016" s="172" t="str">
        <f t="shared" si="26"/>
        <v/>
      </c>
      <c r="G1016" s="172" t="str">
        <f>IF(F1016="","",DSUM('1.1_Instal·lacions fixes'!$E$14:$R$36,"e1",$F$790:$F1016)+DSUM('1.1_Instal·lacions fixes'!$E$43:$L$58,"e1",$F$790:$F1016)-SUM(G$791:G1015))</f>
        <v/>
      </c>
      <c r="H1016" s="172" t="str">
        <f>IF(F1016="","",DSUM('1.1_Instal·lacions fixes'!$E$14:$R$36,"e2",$F$790:$F1016)+DSUM('1.1_Instal·lacions fixes'!$E$43:$L$58,"e2",$F$790:$F1016)-SUM(H$791:H1015))</f>
        <v/>
      </c>
      <c r="I1016" s="172" t="str">
        <f>IF(F1016="","",DSUM('1.1_Instal·lacions fixes'!$E$14:$R$36,"e3",$F$790:$F1016)+DSUM('1.1_Instal·lacions fixes'!$E$43:$L$58,"e3",$F$790:$F1016)-SUM(I$791:I1015))</f>
        <v/>
      </c>
      <c r="J1016" s="172" t="str">
        <f>IF(F1016="","",DSUM('1.1_Instal·lacions fixes'!$E$14:$R$36,"emissions",$F$790:$F1016)+DSUM('1.1_Instal·lacions fixes'!$E$43:$L$58,"emissions",$F$790:$F1016)-SUM(J$791:J1015))</f>
        <v/>
      </c>
      <c r="K1016" s="172" t="str">
        <f>IF(F1016="","",DSUM('1.2_Vehicles i maquinària'!$E$22:$S$44,"e1",$F$790:$F1016)+DSUM('1.2_Vehicles i maquinària'!$E$50:$S$70,"emissions",$F$790:$F1016)-SUM(K$791:K1015))</f>
        <v/>
      </c>
      <c r="L1016" s="172" t="str">
        <f>IF(F1016="","",DSUM('1.2_Vehicles i maquinària'!$E$22:$S$44,"e2",$F$790:$F1016)-SUM(L$791:L1015))</f>
        <v/>
      </c>
      <c r="M1016" s="172" t="str">
        <f>IF(F1016="","",DSUM('1.2_Vehicles i maquinària'!$E$22:$S$44,"e3",$F$790:$F1016)-SUM(M$791:M1015))</f>
        <v/>
      </c>
      <c r="N1016" s="172" t="str">
        <f>IF(F1016="","",DSUM('1.2_Vehicles i maquinària'!$E$22:$S$44,"emissions",$F$790:$F1016)+DSUM('1.2_Vehicles i maquinària'!$E$50:$S$70,"emissions",$F$790:$F1016)-SUM(N$791:N1015))</f>
        <v/>
      </c>
      <c r="O1016" s="172" t="str">
        <f>IF(F1016="","",DSUM('1.2_Vehicles i maquinària'!$E$82:$S$92,"e1",$F$790:$F1016)-SUM(O$791:O1015))</f>
        <v/>
      </c>
      <c r="P1016" s="172" t="str">
        <f>IF(F1016="","",DSUM('1.2_Vehicles i maquinària'!$E$82:$S$92,"e2",$F$790:$F1016)-SUM(P$791:P1015))</f>
        <v/>
      </c>
      <c r="Q1016" s="172" t="str">
        <f>IF(F1016="","",DSUM('1.2_Vehicles i maquinària'!$E$82:$S$92,"e3",$F$790:$F1016)-SUM(Q$791:Q1015))</f>
        <v/>
      </c>
      <c r="R1016" s="172" t="str">
        <f>IF(F1016="","",DSUM('1.2_Vehicles i maquinària'!$E$82:$S$92,"emissions",$F$790:$F1016)-SUM(R$791:R1015))</f>
        <v/>
      </c>
      <c r="S1016" s="172" t="str">
        <f>IF(F1016="","",DSUM('1.2_Vehicles i maquinària'!$E$99:$S$109,"e1",$F$790:$F1016)-SUM(S$791:S1015))</f>
        <v/>
      </c>
      <c r="T1016" s="172" t="str">
        <f>IF(F1016="","",DSUM('1.2_Vehicles i maquinària'!$E$99:$S$109,"e2",$F$790:$F1016)-SUM(T$791:T1015))</f>
        <v/>
      </c>
      <c r="U1016" s="172" t="str">
        <f>IF(F1016="","",DSUM('1.2_Vehicles i maquinària'!$E$99:$S$109,"e3",$F$790:$F1016)-SUM(U$791:U1015))</f>
        <v/>
      </c>
      <c r="V1016" s="172" t="str">
        <f>IF(F1016="","",DSUM('1.2_Vehicles i maquinària'!$E$99:$S$109,"emissions",$F$790:$F1016)-SUM(V$791:V1015))</f>
        <v/>
      </c>
      <c r="W1016" s="172" t="str">
        <f>IF(F1016="","",DSUM('1.3_Emissions de procés'!$E$17:$M$32,"e1",$F$790:$F1016)-SUM(W$791:W1015))</f>
        <v/>
      </c>
      <c r="X1016" s="172" t="str">
        <f>IF(F1016="","",DSUM('1.3_Emissions de procés'!$E$17:$M$32,"e2",$F$790:$F1016)-SUM(X$791:X1015))</f>
        <v/>
      </c>
      <c r="Y1016" s="172" t="str">
        <f>IF(F1016="","",DSUM('1.3_Emissions de procés'!$E$17:$M$32,"e3",$F$790:$F1016)-SUM(Y$791:Y1015))</f>
        <v/>
      </c>
      <c r="Z1016" s="172" t="str">
        <f>IF(F1016="","",DSUM('1.3_Emissions de procés'!$E$17:$M$32,"emissions",$F$790:$F1016)-SUM(Z$791:Z1015))</f>
        <v/>
      </c>
      <c r="AA1016" s="172" t="str">
        <f>IF(F1016="","",DSUM('1.3_Emissions de procés'!$E$39:$M$54,"e1",$F$790:$F1016)-SUM(AA$791:AA1015))</f>
        <v/>
      </c>
      <c r="AB1016" s="193" t="str">
        <f>IF(F1016="","",DSUM('1.3_Emissions de procés'!$E$39:$M$54,"e2",$F$790:$F1016)-SUM(AB$791:AB1015))</f>
        <v/>
      </c>
      <c r="AC1016" s="193" t="str">
        <f>IF(F1016="","",DSUM('1.3_Emissions de procés'!$E$39:$M$54,"e3",$F$790:$F1016)-SUM(AC$791:AC1015))</f>
        <v/>
      </c>
      <c r="AD1016" s="193" t="str">
        <f>IF(F1016="","",DSUM('1.3_Emissions de procés'!$E$39:$M$54,"emissions",$F$790:$F1016)-SUM(AD$791:AD1015))</f>
        <v/>
      </c>
    </row>
    <row r="1017" spans="2:30" x14ac:dyDescent="0.25">
      <c r="B1017">
        <v>227</v>
      </c>
      <c r="C1017" s="172" t="str">
        <f>IF('0.1_Dades generals organització'!E270="","",'0.1_Dades generals organització'!E270)</f>
        <v/>
      </c>
      <c r="D1017" s="172" t="str">
        <f>IF(C1017="","",IF('0.1_Dades generals organització'!G270="no","",Dades!C1017))</f>
        <v/>
      </c>
      <c r="E1017" s="172" t="str">
        <f>IFERROR(INDEX($D$791:$D$1040,MATCH(0,INDEX(COUNTIF($E$790:E1016,$D$791:$D$1040),),)),"")</f>
        <v/>
      </c>
      <c r="F1017" s="172" t="str">
        <f t="shared" si="26"/>
        <v/>
      </c>
      <c r="G1017" s="172" t="str">
        <f>IF(F1017="","",DSUM('1.1_Instal·lacions fixes'!$E$14:$R$36,"e1",$F$790:$F1017)+DSUM('1.1_Instal·lacions fixes'!$E$43:$L$58,"e1",$F$790:$F1017)-SUM(G$791:G1016))</f>
        <v/>
      </c>
      <c r="H1017" s="172" t="str">
        <f>IF(F1017="","",DSUM('1.1_Instal·lacions fixes'!$E$14:$R$36,"e2",$F$790:$F1017)+DSUM('1.1_Instal·lacions fixes'!$E$43:$L$58,"e2",$F$790:$F1017)-SUM(H$791:H1016))</f>
        <v/>
      </c>
      <c r="I1017" s="172" t="str">
        <f>IF(F1017="","",DSUM('1.1_Instal·lacions fixes'!$E$14:$R$36,"e3",$F$790:$F1017)+DSUM('1.1_Instal·lacions fixes'!$E$43:$L$58,"e3",$F$790:$F1017)-SUM(I$791:I1016))</f>
        <v/>
      </c>
      <c r="J1017" s="172" t="str">
        <f>IF(F1017="","",DSUM('1.1_Instal·lacions fixes'!$E$14:$R$36,"emissions",$F$790:$F1017)+DSUM('1.1_Instal·lacions fixes'!$E$43:$L$58,"emissions",$F$790:$F1017)-SUM(J$791:J1016))</f>
        <v/>
      </c>
      <c r="K1017" s="172" t="str">
        <f>IF(F1017="","",DSUM('1.2_Vehicles i maquinària'!$E$22:$S$44,"e1",$F$790:$F1017)+DSUM('1.2_Vehicles i maquinària'!$E$50:$S$70,"emissions",$F$790:$F1017)-SUM(K$791:K1016))</f>
        <v/>
      </c>
      <c r="L1017" s="172" t="str">
        <f>IF(F1017="","",DSUM('1.2_Vehicles i maquinària'!$E$22:$S$44,"e2",$F$790:$F1017)-SUM(L$791:L1016))</f>
        <v/>
      </c>
      <c r="M1017" s="172" t="str">
        <f>IF(F1017="","",DSUM('1.2_Vehicles i maquinària'!$E$22:$S$44,"e3",$F$790:$F1017)-SUM(M$791:M1016))</f>
        <v/>
      </c>
      <c r="N1017" s="172" t="str">
        <f>IF(F1017="","",DSUM('1.2_Vehicles i maquinària'!$E$22:$S$44,"emissions",$F$790:$F1017)+DSUM('1.2_Vehicles i maquinària'!$E$50:$S$70,"emissions",$F$790:$F1017)-SUM(N$791:N1016))</f>
        <v/>
      </c>
      <c r="O1017" s="172" t="str">
        <f>IF(F1017="","",DSUM('1.2_Vehicles i maquinària'!$E$82:$S$92,"e1",$F$790:$F1017)-SUM(O$791:O1016))</f>
        <v/>
      </c>
      <c r="P1017" s="172" t="str">
        <f>IF(F1017="","",DSUM('1.2_Vehicles i maquinària'!$E$82:$S$92,"e2",$F$790:$F1017)-SUM(P$791:P1016))</f>
        <v/>
      </c>
      <c r="Q1017" s="172" t="str">
        <f>IF(F1017="","",DSUM('1.2_Vehicles i maquinària'!$E$82:$S$92,"e3",$F$790:$F1017)-SUM(Q$791:Q1016))</f>
        <v/>
      </c>
      <c r="R1017" s="172" t="str">
        <f>IF(F1017="","",DSUM('1.2_Vehicles i maquinària'!$E$82:$S$92,"emissions",$F$790:$F1017)-SUM(R$791:R1016))</f>
        <v/>
      </c>
      <c r="S1017" s="172" t="str">
        <f>IF(F1017="","",DSUM('1.2_Vehicles i maquinària'!$E$99:$S$109,"e1",$F$790:$F1017)-SUM(S$791:S1016))</f>
        <v/>
      </c>
      <c r="T1017" s="172" t="str">
        <f>IF(F1017="","",DSUM('1.2_Vehicles i maquinària'!$E$99:$S$109,"e2",$F$790:$F1017)-SUM(T$791:T1016))</f>
        <v/>
      </c>
      <c r="U1017" s="172" t="str">
        <f>IF(F1017="","",DSUM('1.2_Vehicles i maquinària'!$E$99:$S$109,"e3",$F$790:$F1017)-SUM(U$791:U1016))</f>
        <v/>
      </c>
      <c r="V1017" s="172" t="str">
        <f>IF(F1017="","",DSUM('1.2_Vehicles i maquinària'!$E$99:$S$109,"emissions",$F$790:$F1017)-SUM(V$791:V1016))</f>
        <v/>
      </c>
      <c r="W1017" s="172" t="str">
        <f>IF(F1017="","",DSUM('1.3_Emissions de procés'!$E$17:$M$32,"e1",$F$790:$F1017)-SUM(W$791:W1016))</f>
        <v/>
      </c>
      <c r="X1017" s="172" t="str">
        <f>IF(F1017="","",DSUM('1.3_Emissions de procés'!$E$17:$M$32,"e2",$F$790:$F1017)-SUM(X$791:X1016))</f>
        <v/>
      </c>
      <c r="Y1017" s="172" t="str">
        <f>IF(F1017="","",DSUM('1.3_Emissions de procés'!$E$17:$M$32,"e3",$F$790:$F1017)-SUM(Y$791:Y1016))</f>
        <v/>
      </c>
      <c r="Z1017" s="172" t="str">
        <f>IF(F1017="","",DSUM('1.3_Emissions de procés'!$E$17:$M$32,"emissions",$F$790:$F1017)-SUM(Z$791:Z1016))</f>
        <v/>
      </c>
      <c r="AA1017" s="172" t="str">
        <f>IF(F1017="","",DSUM('1.3_Emissions de procés'!$E$39:$M$54,"e1",$F$790:$F1017)-SUM(AA$791:AA1016))</f>
        <v/>
      </c>
      <c r="AB1017" s="193" t="str">
        <f>IF(F1017="","",DSUM('1.3_Emissions de procés'!$E$39:$M$54,"e2",$F$790:$F1017)-SUM(AB$791:AB1016))</f>
        <v/>
      </c>
      <c r="AC1017" s="193" t="str">
        <f>IF(F1017="","",DSUM('1.3_Emissions de procés'!$E$39:$M$54,"e3",$F$790:$F1017)-SUM(AC$791:AC1016))</f>
        <v/>
      </c>
      <c r="AD1017" s="193" t="str">
        <f>IF(F1017="","",DSUM('1.3_Emissions de procés'!$E$39:$M$54,"emissions",$F$790:$F1017)-SUM(AD$791:AD1016))</f>
        <v/>
      </c>
    </row>
    <row r="1018" spans="2:30" x14ac:dyDescent="0.25">
      <c r="B1018">
        <v>228</v>
      </c>
      <c r="C1018" s="172" t="str">
        <f>IF('0.1_Dades generals organització'!E271="","",'0.1_Dades generals organització'!E271)</f>
        <v/>
      </c>
      <c r="D1018" s="172" t="str">
        <f>IF(C1018="","",IF('0.1_Dades generals organització'!G271="no","",Dades!C1018))</f>
        <v/>
      </c>
      <c r="E1018" s="172" t="str">
        <f>IFERROR(INDEX($D$791:$D$1040,MATCH(0,INDEX(COUNTIF($E$790:E1017,$D$791:$D$1040),),)),"")</f>
        <v/>
      </c>
      <c r="F1018" s="172" t="str">
        <f t="shared" si="26"/>
        <v/>
      </c>
      <c r="G1018" s="172" t="str">
        <f>IF(F1018="","",DSUM('1.1_Instal·lacions fixes'!$E$14:$R$36,"e1",$F$790:$F1018)+DSUM('1.1_Instal·lacions fixes'!$E$43:$L$58,"e1",$F$790:$F1018)-SUM(G$791:G1017))</f>
        <v/>
      </c>
      <c r="H1018" s="172" t="str">
        <f>IF(F1018="","",DSUM('1.1_Instal·lacions fixes'!$E$14:$R$36,"e2",$F$790:$F1018)+DSUM('1.1_Instal·lacions fixes'!$E$43:$L$58,"e2",$F$790:$F1018)-SUM(H$791:H1017))</f>
        <v/>
      </c>
      <c r="I1018" s="172" t="str">
        <f>IF(F1018="","",DSUM('1.1_Instal·lacions fixes'!$E$14:$R$36,"e3",$F$790:$F1018)+DSUM('1.1_Instal·lacions fixes'!$E$43:$L$58,"e3",$F$790:$F1018)-SUM(I$791:I1017))</f>
        <v/>
      </c>
      <c r="J1018" s="172" t="str">
        <f>IF(F1018="","",DSUM('1.1_Instal·lacions fixes'!$E$14:$R$36,"emissions",$F$790:$F1018)+DSUM('1.1_Instal·lacions fixes'!$E$43:$L$58,"emissions",$F$790:$F1018)-SUM(J$791:J1017))</f>
        <v/>
      </c>
      <c r="K1018" s="172" t="str">
        <f>IF(F1018="","",DSUM('1.2_Vehicles i maquinària'!$E$22:$S$44,"e1",$F$790:$F1018)+DSUM('1.2_Vehicles i maquinària'!$E$50:$S$70,"emissions",$F$790:$F1018)-SUM(K$791:K1017))</f>
        <v/>
      </c>
      <c r="L1018" s="172" t="str">
        <f>IF(F1018="","",DSUM('1.2_Vehicles i maquinària'!$E$22:$S$44,"e2",$F$790:$F1018)-SUM(L$791:L1017))</f>
        <v/>
      </c>
      <c r="M1018" s="172" t="str">
        <f>IF(F1018="","",DSUM('1.2_Vehicles i maquinària'!$E$22:$S$44,"e3",$F$790:$F1018)-SUM(M$791:M1017))</f>
        <v/>
      </c>
      <c r="N1018" s="172" t="str">
        <f>IF(F1018="","",DSUM('1.2_Vehicles i maquinària'!$E$22:$S$44,"emissions",$F$790:$F1018)+DSUM('1.2_Vehicles i maquinària'!$E$50:$S$70,"emissions",$F$790:$F1018)-SUM(N$791:N1017))</f>
        <v/>
      </c>
      <c r="O1018" s="172" t="str">
        <f>IF(F1018="","",DSUM('1.2_Vehicles i maquinària'!$E$82:$S$92,"e1",$F$790:$F1018)-SUM(O$791:O1017))</f>
        <v/>
      </c>
      <c r="P1018" s="172" t="str">
        <f>IF(F1018="","",DSUM('1.2_Vehicles i maquinària'!$E$82:$S$92,"e2",$F$790:$F1018)-SUM(P$791:P1017))</f>
        <v/>
      </c>
      <c r="Q1018" s="172" t="str">
        <f>IF(F1018="","",DSUM('1.2_Vehicles i maquinària'!$E$82:$S$92,"e3",$F$790:$F1018)-SUM(Q$791:Q1017))</f>
        <v/>
      </c>
      <c r="R1018" s="172" t="str">
        <f>IF(F1018="","",DSUM('1.2_Vehicles i maquinària'!$E$82:$S$92,"emissions",$F$790:$F1018)-SUM(R$791:R1017))</f>
        <v/>
      </c>
      <c r="S1018" s="172" t="str">
        <f>IF(F1018="","",DSUM('1.2_Vehicles i maquinària'!$E$99:$S$109,"e1",$F$790:$F1018)-SUM(S$791:S1017))</f>
        <v/>
      </c>
      <c r="T1018" s="172" t="str">
        <f>IF(F1018="","",DSUM('1.2_Vehicles i maquinària'!$E$99:$S$109,"e2",$F$790:$F1018)-SUM(T$791:T1017))</f>
        <v/>
      </c>
      <c r="U1018" s="172" t="str">
        <f>IF(F1018="","",DSUM('1.2_Vehicles i maquinària'!$E$99:$S$109,"e3",$F$790:$F1018)-SUM(U$791:U1017))</f>
        <v/>
      </c>
      <c r="V1018" s="172" t="str">
        <f>IF(F1018="","",DSUM('1.2_Vehicles i maquinària'!$E$99:$S$109,"emissions",$F$790:$F1018)-SUM(V$791:V1017))</f>
        <v/>
      </c>
      <c r="W1018" s="172" t="str">
        <f>IF(F1018="","",DSUM('1.3_Emissions de procés'!$E$17:$M$32,"e1",$F$790:$F1018)-SUM(W$791:W1017))</f>
        <v/>
      </c>
      <c r="X1018" s="172" t="str">
        <f>IF(F1018="","",DSUM('1.3_Emissions de procés'!$E$17:$M$32,"e2",$F$790:$F1018)-SUM(X$791:X1017))</f>
        <v/>
      </c>
      <c r="Y1018" s="172" t="str">
        <f>IF(F1018="","",DSUM('1.3_Emissions de procés'!$E$17:$M$32,"e3",$F$790:$F1018)-SUM(Y$791:Y1017))</f>
        <v/>
      </c>
      <c r="Z1018" s="172" t="str">
        <f>IF(F1018="","",DSUM('1.3_Emissions de procés'!$E$17:$M$32,"emissions",$F$790:$F1018)-SUM(Z$791:Z1017))</f>
        <v/>
      </c>
      <c r="AA1018" s="172" t="str">
        <f>IF(F1018="","",DSUM('1.3_Emissions de procés'!$E$39:$M$54,"e1",$F$790:$F1018)-SUM(AA$791:AA1017))</f>
        <v/>
      </c>
      <c r="AB1018" s="193" t="str">
        <f>IF(F1018="","",DSUM('1.3_Emissions de procés'!$E$39:$M$54,"e2",$F$790:$F1018)-SUM(AB$791:AB1017))</f>
        <v/>
      </c>
      <c r="AC1018" s="193" t="str">
        <f>IF(F1018="","",DSUM('1.3_Emissions de procés'!$E$39:$M$54,"e3",$F$790:$F1018)-SUM(AC$791:AC1017))</f>
        <v/>
      </c>
      <c r="AD1018" s="193" t="str">
        <f>IF(F1018="","",DSUM('1.3_Emissions de procés'!$E$39:$M$54,"emissions",$F$790:$F1018)-SUM(AD$791:AD1017))</f>
        <v/>
      </c>
    </row>
    <row r="1019" spans="2:30" x14ac:dyDescent="0.25">
      <c r="B1019">
        <v>229</v>
      </c>
      <c r="C1019" s="172" t="str">
        <f>IF('0.1_Dades generals organització'!E272="","",'0.1_Dades generals organització'!E272)</f>
        <v/>
      </c>
      <c r="D1019" s="172" t="str">
        <f>IF(C1019="","",IF('0.1_Dades generals organització'!G272="no","",Dades!C1019))</f>
        <v/>
      </c>
      <c r="E1019" s="172" t="str">
        <f>IFERROR(INDEX($D$791:$D$1040,MATCH(0,INDEX(COUNTIF($E$790:E1018,$D$791:$D$1040),),)),"")</f>
        <v/>
      </c>
      <c r="F1019" s="172" t="str">
        <f t="shared" si="26"/>
        <v/>
      </c>
      <c r="G1019" s="172" t="str">
        <f>IF(F1019="","",DSUM('1.1_Instal·lacions fixes'!$E$14:$R$36,"e1",$F$790:$F1019)+DSUM('1.1_Instal·lacions fixes'!$E$43:$L$58,"e1",$F$790:$F1019)-SUM(G$791:G1018))</f>
        <v/>
      </c>
      <c r="H1019" s="172" t="str">
        <f>IF(F1019="","",DSUM('1.1_Instal·lacions fixes'!$E$14:$R$36,"e2",$F$790:$F1019)+DSUM('1.1_Instal·lacions fixes'!$E$43:$L$58,"e2",$F$790:$F1019)-SUM(H$791:H1018))</f>
        <v/>
      </c>
      <c r="I1019" s="172" t="str">
        <f>IF(F1019="","",DSUM('1.1_Instal·lacions fixes'!$E$14:$R$36,"e3",$F$790:$F1019)+DSUM('1.1_Instal·lacions fixes'!$E$43:$L$58,"e3",$F$790:$F1019)-SUM(I$791:I1018))</f>
        <v/>
      </c>
      <c r="J1019" s="172" t="str">
        <f>IF(F1019="","",DSUM('1.1_Instal·lacions fixes'!$E$14:$R$36,"emissions",$F$790:$F1019)+DSUM('1.1_Instal·lacions fixes'!$E$43:$L$58,"emissions",$F$790:$F1019)-SUM(J$791:J1018))</f>
        <v/>
      </c>
      <c r="K1019" s="172" t="str">
        <f>IF(F1019="","",DSUM('1.2_Vehicles i maquinària'!$E$22:$S$44,"e1",$F$790:$F1019)+DSUM('1.2_Vehicles i maquinària'!$E$50:$S$70,"emissions",$F$790:$F1019)-SUM(K$791:K1018))</f>
        <v/>
      </c>
      <c r="L1019" s="172" t="str">
        <f>IF(F1019="","",DSUM('1.2_Vehicles i maquinària'!$E$22:$S$44,"e2",$F$790:$F1019)-SUM(L$791:L1018))</f>
        <v/>
      </c>
      <c r="M1019" s="172" t="str">
        <f>IF(F1019="","",DSUM('1.2_Vehicles i maquinària'!$E$22:$S$44,"e3",$F$790:$F1019)-SUM(M$791:M1018))</f>
        <v/>
      </c>
      <c r="N1019" s="172" t="str">
        <f>IF(F1019="","",DSUM('1.2_Vehicles i maquinària'!$E$22:$S$44,"emissions",$F$790:$F1019)+DSUM('1.2_Vehicles i maquinària'!$E$50:$S$70,"emissions",$F$790:$F1019)-SUM(N$791:N1018))</f>
        <v/>
      </c>
      <c r="O1019" s="172" t="str">
        <f>IF(F1019="","",DSUM('1.2_Vehicles i maquinària'!$E$82:$S$92,"e1",$F$790:$F1019)-SUM(O$791:O1018))</f>
        <v/>
      </c>
      <c r="P1019" s="172" t="str">
        <f>IF(F1019="","",DSUM('1.2_Vehicles i maquinària'!$E$82:$S$92,"e2",$F$790:$F1019)-SUM(P$791:P1018))</f>
        <v/>
      </c>
      <c r="Q1019" s="172" t="str">
        <f>IF(F1019="","",DSUM('1.2_Vehicles i maquinària'!$E$82:$S$92,"e3",$F$790:$F1019)-SUM(Q$791:Q1018))</f>
        <v/>
      </c>
      <c r="R1019" s="172" t="str">
        <f>IF(F1019="","",DSUM('1.2_Vehicles i maquinària'!$E$82:$S$92,"emissions",$F$790:$F1019)-SUM(R$791:R1018))</f>
        <v/>
      </c>
      <c r="S1019" s="172" t="str">
        <f>IF(F1019="","",DSUM('1.2_Vehicles i maquinària'!$E$99:$S$109,"e1",$F$790:$F1019)-SUM(S$791:S1018))</f>
        <v/>
      </c>
      <c r="T1019" s="172" t="str">
        <f>IF(F1019="","",DSUM('1.2_Vehicles i maquinària'!$E$99:$S$109,"e2",$F$790:$F1019)-SUM(T$791:T1018))</f>
        <v/>
      </c>
      <c r="U1019" s="172" t="str">
        <f>IF(F1019="","",DSUM('1.2_Vehicles i maquinària'!$E$99:$S$109,"e3",$F$790:$F1019)-SUM(U$791:U1018))</f>
        <v/>
      </c>
      <c r="V1019" s="172" t="str">
        <f>IF(F1019="","",DSUM('1.2_Vehicles i maquinària'!$E$99:$S$109,"emissions",$F$790:$F1019)-SUM(V$791:V1018))</f>
        <v/>
      </c>
      <c r="W1019" s="172" t="str">
        <f>IF(F1019="","",DSUM('1.3_Emissions de procés'!$E$17:$M$32,"e1",$F$790:$F1019)-SUM(W$791:W1018))</f>
        <v/>
      </c>
      <c r="X1019" s="172" t="str">
        <f>IF(F1019="","",DSUM('1.3_Emissions de procés'!$E$17:$M$32,"e2",$F$790:$F1019)-SUM(X$791:X1018))</f>
        <v/>
      </c>
      <c r="Y1019" s="172" t="str">
        <f>IF(F1019="","",DSUM('1.3_Emissions de procés'!$E$17:$M$32,"e3",$F$790:$F1019)-SUM(Y$791:Y1018))</f>
        <v/>
      </c>
      <c r="Z1019" s="172" t="str">
        <f>IF(F1019="","",DSUM('1.3_Emissions de procés'!$E$17:$M$32,"emissions",$F$790:$F1019)-SUM(Z$791:Z1018))</f>
        <v/>
      </c>
      <c r="AA1019" s="172" t="str">
        <f>IF(F1019="","",DSUM('1.3_Emissions de procés'!$E$39:$M$54,"e1",$F$790:$F1019)-SUM(AA$791:AA1018))</f>
        <v/>
      </c>
      <c r="AB1019" s="193" t="str">
        <f>IF(F1019="","",DSUM('1.3_Emissions de procés'!$E$39:$M$54,"e2",$F$790:$F1019)-SUM(AB$791:AB1018))</f>
        <v/>
      </c>
      <c r="AC1019" s="193" t="str">
        <f>IF(F1019="","",DSUM('1.3_Emissions de procés'!$E$39:$M$54,"e3",$F$790:$F1019)-SUM(AC$791:AC1018))</f>
        <v/>
      </c>
      <c r="AD1019" s="193" t="str">
        <f>IF(F1019="","",DSUM('1.3_Emissions de procés'!$E$39:$M$54,"emissions",$F$790:$F1019)-SUM(AD$791:AD1018))</f>
        <v/>
      </c>
    </row>
    <row r="1020" spans="2:30" x14ac:dyDescent="0.25">
      <c r="B1020">
        <v>230</v>
      </c>
      <c r="C1020" s="172" t="str">
        <f>IF('0.1_Dades generals organització'!E273="","",'0.1_Dades generals organització'!E273)</f>
        <v/>
      </c>
      <c r="D1020" s="172" t="str">
        <f>IF(C1020="","",IF('0.1_Dades generals organització'!G273="no","",Dades!C1020))</f>
        <v/>
      </c>
      <c r="E1020" s="172" t="str">
        <f>IFERROR(INDEX($D$791:$D$1040,MATCH(0,INDEX(COUNTIF($E$790:E1019,$D$791:$D$1040),),)),"")</f>
        <v/>
      </c>
      <c r="F1020" s="172" t="str">
        <f t="shared" si="26"/>
        <v/>
      </c>
      <c r="G1020" s="172" t="str">
        <f>IF(F1020="","",DSUM('1.1_Instal·lacions fixes'!$E$14:$R$36,"e1",$F$790:$F1020)+DSUM('1.1_Instal·lacions fixes'!$E$43:$L$58,"e1",$F$790:$F1020)-SUM(G$791:G1019))</f>
        <v/>
      </c>
      <c r="H1020" s="172" t="str">
        <f>IF(F1020="","",DSUM('1.1_Instal·lacions fixes'!$E$14:$R$36,"e2",$F$790:$F1020)+DSUM('1.1_Instal·lacions fixes'!$E$43:$L$58,"e2",$F$790:$F1020)-SUM(H$791:H1019))</f>
        <v/>
      </c>
      <c r="I1020" s="172" t="str">
        <f>IF(F1020="","",DSUM('1.1_Instal·lacions fixes'!$E$14:$R$36,"e3",$F$790:$F1020)+DSUM('1.1_Instal·lacions fixes'!$E$43:$L$58,"e3",$F$790:$F1020)-SUM(I$791:I1019))</f>
        <v/>
      </c>
      <c r="J1020" s="172" t="str">
        <f>IF(F1020="","",DSUM('1.1_Instal·lacions fixes'!$E$14:$R$36,"emissions",$F$790:$F1020)+DSUM('1.1_Instal·lacions fixes'!$E$43:$L$58,"emissions",$F$790:$F1020)-SUM(J$791:J1019))</f>
        <v/>
      </c>
      <c r="K1020" s="172" t="str">
        <f>IF(F1020="","",DSUM('1.2_Vehicles i maquinària'!$E$22:$S$44,"e1",$F$790:$F1020)+DSUM('1.2_Vehicles i maquinària'!$E$50:$S$70,"emissions",$F$790:$F1020)-SUM(K$791:K1019))</f>
        <v/>
      </c>
      <c r="L1020" s="172" t="str">
        <f>IF(F1020="","",DSUM('1.2_Vehicles i maquinària'!$E$22:$S$44,"e2",$F$790:$F1020)-SUM(L$791:L1019))</f>
        <v/>
      </c>
      <c r="M1020" s="172" t="str">
        <f>IF(F1020="","",DSUM('1.2_Vehicles i maquinària'!$E$22:$S$44,"e3",$F$790:$F1020)-SUM(M$791:M1019))</f>
        <v/>
      </c>
      <c r="N1020" s="172" t="str">
        <f>IF(F1020="","",DSUM('1.2_Vehicles i maquinària'!$E$22:$S$44,"emissions",$F$790:$F1020)+DSUM('1.2_Vehicles i maquinària'!$E$50:$S$70,"emissions",$F$790:$F1020)-SUM(N$791:N1019))</f>
        <v/>
      </c>
      <c r="O1020" s="172" t="str">
        <f>IF(F1020="","",DSUM('1.2_Vehicles i maquinària'!$E$82:$S$92,"e1",$F$790:$F1020)-SUM(O$791:O1019))</f>
        <v/>
      </c>
      <c r="P1020" s="172" t="str">
        <f>IF(F1020="","",DSUM('1.2_Vehicles i maquinària'!$E$82:$S$92,"e2",$F$790:$F1020)-SUM(P$791:P1019))</f>
        <v/>
      </c>
      <c r="Q1020" s="172" t="str">
        <f>IF(F1020="","",DSUM('1.2_Vehicles i maquinària'!$E$82:$S$92,"e3",$F$790:$F1020)-SUM(Q$791:Q1019))</f>
        <v/>
      </c>
      <c r="R1020" s="172" t="str">
        <f>IF(F1020="","",DSUM('1.2_Vehicles i maquinària'!$E$82:$S$92,"emissions",$F$790:$F1020)-SUM(R$791:R1019))</f>
        <v/>
      </c>
      <c r="S1020" s="172" t="str">
        <f>IF(F1020="","",DSUM('1.2_Vehicles i maquinària'!$E$99:$S$109,"e1",$F$790:$F1020)-SUM(S$791:S1019))</f>
        <v/>
      </c>
      <c r="T1020" s="172" t="str">
        <f>IF(F1020="","",DSUM('1.2_Vehicles i maquinària'!$E$99:$S$109,"e2",$F$790:$F1020)-SUM(T$791:T1019))</f>
        <v/>
      </c>
      <c r="U1020" s="172" t="str">
        <f>IF(F1020="","",DSUM('1.2_Vehicles i maquinària'!$E$99:$S$109,"e3",$F$790:$F1020)-SUM(U$791:U1019))</f>
        <v/>
      </c>
      <c r="V1020" s="172" t="str">
        <f>IF(F1020="","",DSUM('1.2_Vehicles i maquinària'!$E$99:$S$109,"emissions",$F$790:$F1020)-SUM(V$791:V1019))</f>
        <v/>
      </c>
      <c r="W1020" s="172" t="str">
        <f>IF(F1020="","",DSUM('1.3_Emissions de procés'!$E$17:$M$32,"e1",$F$790:$F1020)-SUM(W$791:W1019))</f>
        <v/>
      </c>
      <c r="X1020" s="172" t="str">
        <f>IF(F1020="","",DSUM('1.3_Emissions de procés'!$E$17:$M$32,"e2",$F$790:$F1020)-SUM(X$791:X1019))</f>
        <v/>
      </c>
      <c r="Y1020" s="172" t="str">
        <f>IF(F1020="","",DSUM('1.3_Emissions de procés'!$E$17:$M$32,"e3",$F$790:$F1020)-SUM(Y$791:Y1019))</f>
        <v/>
      </c>
      <c r="Z1020" s="172" t="str">
        <f>IF(F1020="","",DSUM('1.3_Emissions de procés'!$E$17:$M$32,"emissions",$F$790:$F1020)-SUM(Z$791:Z1019))</f>
        <v/>
      </c>
      <c r="AA1020" s="172" t="str">
        <f>IF(F1020="","",DSUM('1.3_Emissions de procés'!$E$39:$M$54,"e1",$F$790:$F1020)-SUM(AA$791:AA1019))</f>
        <v/>
      </c>
      <c r="AB1020" s="193" t="str">
        <f>IF(F1020="","",DSUM('1.3_Emissions de procés'!$E$39:$M$54,"e2",$F$790:$F1020)-SUM(AB$791:AB1019))</f>
        <v/>
      </c>
      <c r="AC1020" s="193" t="str">
        <f>IF(F1020="","",DSUM('1.3_Emissions de procés'!$E$39:$M$54,"e3",$F$790:$F1020)-SUM(AC$791:AC1019))</f>
        <v/>
      </c>
      <c r="AD1020" s="193" t="str">
        <f>IF(F1020="","",DSUM('1.3_Emissions de procés'!$E$39:$M$54,"emissions",$F$790:$F1020)-SUM(AD$791:AD1019))</f>
        <v/>
      </c>
    </row>
    <row r="1021" spans="2:30" x14ac:dyDescent="0.25">
      <c r="B1021">
        <v>231</v>
      </c>
      <c r="C1021" s="172" t="str">
        <f>IF('0.1_Dades generals organització'!E274="","",'0.1_Dades generals organització'!E274)</f>
        <v/>
      </c>
      <c r="D1021" s="172" t="str">
        <f>IF(C1021="","",IF('0.1_Dades generals organització'!G274="no","",Dades!C1021))</f>
        <v/>
      </c>
      <c r="E1021" s="172" t="str">
        <f>IFERROR(INDEX($D$791:$D$1040,MATCH(0,INDEX(COUNTIF($E$790:E1020,$D$791:$D$1040),),)),"")</f>
        <v/>
      </c>
      <c r="F1021" s="172" t="str">
        <f t="shared" si="26"/>
        <v/>
      </c>
      <c r="G1021" s="172" t="str">
        <f>IF(F1021="","",DSUM('1.1_Instal·lacions fixes'!$E$14:$R$36,"e1",$F$790:$F1021)+DSUM('1.1_Instal·lacions fixes'!$E$43:$L$58,"e1",$F$790:$F1021)-SUM(G$791:G1020))</f>
        <v/>
      </c>
      <c r="H1021" s="172" t="str">
        <f>IF(F1021="","",DSUM('1.1_Instal·lacions fixes'!$E$14:$R$36,"e2",$F$790:$F1021)+DSUM('1.1_Instal·lacions fixes'!$E$43:$L$58,"e2",$F$790:$F1021)-SUM(H$791:H1020))</f>
        <v/>
      </c>
      <c r="I1021" s="172" t="str">
        <f>IF(F1021="","",DSUM('1.1_Instal·lacions fixes'!$E$14:$R$36,"e3",$F$790:$F1021)+DSUM('1.1_Instal·lacions fixes'!$E$43:$L$58,"e3",$F$790:$F1021)-SUM(I$791:I1020))</f>
        <v/>
      </c>
      <c r="J1021" s="172" t="str">
        <f>IF(F1021="","",DSUM('1.1_Instal·lacions fixes'!$E$14:$R$36,"emissions",$F$790:$F1021)+DSUM('1.1_Instal·lacions fixes'!$E$43:$L$58,"emissions",$F$790:$F1021)-SUM(J$791:J1020))</f>
        <v/>
      </c>
      <c r="K1021" s="172" t="str">
        <f>IF(F1021="","",DSUM('1.2_Vehicles i maquinària'!$E$22:$S$44,"e1",$F$790:$F1021)+DSUM('1.2_Vehicles i maquinària'!$E$50:$S$70,"emissions",$F$790:$F1021)-SUM(K$791:K1020))</f>
        <v/>
      </c>
      <c r="L1021" s="172" t="str">
        <f>IF(F1021="","",DSUM('1.2_Vehicles i maquinària'!$E$22:$S$44,"e2",$F$790:$F1021)-SUM(L$791:L1020))</f>
        <v/>
      </c>
      <c r="M1021" s="172" t="str">
        <f>IF(F1021="","",DSUM('1.2_Vehicles i maquinària'!$E$22:$S$44,"e3",$F$790:$F1021)-SUM(M$791:M1020))</f>
        <v/>
      </c>
      <c r="N1021" s="172" t="str">
        <f>IF(F1021="","",DSUM('1.2_Vehicles i maquinària'!$E$22:$S$44,"emissions",$F$790:$F1021)+DSUM('1.2_Vehicles i maquinària'!$E$50:$S$70,"emissions",$F$790:$F1021)-SUM(N$791:N1020))</f>
        <v/>
      </c>
      <c r="O1021" s="172" t="str">
        <f>IF(F1021="","",DSUM('1.2_Vehicles i maquinària'!$E$82:$S$92,"e1",$F$790:$F1021)-SUM(O$791:O1020))</f>
        <v/>
      </c>
      <c r="P1021" s="172" t="str">
        <f>IF(F1021="","",DSUM('1.2_Vehicles i maquinària'!$E$82:$S$92,"e2",$F$790:$F1021)-SUM(P$791:P1020))</f>
        <v/>
      </c>
      <c r="Q1021" s="172" t="str">
        <f>IF(F1021="","",DSUM('1.2_Vehicles i maquinària'!$E$82:$S$92,"e3",$F$790:$F1021)-SUM(Q$791:Q1020))</f>
        <v/>
      </c>
      <c r="R1021" s="172" t="str">
        <f>IF(F1021="","",DSUM('1.2_Vehicles i maquinària'!$E$82:$S$92,"emissions",$F$790:$F1021)-SUM(R$791:R1020))</f>
        <v/>
      </c>
      <c r="S1021" s="172" t="str">
        <f>IF(F1021="","",DSUM('1.2_Vehicles i maquinària'!$E$99:$S$109,"e1",$F$790:$F1021)-SUM(S$791:S1020))</f>
        <v/>
      </c>
      <c r="T1021" s="172" t="str">
        <f>IF(F1021="","",DSUM('1.2_Vehicles i maquinària'!$E$99:$S$109,"e2",$F$790:$F1021)-SUM(T$791:T1020))</f>
        <v/>
      </c>
      <c r="U1021" s="172" t="str">
        <f>IF(F1021="","",DSUM('1.2_Vehicles i maquinària'!$E$99:$S$109,"e3",$F$790:$F1021)-SUM(U$791:U1020))</f>
        <v/>
      </c>
      <c r="V1021" s="172" t="str">
        <f>IF(F1021="","",DSUM('1.2_Vehicles i maquinària'!$E$99:$S$109,"emissions",$F$790:$F1021)-SUM(V$791:V1020))</f>
        <v/>
      </c>
      <c r="W1021" s="172" t="str">
        <f>IF(F1021="","",DSUM('1.3_Emissions de procés'!$E$17:$M$32,"e1",$F$790:$F1021)-SUM(W$791:W1020))</f>
        <v/>
      </c>
      <c r="X1021" s="172" t="str">
        <f>IF(F1021="","",DSUM('1.3_Emissions de procés'!$E$17:$M$32,"e2",$F$790:$F1021)-SUM(X$791:X1020))</f>
        <v/>
      </c>
      <c r="Y1021" s="172" t="str">
        <f>IF(F1021="","",DSUM('1.3_Emissions de procés'!$E$17:$M$32,"e3",$F$790:$F1021)-SUM(Y$791:Y1020))</f>
        <v/>
      </c>
      <c r="Z1021" s="172" t="str">
        <f>IF(F1021="","",DSUM('1.3_Emissions de procés'!$E$17:$M$32,"emissions",$F$790:$F1021)-SUM(Z$791:Z1020))</f>
        <v/>
      </c>
      <c r="AA1021" s="172" t="str">
        <f>IF(F1021="","",DSUM('1.3_Emissions de procés'!$E$39:$M$54,"e1",$F$790:$F1021)-SUM(AA$791:AA1020))</f>
        <v/>
      </c>
      <c r="AB1021" s="193" t="str">
        <f>IF(F1021="","",DSUM('1.3_Emissions de procés'!$E$39:$M$54,"e2",$F$790:$F1021)-SUM(AB$791:AB1020))</f>
        <v/>
      </c>
      <c r="AC1021" s="193" t="str">
        <f>IF(F1021="","",DSUM('1.3_Emissions de procés'!$E$39:$M$54,"e3",$F$790:$F1021)-SUM(AC$791:AC1020))</f>
        <v/>
      </c>
      <c r="AD1021" s="193" t="str">
        <f>IF(F1021="","",DSUM('1.3_Emissions de procés'!$E$39:$M$54,"emissions",$F$790:$F1021)-SUM(AD$791:AD1020))</f>
        <v/>
      </c>
    </row>
    <row r="1022" spans="2:30" x14ac:dyDescent="0.25">
      <c r="B1022">
        <v>232</v>
      </c>
      <c r="C1022" s="172" t="str">
        <f>IF('0.1_Dades generals organització'!E275="","",'0.1_Dades generals organització'!E275)</f>
        <v/>
      </c>
      <c r="D1022" s="172" t="str">
        <f>IF(C1022="","",IF('0.1_Dades generals organització'!G275="no","",Dades!C1022))</f>
        <v/>
      </c>
      <c r="E1022" s="172" t="str">
        <f>IFERROR(INDEX($D$791:$D$1040,MATCH(0,INDEX(COUNTIF($E$790:E1021,$D$791:$D$1040),),)),"")</f>
        <v/>
      </c>
      <c r="F1022" s="172" t="str">
        <f t="shared" si="26"/>
        <v/>
      </c>
      <c r="G1022" s="172" t="str">
        <f>IF(F1022="","",DSUM('1.1_Instal·lacions fixes'!$E$14:$R$36,"e1",$F$790:$F1022)+DSUM('1.1_Instal·lacions fixes'!$E$43:$L$58,"e1",$F$790:$F1022)-SUM(G$791:G1021))</f>
        <v/>
      </c>
      <c r="H1022" s="172" t="str">
        <f>IF(F1022="","",DSUM('1.1_Instal·lacions fixes'!$E$14:$R$36,"e2",$F$790:$F1022)+DSUM('1.1_Instal·lacions fixes'!$E$43:$L$58,"e2",$F$790:$F1022)-SUM(H$791:H1021))</f>
        <v/>
      </c>
      <c r="I1022" s="172" t="str">
        <f>IF(F1022="","",DSUM('1.1_Instal·lacions fixes'!$E$14:$R$36,"e3",$F$790:$F1022)+DSUM('1.1_Instal·lacions fixes'!$E$43:$L$58,"e3",$F$790:$F1022)-SUM(I$791:I1021))</f>
        <v/>
      </c>
      <c r="J1022" s="172" t="str">
        <f>IF(F1022="","",DSUM('1.1_Instal·lacions fixes'!$E$14:$R$36,"emissions",$F$790:$F1022)+DSUM('1.1_Instal·lacions fixes'!$E$43:$L$58,"emissions",$F$790:$F1022)-SUM(J$791:J1021))</f>
        <v/>
      </c>
      <c r="K1022" s="172" t="str">
        <f>IF(F1022="","",DSUM('1.2_Vehicles i maquinària'!$E$22:$S$44,"e1",$F$790:$F1022)+DSUM('1.2_Vehicles i maquinària'!$E$50:$S$70,"emissions",$F$790:$F1022)-SUM(K$791:K1021))</f>
        <v/>
      </c>
      <c r="L1022" s="172" t="str">
        <f>IF(F1022="","",DSUM('1.2_Vehicles i maquinària'!$E$22:$S$44,"e2",$F$790:$F1022)-SUM(L$791:L1021))</f>
        <v/>
      </c>
      <c r="M1022" s="172" t="str">
        <f>IF(F1022="","",DSUM('1.2_Vehicles i maquinària'!$E$22:$S$44,"e3",$F$790:$F1022)-SUM(M$791:M1021))</f>
        <v/>
      </c>
      <c r="N1022" s="172" t="str">
        <f>IF(F1022="","",DSUM('1.2_Vehicles i maquinària'!$E$22:$S$44,"emissions",$F$790:$F1022)+DSUM('1.2_Vehicles i maquinària'!$E$50:$S$70,"emissions",$F$790:$F1022)-SUM(N$791:N1021))</f>
        <v/>
      </c>
      <c r="O1022" s="172" t="str">
        <f>IF(F1022="","",DSUM('1.2_Vehicles i maquinària'!$E$82:$S$92,"e1",$F$790:$F1022)-SUM(O$791:O1021))</f>
        <v/>
      </c>
      <c r="P1022" s="172" t="str">
        <f>IF(F1022="","",DSUM('1.2_Vehicles i maquinària'!$E$82:$S$92,"e2",$F$790:$F1022)-SUM(P$791:P1021))</f>
        <v/>
      </c>
      <c r="Q1022" s="172" t="str">
        <f>IF(F1022="","",DSUM('1.2_Vehicles i maquinària'!$E$82:$S$92,"e3",$F$790:$F1022)-SUM(Q$791:Q1021))</f>
        <v/>
      </c>
      <c r="R1022" s="172" t="str">
        <f>IF(F1022="","",DSUM('1.2_Vehicles i maquinària'!$E$82:$S$92,"emissions",$F$790:$F1022)-SUM(R$791:R1021))</f>
        <v/>
      </c>
      <c r="S1022" s="172" t="str">
        <f>IF(F1022="","",DSUM('1.2_Vehicles i maquinària'!$E$99:$S$109,"e1",$F$790:$F1022)-SUM(S$791:S1021))</f>
        <v/>
      </c>
      <c r="T1022" s="172" t="str">
        <f>IF(F1022="","",DSUM('1.2_Vehicles i maquinària'!$E$99:$S$109,"e2",$F$790:$F1022)-SUM(T$791:T1021))</f>
        <v/>
      </c>
      <c r="U1022" s="172" t="str">
        <f>IF(F1022="","",DSUM('1.2_Vehicles i maquinària'!$E$99:$S$109,"e3",$F$790:$F1022)-SUM(U$791:U1021))</f>
        <v/>
      </c>
      <c r="V1022" s="172" t="str">
        <f>IF(F1022="","",DSUM('1.2_Vehicles i maquinària'!$E$99:$S$109,"emissions",$F$790:$F1022)-SUM(V$791:V1021))</f>
        <v/>
      </c>
      <c r="W1022" s="172" t="str">
        <f>IF(F1022="","",DSUM('1.3_Emissions de procés'!$E$17:$M$32,"e1",$F$790:$F1022)-SUM(W$791:W1021))</f>
        <v/>
      </c>
      <c r="X1022" s="172" t="str">
        <f>IF(F1022="","",DSUM('1.3_Emissions de procés'!$E$17:$M$32,"e2",$F$790:$F1022)-SUM(X$791:X1021))</f>
        <v/>
      </c>
      <c r="Y1022" s="172" t="str">
        <f>IF(F1022="","",DSUM('1.3_Emissions de procés'!$E$17:$M$32,"e3",$F$790:$F1022)-SUM(Y$791:Y1021))</f>
        <v/>
      </c>
      <c r="Z1022" s="172" t="str">
        <f>IF(F1022="","",DSUM('1.3_Emissions de procés'!$E$17:$M$32,"emissions",$F$790:$F1022)-SUM(Z$791:Z1021))</f>
        <v/>
      </c>
      <c r="AA1022" s="172" t="str">
        <f>IF(F1022="","",DSUM('1.3_Emissions de procés'!$E$39:$M$54,"e1",$F$790:$F1022)-SUM(AA$791:AA1021))</f>
        <v/>
      </c>
      <c r="AB1022" s="193" t="str">
        <f>IF(F1022="","",DSUM('1.3_Emissions de procés'!$E$39:$M$54,"e2",$F$790:$F1022)-SUM(AB$791:AB1021))</f>
        <v/>
      </c>
      <c r="AC1022" s="193" t="str">
        <f>IF(F1022="","",DSUM('1.3_Emissions de procés'!$E$39:$M$54,"e3",$F$790:$F1022)-SUM(AC$791:AC1021))</f>
        <v/>
      </c>
      <c r="AD1022" s="193" t="str">
        <f>IF(F1022="","",DSUM('1.3_Emissions de procés'!$E$39:$M$54,"emissions",$F$790:$F1022)-SUM(AD$791:AD1021))</f>
        <v/>
      </c>
    </row>
    <row r="1023" spans="2:30" x14ac:dyDescent="0.25">
      <c r="B1023">
        <v>233</v>
      </c>
      <c r="C1023" s="172" t="str">
        <f>IF('0.1_Dades generals organització'!E276="","",'0.1_Dades generals organització'!E276)</f>
        <v/>
      </c>
      <c r="D1023" s="172" t="str">
        <f>IF(C1023="","",IF('0.1_Dades generals organització'!G276="no","",Dades!C1023))</f>
        <v/>
      </c>
      <c r="E1023" s="172" t="str">
        <f>IFERROR(INDEX($D$791:$D$1040,MATCH(0,INDEX(COUNTIF($E$790:E1022,$D$791:$D$1040),),)),"")</f>
        <v/>
      </c>
      <c r="F1023" s="172" t="str">
        <f t="shared" si="26"/>
        <v/>
      </c>
      <c r="G1023" s="172" t="str">
        <f>IF(F1023="","",DSUM('1.1_Instal·lacions fixes'!$E$14:$R$36,"e1",$F$790:$F1023)+DSUM('1.1_Instal·lacions fixes'!$E$43:$L$58,"e1",$F$790:$F1023)-SUM(G$791:G1022))</f>
        <v/>
      </c>
      <c r="H1023" s="172" t="str">
        <f>IF(F1023="","",DSUM('1.1_Instal·lacions fixes'!$E$14:$R$36,"e2",$F$790:$F1023)+DSUM('1.1_Instal·lacions fixes'!$E$43:$L$58,"e2",$F$790:$F1023)-SUM(H$791:H1022))</f>
        <v/>
      </c>
      <c r="I1023" s="172" t="str">
        <f>IF(F1023="","",DSUM('1.1_Instal·lacions fixes'!$E$14:$R$36,"e3",$F$790:$F1023)+DSUM('1.1_Instal·lacions fixes'!$E$43:$L$58,"e3",$F$790:$F1023)-SUM(I$791:I1022))</f>
        <v/>
      </c>
      <c r="J1023" s="172" t="str">
        <f>IF(F1023="","",DSUM('1.1_Instal·lacions fixes'!$E$14:$R$36,"emissions",$F$790:$F1023)+DSUM('1.1_Instal·lacions fixes'!$E$43:$L$58,"emissions",$F$790:$F1023)-SUM(J$791:J1022))</f>
        <v/>
      </c>
      <c r="K1023" s="172" t="str">
        <f>IF(F1023="","",DSUM('1.2_Vehicles i maquinària'!$E$22:$S$44,"e1",$F$790:$F1023)+DSUM('1.2_Vehicles i maquinària'!$E$50:$S$70,"emissions",$F$790:$F1023)-SUM(K$791:K1022))</f>
        <v/>
      </c>
      <c r="L1023" s="172" t="str">
        <f>IF(F1023="","",DSUM('1.2_Vehicles i maquinària'!$E$22:$S$44,"e2",$F$790:$F1023)-SUM(L$791:L1022))</f>
        <v/>
      </c>
      <c r="M1023" s="172" t="str">
        <f>IF(F1023="","",DSUM('1.2_Vehicles i maquinària'!$E$22:$S$44,"e3",$F$790:$F1023)-SUM(M$791:M1022))</f>
        <v/>
      </c>
      <c r="N1023" s="172" t="str">
        <f>IF(F1023="","",DSUM('1.2_Vehicles i maquinària'!$E$22:$S$44,"emissions",$F$790:$F1023)+DSUM('1.2_Vehicles i maquinària'!$E$50:$S$70,"emissions",$F$790:$F1023)-SUM(N$791:N1022))</f>
        <v/>
      </c>
      <c r="O1023" s="172" t="str">
        <f>IF(F1023="","",DSUM('1.2_Vehicles i maquinària'!$E$82:$S$92,"e1",$F$790:$F1023)-SUM(O$791:O1022))</f>
        <v/>
      </c>
      <c r="P1023" s="172" t="str">
        <f>IF(F1023="","",DSUM('1.2_Vehicles i maquinària'!$E$82:$S$92,"e2",$F$790:$F1023)-SUM(P$791:P1022))</f>
        <v/>
      </c>
      <c r="Q1023" s="172" t="str">
        <f>IF(F1023="","",DSUM('1.2_Vehicles i maquinària'!$E$82:$S$92,"e3",$F$790:$F1023)-SUM(Q$791:Q1022))</f>
        <v/>
      </c>
      <c r="R1023" s="172" t="str">
        <f>IF(F1023="","",DSUM('1.2_Vehicles i maquinària'!$E$82:$S$92,"emissions",$F$790:$F1023)-SUM(R$791:R1022))</f>
        <v/>
      </c>
      <c r="S1023" s="172" t="str">
        <f>IF(F1023="","",DSUM('1.2_Vehicles i maquinària'!$E$99:$S$109,"e1",$F$790:$F1023)-SUM(S$791:S1022))</f>
        <v/>
      </c>
      <c r="T1023" s="172" t="str">
        <f>IF(F1023="","",DSUM('1.2_Vehicles i maquinària'!$E$99:$S$109,"e2",$F$790:$F1023)-SUM(T$791:T1022))</f>
        <v/>
      </c>
      <c r="U1023" s="172" t="str">
        <f>IF(F1023="","",DSUM('1.2_Vehicles i maquinària'!$E$99:$S$109,"e3",$F$790:$F1023)-SUM(U$791:U1022))</f>
        <v/>
      </c>
      <c r="V1023" s="172" t="str">
        <f>IF(F1023="","",DSUM('1.2_Vehicles i maquinària'!$E$99:$S$109,"emissions",$F$790:$F1023)-SUM(V$791:V1022))</f>
        <v/>
      </c>
      <c r="W1023" s="172" t="str">
        <f>IF(F1023="","",DSUM('1.3_Emissions de procés'!$E$17:$M$32,"e1",$F$790:$F1023)-SUM(W$791:W1022))</f>
        <v/>
      </c>
      <c r="X1023" s="172" t="str">
        <f>IF(F1023="","",DSUM('1.3_Emissions de procés'!$E$17:$M$32,"e2",$F$790:$F1023)-SUM(X$791:X1022))</f>
        <v/>
      </c>
      <c r="Y1023" s="172" t="str">
        <f>IF(F1023="","",DSUM('1.3_Emissions de procés'!$E$17:$M$32,"e3",$F$790:$F1023)-SUM(Y$791:Y1022))</f>
        <v/>
      </c>
      <c r="Z1023" s="172" t="str">
        <f>IF(F1023="","",DSUM('1.3_Emissions de procés'!$E$17:$M$32,"emissions",$F$790:$F1023)-SUM(Z$791:Z1022))</f>
        <v/>
      </c>
      <c r="AA1023" s="172" t="str">
        <f>IF(F1023="","",DSUM('1.3_Emissions de procés'!$E$39:$M$54,"e1",$F$790:$F1023)-SUM(AA$791:AA1022))</f>
        <v/>
      </c>
      <c r="AB1023" s="193" t="str">
        <f>IF(F1023="","",DSUM('1.3_Emissions de procés'!$E$39:$M$54,"e2",$F$790:$F1023)-SUM(AB$791:AB1022))</f>
        <v/>
      </c>
      <c r="AC1023" s="193" t="str">
        <f>IF(F1023="","",DSUM('1.3_Emissions de procés'!$E$39:$M$54,"e3",$F$790:$F1023)-SUM(AC$791:AC1022))</f>
        <v/>
      </c>
      <c r="AD1023" s="193" t="str">
        <f>IF(F1023="","",DSUM('1.3_Emissions de procés'!$E$39:$M$54,"emissions",$F$790:$F1023)-SUM(AD$791:AD1022))</f>
        <v/>
      </c>
    </row>
    <row r="1024" spans="2:30" x14ac:dyDescent="0.25">
      <c r="B1024">
        <v>234</v>
      </c>
      <c r="C1024" s="172" t="str">
        <f>IF('0.1_Dades generals organització'!E277="","",'0.1_Dades generals organització'!E277)</f>
        <v/>
      </c>
      <c r="D1024" s="172" t="str">
        <f>IF(C1024="","",IF('0.1_Dades generals organització'!G277="no","",Dades!C1024))</f>
        <v/>
      </c>
      <c r="E1024" s="172" t="str">
        <f>IFERROR(INDEX($D$791:$D$1040,MATCH(0,INDEX(COUNTIF($E$790:E1023,$D$791:$D$1040),),)),"")</f>
        <v/>
      </c>
      <c r="F1024" s="172" t="str">
        <f t="shared" si="26"/>
        <v/>
      </c>
      <c r="G1024" s="172" t="str">
        <f>IF(F1024="","",DSUM('1.1_Instal·lacions fixes'!$E$14:$R$36,"e1",$F$790:$F1024)+DSUM('1.1_Instal·lacions fixes'!$E$43:$L$58,"e1",$F$790:$F1024)-SUM(G$791:G1023))</f>
        <v/>
      </c>
      <c r="H1024" s="172" t="str">
        <f>IF(F1024="","",DSUM('1.1_Instal·lacions fixes'!$E$14:$R$36,"e2",$F$790:$F1024)+DSUM('1.1_Instal·lacions fixes'!$E$43:$L$58,"e2",$F$790:$F1024)-SUM(H$791:H1023))</f>
        <v/>
      </c>
      <c r="I1024" s="172" t="str">
        <f>IF(F1024="","",DSUM('1.1_Instal·lacions fixes'!$E$14:$R$36,"e3",$F$790:$F1024)+DSUM('1.1_Instal·lacions fixes'!$E$43:$L$58,"e3",$F$790:$F1024)-SUM(I$791:I1023))</f>
        <v/>
      </c>
      <c r="J1024" s="172" t="str">
        <f>IF(F1024="","",DSUM('1.1_Instal·lacions fixes'!$E$14:$R$36,"emissions",$F$790:$F1024)+DSUM('1.1_Instal·lacions fixes'!$E$43:$L$58,"emissions",$F$790:$F1024)-SUM(J$791:J1023))</f>
        <v/>
      </c>
      <c r="K1024" s="172" t="str">
        <f>IF(F1024="","",DSUM('1.2_Vehicles i maquinària'!$E$22:$S$44,"e1",$F$790:$F1024)+DSUM('1.2_Vehicles i maquinària'!$E$50:$S$70,"emissions",$F$790:$F1024)-SUM(K$791:K1023))</f>
        <v/>
      </c>
      <c r="L1024" s="172" t="str">
        <f>IF(F1024="","",DSUM('1.2_Vehicles i maquinària'!$E$22:$S$44,"e2",$F$790:$F1024)-SUM(L$791:L1023))</f>
        <v/>
      </c>
      <c r="M1024" s="172" t="str">
        <f>IF(F1024="","",DSUM('1.2_Vehicles i maquinària'!$E$22:$S$44,"e3",$F$790:$F1024)-SUM(M$791:M1023))</f>
        <v/>
      </c>
      <c r="N1024" s="172" t="str">
        <f>IF(F1024="","",DSUM('1.2_Vehicles i maquinària'!$E$22:$S$44,"emissions",$F$790:$F1024)+DSUM('1.2_Vehicles i maquinària'!$E$50:$S$70,"emissions",$F$790:$F1024)-SUM(N$791:N1023))</f>
        <v/>
      </c>
      <c r="O1024" s="172" t="str">
        <f>IF(F1024="","",DSUM('1.2_Vehicles i maquinària'!$E$82:$S$92,"e1",$F$790:$F1024)-SUM(O$791:O1023))</f>
        <v/>
      </c>
      <c r="P1024" s="172" t="str">
        <f>IF(F1024="","",DSUM('1.2_Vehicles i maquinària'!$E$82:$S$92,"e2",$F$790:$F1024)-SUM(P$791:P1023))</f>
        <v/>
      </c>
      <c r="Q1024" s="172" t="str">
        <f>IF(F1024="","",DSUM('1.2_Vehicles i maquinària'!$E$82:$S$92,"e3",$F$790:$F1024)-SUM(Q$791:Q1023))</f>
        <v/>
      </c>
      <c r="R1024" s="172" t="str">
        <f>IF(F1024="","",DSUM('1.2_Vehicles i maquinària'!$E$82:$S$92,"emissions",$F$790:$F1024)-SUM(R$791:R1023))</f>
        <v/>
      </c>
      <c r="S1024" s="172" t="str">
        <f>IF(F1024="","",DSUM('1.2_Vehicles i maquinària'!$E$99:$S$109,"e1",$F$790:$F1024)-SUM(S$791:S1023))</f>
        <v/>
      </c>
      <c r="T1024" s="172" t="str">
        <f>IF(F1024="","",DSUM('1.2_Vehicles i maquinària'!$E$99:$S$109,"e2",$F$790:$F1024)-SUM(T$791:T1023))</f>
        <v/>
      </c>
      <c r="U1024" s="172" t="str">
        <f>IF(F1024="","",DSUM('1.2_Vehicles i maquinària'!$E$99:$S$109,"e3",$F$790:$F1024)-SUM(U$791:U1023))</f>
        <v/>
      </c>
      <c r="V1024" s="172" t="str">
        <f>IF(F1024="","",DSUM('1.2_Vehicles i maquinària'!$E$99:$S$109,"emissions",$F$790:$F1024)-SUM(V$791:V1023))</f>
        <v/>
      </c>
      <c r="W1024" s="172" t="str">
        <f>IF(F1024="","",DSUM('1.3_Emissions de procés'!$E$17:$M$32,"e1",$F$790:$F1024)-SUM(W$791:W1023))</f>
        <v/>
      </c>
      <c r="X1024" s="172" t="str">
        <f>IF(F1024="","",DSUM('1.3_Emissions de procés'!$E$17:$M$32,"e2",$F$790:$F1024)-SUM(X$791:X1023))</f>
        <v/>
      </c>
      <c r="Y1024" s="172" t="str">
        <f>IF(F1024="","",DSUM('1.3_Emissions de procés'!$E$17:$M$32,"e3",$F$790:$F1024)-SUM(Y$791:Y1023))</f>
        <v/>
      </c>
      <c r="Z1024" s="172" t="str">
        <f>IF(F1024="","",DSUM('1.3_Emissions de procés'!$E$17:$M$32,"emissions",$F$790:$F1024)-SUM(Z$791:Z1023))</f>
        <v/>
      </c>
      <c r="AA1024" s="172" t="str">
        <f>IF(F1024="","",DSUM('1.3_Emissions de procés'!$E$39:$M$54,"e1",$F$790:$F1024)-SUM(AA$791:AA1023))</f>
        <v/>
      </c>
      <c r="AB1024" s="193" t="str">
        <f>IF(F1024="","",DSUM('1.3_Emissions de procés'!$E$39:$M$54,"e2",$F$790:$F1024)-SUM(AB$791:AB1023))</f>
        <v/>
      </c>
      <c r="AC1024" s="193" t="str">
        <f>IF(F1024="","",DSUM('1.3_Emissions de procés'!$E$39:$M$54,"e3",$F$790:$F1024)-SUM(AC$791:AC1023))</f>
        <v/>
      </c>
      <c r="AD1024" s="193" t="str">
        <f>IF(F1024="","",DSUM('1.3_Emissions de procés'!$E$39:$M$54,"emissions",$F$790:$F1024)-SUM(AD$791:AD1023))</f>
        <v/>
      </c>
    </row>
    <row r="1025" spans="2:30" x14ac:dyDescent="0.25">
      <c r="B1025">
        <v>235</v>
      </c>
      <c r="C1025" s="172" t="str">
        <f>IF('0.1_Dades generals organització'!E278="","",'0.1_Dades generals organització'!E278)</f>
        <v/>
      </c>
      <c r="D1025" s="172" t="str">
        <f>IF(C1025="","",IF('0.1_Dades generals organització'!G278="no","",Dades!C1025))</f>
        <v/>
      </c>
      <c r="E1025" s="172" t="str">
        <f>IFERROR(INDEX($D$791:$D$1040,MATCH(0,INDEX(COUNTIF($E$790:E1024,$D$791:$D$1040),),)),"")</f>
        <v/>
      </c>
      <c r="F1025" s="172" t="str">
        <f t="shared" si="26"/>
        <v/>
      </c>
      <c r="G1025" s="172" t="str">
        <f>IF(F1025="","",DSUM('1.1_Instal·lacions fixes'!$E$14:$R$36,"e1",$F$790:$F1025)+DSUM('1.1_Instal·lacions fixes'!$E$43:$L$58,"e1",$F$790:$F1025)-SUM(G$791:G1024))</f>
        <v/>
      </c>
      <c r="H1025" s="172" t="str">
        <f>IF(F1025="","",DSUM('1.1_Instal·lacions fixes'!$E$14:$R$36,"e2",$F$790:$F1025)+DSUM('1.1_Instal·lacions fixes'!$E$43:$L$58,"e2",$F$790:$F1025)-SUM(H$791:H1024))</f>
        <v/>
      </c>
      <c r="I1025" s="172" t="str">
        <f>IF(F1025="","",DSUM('1.1_Instal·lacions fixes'!$E$14:$R$36,"e3",$F$790:$F1025)+DSUM('1.1_Instal·lacions fixes'!$E$43:$L$58,"e3",$F$790:$F1025)-SUM(I$791:I1024))</f>
        <v/>
      </c>
      <c r="J1025" s="172" t="str">
        <f>IF(F1025="","",DSUM('1.1_Instal·lacions fixes'!$E$14:$R$36,"emissions",$F$790:$F1025)+DSUM('1.1_Instal·lacions fixes'!$E$43:$L$58,"emissions",$F$790:$F1025)-SUM(J$791:J1024))</f>
        <v/>
      </c>
      <c r="K1025" s="172" t="str">
        <f>IF(F1025="","",DSUM('1.2_Vehicles i maquinària'!$E$22:$S$44,"e1",$F$790:$F1025)+DSUM('1.2_Vehicles i maquinària'!$E$50:$S$70,"emissions",$F$790:$F1025)-SUM(K$791:K1024))</f>
        <v/>
      </c>
      <c r="L1025" s="172" t="str">
        <f>IF(F1025="","",DSUM('1.2_Vehicles i maquinària'!$E$22:$S$44,"e2",$F$790:$F1025)-SUM(L$791:L1024))</f>
        <v/>
      </c>
      <c r="M1025" s="172" t="str">
        <f>IF(F1025="","",DSUM('1.2_Vehicles i maquinària'!$E$22:$S$44,"e3",$F$790:$F1025)-SUM(M$791:M1024))</f>
        <v/>
      </c>
      <c r="N1025" s="172" t="str">
        <f>IF(F1025="","",DSUM('1.2_Vehicles i maquinària'!$E$22:$S$44,"emissions",$F$790:$F1025)+DSUM('1.2_Vehicles i maquinària'!$E$50:$S$70,"emissions",$F$790:$F1025)-SUM(N$791:N1024))</f>
        <v/>
      </c>
      <c r="O1025" s="172" t="str">
        <f>IF(F1025="","",DSUM('1.2_Vehicles i maquinària'!$E$82:$S$92,"e1",$F$790:$F1025)-SUM(O$791:O1024))</f>
        <v/>
      </c>
      <c r="P1025" s="172" t="str">
        <f>IF(F1025="","",DSUM('1.2_Vehicles i maquinària'!$E$82:$S$92,"e2",$F$790:$F1025)-SUM(P$791:P1024))</f>
        <v/>
      </c>
      <c r="Q1025" s="172" t="str">
        <f>IF(F1025="","",DSUM('1.2_Vehicles i maquinària'!$E$82:$S$92,"e3",$F$790:$F1025)-SUM(Q$791:Q1024))</f>
        <v/>
      </c>
      <c r="R1025" s="172" t="str">
        <f>IF(F1025="","",DSUM('1.2_Vehicles i maquinària'!$E$82:$S$92,"emissions",$F$790:$F1025)-SUM(R$791:R1024))</f>
        <v/>
      </c>
      <c r="S1025" s="172" t="str">
        <f>IF(F1025="","",DSUM('1.2_Vehicles i maquinària'!$E$99:$S$109,"e1",$F$790:$F1025)-SUM(S$791:S1024))</f>
        <v/>
      </c>
      <c r="T1025" s="172" t="str">
        <f>IF(F1025="","",DSUM('1.2_Vehicles i maquinària'!$E$99:$S$109,"e2",$F$790:$F1025)-SUM(T$791:T1024))</f>
        <v/>
      </c>
      <c r="U1025" s="172" t="str">
        <f>IF(F1025="","",DSUM('1.2_Vehicles i maquinària'!$E$99:$S$109,"e3",$F$790:$F1025)-SUM(U$791:U1024))</f>
        <v/>
      </c>
      <c r="V1025" s="172" t="str">
        <f>IF(F1025="","",DSUM('1.2_Vehicles i maquinària'!$E$99:$S$109,"emissions",$F$790:$F1025)-SUM(V$791:V1024))</f>
        <v/>
      </c>
      <c r="W1025" s="172" t="str">
        <f>IF(F1025="","",DSUM('1.3_Emissions de procés'!$E$17:$M$32,"e1",$F$790:$F1025)-SUM(W$791:W1024))</f>
        <v/>
      </c>
      <c r="X1025" s="172" t="str">
        <f>IF(F1025="","",DSUM('1.3_Emissions de procés'!$E$17:$M$32,"e2",$F$790:$F1025)-SUM(X$791:X1024))</f>
        <v/>
      </c>
      <c r="Y1025" s="172" t="str">
        <f>IF(F1025="","",DSUM('1.3_Emissions de procés'!$E$17:$M$32,"e3",$F$790:$F1025)-SUM(Y$791:Y1024))</f>
        <v/>
      </c>
      <c r="Z1025" s="172" t="str">
        <f>IF(F1025="","",DSUM('1.3_Emissions de procés'!$E$17:$M$32,"emissions",$F$790:$F1025)-SUM(Z$791:Z1024))</f>
        <v/>
      </c>
      <c r="AA1025" s="172" t="str">
        <f>IF(F1025="","",DSUM('1.3_Emissions de procés'!$E$39:$M$54,"e1",$F$790:$F1025)-SUM(AA$791:AA1024))</f>
        <v/>
      </c>
      <c r="AB1025" s="193" t="str">
        <f>IF(F1025="","",DSUM('1.3_Emissions de procés'!$E$39:$M$54,"e2",$F$790:$F1025)-SUM(AB$791:AB1024))</f>
        <v/>
      </c>
      <c r="AC1025" s="193" t="str">
        <f>IF(F1025="","",DSUM('1.3_Emissions de procés'!$E$39:$M$54,"e3",$F$790:$F1025)-SUM(AC$791:AC1024))</f>
        <v/>
      </c>
      <c r="AD1025" s="193" t="str">
        <f>IF(F1025="","",DSUM('1.3_Emissions de procés'!$E$39:$M$54,"emissions",$F$790:$F1025)-SUM(AD$791:AD1024))</f>
        <v/>
      </c>
    </row>
    <row r="1026" spans="2:30" x14ac:dyDescent="0.25">
      <c r="B1026">
        <v>236</v>
      </c>
      <c r="C1026" s="172" t="str">
        <f>IF('0.1_Dades generals organització'!E279="","",'0.1_Dades generals organització'!E279)</f>
        <v/>
      </c>
      <c r="D1026" s="172" t="str">
        <f>IF(C1026="","",IF('0.1_Dades generals organització'!G279="no","",Dades!C1026))</f>
        <v/>
      </c>
      <c r="E1026" s="172" t="str">
        <f>IFERROR(INDEX($D$791:$D$1040,MATCH(0,INDEX(COUNTIF($E$790:E1025,$D$791:$D$1040),),)),"")</f>
        <v/>
      </c>
      <c r="F1026" s="172" t="str">
        <f t="shared" si="26"/>
        <v/>
      </c>
      <c r="G1026" s="172" t="str">
        <f>IF(F1026="","",DSUM('1.1_Instal·lacions fixes'!$E$14:$R$36,"e1",$F$790:$F1026)+DSUM('1.1_Instal·lacions fixes'!$E$43:$L$58,"e1",$F$790:$F1026)-SUM(G$791:G1025))</f>
        <v/>
      </c>
      <c r="H1026" s="172" t="str">
        <f>IF(F1026="","",DSUM('1.1_Instal·lacions fixes'!$E$14:$R$36,"e2",$F$790:$F1026)+DSUM('1.1_Instal·lacions fixes'!$E$43:$L$58,"e2",$F$790:$F1026)-SUM(H$791:H1025))</f>
        <v/>
      </c>
      <c r="I1026" s="172" t="str">
        <f>IF(F1026="","",DSUM('1.1_Instal·lacions fixes'!$E$14:$R$36,"e3",$F$790:$F1026)+DSUM('1.1_Instal·lacions fixes'!$E$43:$L$58,"e3",$F$790:$F1026)-SUM(I$791:I1025))</f>
        <v/>
      </c>
      <c r="J1026" s="172" t="str">
        <f>IF(F1026="","",DSUM('1.1_Instal·lacions fixes'!$E$14:$R$36,"emissions",$F$790:$F1026)+DSUM('1.1_Instal·lacions fixes'!$E$43:$L$58,"emissions",$F$790:$F1026)-SUM(J$791:J1025))</f>
        <v/>
      </c>
      <c r="K1026" s="172" t="str">
        <f>IF(F1026="","",DSUM('1.2_Vehicles i maquinària'!$E$22:$S$44,"e1",$F$790:$F1026)+DSUM('1.2_Vehicles i maquinària'!$E$50:$S$70,"emissions",$F$790:$F1026)-SUM(K$791:K1025))</f>
        <v/>
      </c>
      <c r="L1026" s="172" t="str">
        <f>IF(F1026="","",DSUM('1.2_Vehicles i maquinària'!$E$22:$S$44,"e2",$F$790:$F1026)-SUM(L$791:L1025))</f>
        <v/>
      </c>
      <c r="M1026" s="172" t="str">
        <f>IF(F1026="","",DSUM('1.2_Vehicles i maquinària'!$E$22:$S$44,"e3",$F$790:$F1026)-SUM(M$791:M1025))</f>
        <v/>
      </c>
      <c r="N1026" s="172" t="str">
        <f>IF(F1026="","",DSUM('1.2_Vehicles i maquinària'!$E$22:$S$44,"emissions",$F$790:$F1026)+DSUM('1.2_Vehicles i maquinària'!$E$50:$S$70,"emissions",$F$790:$F1026)-SUM(N$791:N1025))</f>
        <v/>
      </c>
      <c r="O1026" s="172" t="str">
        <f>IF(F1026="","",DSUM('1.2_Vehicles i maquinària'!$E$82:$S$92,"e1",$F$790:$F1026)-SUM(O$791:O1025))</f>
        <v/>
      </c>
      <c r="P1026" s="172" t="str">
        <f>IF(F1026="","",DSUM('1.2_Vehicles i maquinària'!$E$82:$S$92,"e2",$F$790:$F1026)-SUM(P$791:P1025))</f>
        <v/>
      </c>
      <c r="Q1026" s="172" t="str">
        <f>IF(F1026="","",DSUM('1.2_Vehicles i maquinària'!$E$82:$S$92,"e3",$F$790:$F1026)-SUM(Q$791:Q1025))</f>
        <v/>
      </c>
      <c r="R1026" s="172" t="str">
        <f>IF(F1026="","",DSUM('1.2_Vehicles i maquinària'!$E$82:$S$92,"emissions",$F$790:$F1026)-SUM(R$791:R1025))</f>
        <v/>
      </c>
      <c r="S1026" s="172" t="str">
        <f>IF(F1026="","",DSUM('1.2_Vehicles i maquinària'!$E$99:$S$109,"e1",$F$790:$F1026)-SUM(S$791:S1025))</f>
        <v/>
      </c>
      <c r="T1026" s="172" t="str">
        <f>IF(F1026="","",DSUM('1.2_Vehicles i maquinària'!$E$99:$S$109,"e2",$F$790:$F1026)-SUM(T$791:T1025))</f>
        <v/>
      </c>
      <c r="U1026" s="172" t="str">
        <f>IF(F1026="","",DSUM('1.2_Vehicles i maquinària'!$E$99:$S$109,"e3",$F$790:$F1026)-SUM(U$791:U1025))</f>
        <v/>
      </c>
      <c r="V1026" s="172" t="str">
        <f>IF(F1026="","",DSUM('1.2_Vehicles i maquinària'!$E$99:$S$109,"emissions",$F$790:$F1026)-SUM(V$791:V1025))</f>
        <v/>
      </c>
      <c r="W1026" s="172" t="str">
        <f>IF(F1026="","",DSUM('1.3_Emissions de procés'!$E$17:$M$32,"e1",$F$790:$F1026)-SUM(W$791:W1025))</f>
        <v/>
      </c>
      <c r="X1026" s="172" t="str">
        <f>IF(F1026="","",DSUM('1.3_Emissions de procés'!$E$17:$M$32,"e2",$F$790:$F1026)-SUM(X$791:X1025))</f>
        <v/>
      </c>
      <c r="Y1026" s="172" t="str">
        <f>IF(F1026="","",DSUM('1.3_Emissions de procés'!$E$17:$M$32,"e3",$F$790:$F1026)-SUM(Y$791:Y1025))</f>
        <v/>
      </c>
      <c r="Z1026" s="172" t="str">
        <f>IF(F1026="","",DSUM('1.3_Emissions de procés'!$E$17:$M$32,"emissions",$F$790:$F1026)-SUM(Z$791:Z1025))</f>
        <v/>
      </c>
      <c r="AA1026" s="172" t="str">
        <f>IF(F1026="","",DSUM('1.3_Emissions de procés'!$E$39:$M$54,"e1",$F$790:$F1026)-SUM(AA$791:AA1025))</f>
        <v/>
      </c>
      <c r="AB1026" s="193" t="str">
        <f>IF(F1026="","",DSUM('1.3_Emissions de procés'!$E$39:$M$54,"e2",$F$790:$F1026)-SUM(AB$791:AB1025))</f>
        <v/>
      </c>
      <c r="AC1026" s="193" t="str">
        <f>IF(F1026="","",DSUM('1.3_Emissions de procés'!$E$39:$M$54,"e3",$F$790:$F1026)-SUM(AC$791:AC1025))</f>
        <v/>
      </c>
      <c r="AD1026" s="193" t="str">
        <f>IF(F1026="","",DSUM('1.3_Emissions de procés'!$E$39:$M$54,"emissions",$F$790:$F1026)-SUM(AD$791:AD1025))</f>
        <v/>
      </c>
    </row>
    <row r="1027" spans="2:30" x14ac:dyDescent="0.25">
      <c r="B1027">
        <v>237</v>
      </c>
      <c r="C1027" s="172" t="str">
        <f>IF('0.1_Dades generals organització'!E280="","",'0.1_Dades generals organització'!E280)</f>
        <v/>
      </c>
      <c r="D1027" s="172" t="str">
        <f>IF(C1027="","",IF('0.1_Dades generals organització'!G280="no","",Dades!C1027))</f>
        <v/>
      </c>
      <c r="E1027" s="172" t="str">
        <f>IFERROR(INDEX($D$791:$D$1040,MATCH(0,INDEX(COUNTIF($E$790:E1026,$D$791:$D$1040),),)),"")</f>
        <v/>
      </c>
      <c r="F1027" s="172" t="str">
        <f t="shared" si="26"/>
        <v/>
      </c>
      <c r="G1027" s="172" t="str">
        <f>IF(F1027="","",DSUM('1.1_Instal·lacions fixes'!$E$14:$R$36,"e1",$F$790:$F1027)+DSUM('1.1_Instal·lacions fixes'!$E$43:$L$58,"e1",$F$790:$F1027)-SUM(G$791:G1026))</f>
        <v/>
      </c>
      <c r="H1027" s="172" t="str">
        <f>IF(F1027="","",DSUM('1.1_Instal·lacions fixes'!$E$14:$R$36,"e2",$F$790:$F1027)+DSUM('1.1_Instal·lacions fixes'!$E$43:$L$58,"e2",$F$790:$F1027)-SUM(H$791:H1026))</f>
        <v/>
      </c>
      <c r="I1027" s="172" t="str">
        <f>IF(F1027="","",DSUM('1.1_Instal·lacions fixes'!$E$14:$R$36,"e3",$F$790:$F1027)+DSUM('1.1_Instal·lacions fixes'!$E$43:$L$58,"e3",$F$790:$F1027)-SUM(I$791:I1026))</f>
        <v/>
      </c>
      <c r="J1027" s="172" t="str">
        <f>IF(F1027="","",DSUM('1.1_Instal·lacions fixes'!$E$14:$R$36,"emissions",$F$790:$F1027)+DSUM('1.1_Instal·lacions fixes'!$E$43:$L$58,"emissions",$F$790:$F1027)-SUM(J$791:J1026))</f>
        <v/>
      </c>
      <c r="K1027" s="172" t="str">
        <f>IF(F1027="","",DSUM('1.2_Vehicles i maquinària'!$E$22:$S$44,"e1",$F$790:$F1027)+DSUM('1.2_Vehicles i maquinària'!$E$50:$S$70,"emissions",$F$790:$F1027)-SUM(K$791:K1026))</f>
        <v/>
      </c>
      <c r="L1027" s="172" t="str">
        <f>IF(F1027="","",DSUM('1.2_Vehicles i maquinària'!$E$22:$S$44,"e2",$F$790:$F1027)-SUM(L$791:L1026))</f>
        <v/>
      </c>
      <c r="M1027" s="172" t="str">
        <f>IF(F1027="","",DSUM('1.2_Vehicles i maquinària'!$E$22:$S$44,"e3",$F$790:$F1027)-SUM(M$791:M1026))</f>
        <v/>
      </c>
      <c r="N1027" s="172" t="str">
        <f>IF(F1027="","",DSUM('1.2_Vehicles i maquinària'!$E$22:$S$44,"emissions",$F$790:$F1027)+DSUM('1.2_Vehicles i maquinària'!$E$50:$S$70,"emissions",$F$790:$F1027)-SUM(N$791:N1026))</f>
        <v/>
      </c>
      <c r="O1027" s="172" t="str">
        <f>IF(F1027="","",DSUM('1.2_Vehicles i maquinària'!$E$82:$S$92,"e1",$F$790:$F1027)-SUM(O$791:O1026))</f>
        <v/>
      </c>
      <c r="P1027" s="172" t="str">
        <f>IF(F1027="","",DSUM('1.2_Vehicles i maquinària'!$E$82:$S$92,"e2",$F$790:$F1027)-SUM(P$791:P1026))</f>
        <v/>
      </c>
      <c r="Q1027" s="172" t="str">
        <f>IF(F1027="","",DSUM('1.2_Vehicles i maquinària'!$E$82:$S$92,"e3",$F$790:$F1027)-SUM(Q$791:Q1026))</f>
        <v/>
      </c>
      <c r="R1027" s="172" t="str">
        <f>IF(F1027="","",DSUM('1.2_Vehicles i maquinària'!$E$82:$S$92,"emissions",$F$790:$F1027)-SUM(R$791:R1026))</f>
        <v/>
      </c>
      <c r="S1027" s="172" t="str">
        <f>IF(F1027="","",DSUM('1.2_Vehicles i maquinària'!$E$99:$S$109,"e1",$F$790:$F1027)-SUM(S$791:S1026))</f>
        <v/>
      </c>
      <c r="T1027" s="172" t="str">
        <f>IF(F1027="","",DSUM('1.2_Vehicles i maquinària'!$E$99:$S$109,"e2",$F$790:$F1027)-SUM(T$791:T1026))</f>
        <v/>
      </c>
      <c r="U1027" s="172" t="str">
        <f>IF(F1027="","",DSUM('1.2_Vehicles i maquinària'!$E$99:$S$109,"e3",$F$790:$F1027)-SUM(U$791:U1026))</f>
        <v/>
      </c>
      <c r="V1027" s="172" t="str">
        <f>IF(F1027="","",DSUM('1.2_Vehicles i maquinària'!$E$99:$S$109,"emissions",$F$790:$F1027)-SUM(V$791:V1026))</f>
        <v/>
      </c>
      <c r="W1027" s="172" t="str">
        <f>IF(F1027="","",DSUM('1.3_Emissions de procés'!$E$17:$M$32,"e1",$F$790:$F1027)-SUM(W$791:W1026))</f>
        <v/>
      </c>
      <c r="X1027" s="172" t="str">
        <f>IF(F1027="","",DSUM('1.3_Emissions de procés'!$E$17:$M$32,"e2",$F$790:$F1027)-SUM(X$791:X1026))</f>
        <v/>
      </c>
      <c r="Y1027" s="172" t="str">
        <f>IF(F1027="","",DSUM('1.3_Emissions de procés'!$E$17:$M$32,"e3",$F$790:$F1027)-SUM(Y$791:Y1026))</f>
        <v/>
      </c>
      <c r="Z1027" s="172" t="str">
        <f>IF(F1027="","",DSUM('1.3_Emissions de procés'!$E$17:$M$32,"emissions",$F$790:$F1027)-SUM(Z$791:Z1026))</f>
        <v/>
      </c>
      <c r="AA1027" s="172" t="str">
        <f>IF(F1027="","",DSUM('1.3_Emissions de procés'!$E$39:$M$54,"e1",$F$790:$F1027)-SUM(AA$791:AA1026))</f>
        <v/>
      </c>
      <c r="AB1027" s="193" t="str">
        <f>IF(F1027="","",DSUM('1.3_Emissions de procés'!$E$39:$M$54,"e2",$F$790:$F1027)-SUM(AB$791:AB1026))</f>
        <v/>
      </c>
      <c r="AC1027" s="193" t="str">
        <f>IF(F1027="","",DSUM('1.3_Emissions de procés'!$E$39:$M$54,"e3",$F$790:$F1027)-SUM(AC$791:AC1026))</f>
        <v/>
      </c>
      <c r="AD1027" s="193" t="str">
        <f>IF(F1027="","",DSUM('1.3_Emissions de procés'!$E$39:$M$54,"emissions",$F$790:$F1027)-SUM(AD$791:AD1026))</f>
        <v/>
      </c>
    </row>
    <row r="1028" spans="2:30" x14ac:dyDescent="0.25">
      <c r="B1028">
        <v>238</v>
      </c>
      <c r="C1028" s="172" t="str">
        <f>IF('0.1_Dades generals organització'!E281="","",'0.1_Dades generals organització'!E281)</f>
        <v/>
      </c>
      <c r="D1028" s="172" t="str">
        <f>IF(C1028="","",IF('0.1_Dades generals organització'!G281="no","",Dades!C1028))</f>
        <v/>
      </c>
      <c r="E1028" s="172" t="str">
        <f>IFERROR(INDEX($D$791:$D$1040,MATCH(0,INDEX(COUNTIF($E$790:E1027,$D$791:$D$1040),),)),"")</f>
        <v/>
      </c>
      <c r="F1028" s="172" t="str">
        <f t="shared" si="26"/>
        <v/>
      </c>
      <c r="G1028" s="172" t="str">
        <f>IF(F1028="","",DSUM('1.1_Instal·lacions fixes'!$E$14:$R$36,"e1",$F$790:$F1028)+DSUM('1.1_Instal·lacions fixes'!$E$43:$L$58,"e1",$F$790:$F1028)-SUM(G$791:G1027))</f>
        <v/>
      </c>
      <c r="H1028" s="172" t="str">
        <f>IF(F1028="","",DSUM('1.1_Instal·lacions fixes'!$E$14:$R$36,"e2",$F$790:$F1028)+DSUM('1.1_Instal·lacions fixes'!$E$43:$L$58,"e2",$F$790:$F1028)-SUM(H$791:H1027))</f>
        <v/>
      </c>
      <c r="I1028" s="172" t="str">
        <f>IF(F1028="","",DSUM('1.1_Instal·lacions fixes'!$E$14:$R$36,"e3",$F$790:$F1028)+DSUM('1.1_Instal·lacions fixes'!$E$43:$L$58,"e3",$F$790:$F1028)-SUM(I$791:I1027))</f>
        <v/>
      </c>
      <c r="J1028" s="172" t="str">
        <f>IF(F1028="","",DSUM('1.1_Instal·lacions fixes'!$E$14:$R$36,"emissions",$F$790:$F1028)+DSUM('1.1_Instal·lacions fixes'!$E$43:$L$58,"emissions",$F$790:$F1028)-SUM(J$791:J1027))</f>
        <v/>
      </c>
      <c r="K1028" s="172" t="str">
        <f>IF(F1028="","",DSUM('1.2_Vehicles i maquinària'!$E$22:$S$44,"e1",$F$790:$F1028)+DSUM('1.2_Vehicles i maquinària'!$E$50:$S$70,"emissions",$F$790:$F1028)-SUM(K$791:K1027))</f>
        <v/>
      </c>
      <c r="L1028" s="172" t="str">
        <f>IF(F1028="","",DSUM('1.2_Vehicles i maquinària'!$E$22:$S$44,"e2",$F$790:$F1028)-SUM(L$791:L1027))</f>
        <v/>
      </c>
      <c r="M1028" s="172" t="str">
        <f>IF(F1028="","",DSUM('1.2_Vehicles i maquinària'!$E$22:$S$44,"e3",$F$790:$F1028)-SUM(M$791:M1027))</f>
        <v/>
      </c>
      <c r="N1028" s="172" t="str">
        <f>IF(F1028="","",DSUM('1.2_Vehicles i maquinària'!$E$22:$S$44,"emissions",$F$790:$F1028)+DSUM('1.2_Vehicles i maquinària'!$E$50:$S$70,"emissions",$F$790:$F1028)-SUM(N$791:N1027))</f>
        <v/>
      </c>
      <c r="O1028" s="172" t="str">
        <f>IF(F1028="","",DSUM('1.2_Vehicles i maquinària'!$E$82:$S$92,"e1",$F$790:$F1028)-SUM(O$791:O1027))</f>
        <v/>
      </c>
      <c r="P1028" s="172" t="str">
        <f>IF(F1028="","",DSUM('1.2_Vehicles i maquinària'!$E$82:$S$92,"e2",$F$790:$F1028)-SUM(P$791:P1027))</f>
        <v/>
      </c>
      <c r="Q1028" s="172" t="str">
        <f>IF(F1028="","",DSUM('1.2_Vehicles i maquinària'!$E$82:$S$92,"e3",$F$790:$F1028)-SUM(Q$791:Q1027))</f>
        <v/>
      </c>
      <c r="R1028" s="172" t="str">
        <f>IF(F1028="","",DSUM('1.2_Vehicles i maquinària'!$E$82:$S$92,"emissions",$F$790:$F1028)-SUM(R$791:R1027))</f>
        <v/>
      </c>
      <c r="S1028" s="172" t="str">
        <f>IF(F1028="","",DSUM('1.2_Vehicles i maquinària'!$E$99:$S$109,"e1",$F$790:$F1028)-SUM(S$791:S1027))</f>
        <v/>
      </c>
      <c r="T1028" s="172" t="str">
        <f>IF(F1028="","",DSUM('1.2_Vehicles i maquinària'!$E$99:$S$109,"e2",$F$790:$F1028)-SUM(T$791:T1027))</f>
        <v/>
      </c>
      <c r="U1028" s="172" t="str">
        <f>IF(F1028="","",DSUM('1.2_Vehicles i maquinària'!$E$99:$S$109,"e3",$F$790:$F1028)-SUM(U$791:U1027))</f>
        <v/>
      </c>
      <c r="V1028" s="172" t="str">
        <f>IF(F1028="","",DSUM('1.2_Vehicles i maquinària'!$E$99:$S$109,"emissions",$F$790:$F1028)-SUM(V$791:V1027))</f>
        <v/>
      </c>
      <c r="W1028" s="172" t="str">
        <f>IF(F1028="","",DSUM('1.3_Emissions de procés'!$E$17:$M$32,"e1",$F$790:$F1028)-SUM(W$791:W1027))</f>
        <v/>
      </c>
      <c r="X1028" s="172" t="str">
        <f>IF(F1028="","",DSUM('1.3_Emissions de procés'!$E$17:$M$32,"e2",$F$790:$F1028)-SUM(X$791:X1027))</f>
        <v/>
      </c>
      <c r="Y1028" s="172" t="str">
        <f>IF(F1028="","",DSUM('1.3_Emissions de procés'!$E$17:$M$32,"e3",$F$790:$F1028)-SUM(Y$791:Y1027))</f>
        <v/>
      </c>
      <c r="Z1028" s="172" t="str">
        <f>IF(F1028="","",DSUM('1.3_Emissions de procés'!$E$17:$M$32,"emissions",$F$790:$F1028)-SUM(Z$791:Z1027))</f>
        <v/>
      </c>
      <c r="AA1028" s="172" t="str">
        <f>IF(F1028="","",DSUM('1.3_Emissions de procés'!$E$39:$M$54,"e1",$F$790:$F1028)-SUM(AA$791:AA1027))</f>
        <v/>
      </c>
      <c r="AB1028" s="193" t="str">
        <f>IF(F1028="","",DSUM('1.3_Emissions de procés'!$E$39:$M$54,"e2",$F$790:$F1028)-SUM(AB$791:AB1027))</f>
        <v/>
      </c>
      <c r="AC1028" s="193" t="str">
        <f>IF(F1028="","",DSUM('1.3_Emissions de procés'!$E$39:$M$54,"e3",$F$790:$F1028)-SUM(AC$791:AC1027))</f>
        <v/>
      </c>
      <c r="AD1028" s="193" t="str">
        <f>IF(F1028="","",DSUM('1.3_Emissions de procés'!$E$39:$M$54,"emissions",$F$790:$F1028)-SUM(AD$791:AD1027))</f>
        <v/>
      </c>
    </row>
    <row r="1029" spans="2:30" x14ac:dyDescent="0.25">
      <c r="B1029">
        <v>239</v>
      </c>
      <c r="C1029" s="172" t="str">
        <f>IF('0.1_Dades generals organització'!E282="","",'0.1_Dades generals organització'!E282)</f>
        <v/>
      </c>
      <c r="D1029" s="172" t="str">
        <f>IF(C1029="","",IF('0.1_Dades generals organització'!G282="no","",Dades!C1029))</f>
        <v/>
      </c>
      <c r="E1029" s="172" t="str">
        <f>IFERROR(INDEX($D$791:$D$1040,MATCH(0,INDEX(COUNTIF($E$790:E1028,$D$791:$D$1040),),)),"")</f>
        <v/>
      </c>
      <c r="F1029" s="172" t="str">
        <f t="shared" si="26"/>
        <v/>
      </c>
      <c r="G1029" s="172" t="str">
        <f>IF(F1029="","",DSUM('1.1_Instal·lacions fixes'!$E$14:$R$36,"e1",$F$790:$F1029)+DSUM('1.1_Instal·lacions fixes'!$E$43:$L$58,"e1",$F$790:$F1029)-SUM(G$791:G1028))</f>
        <v/>
      </c>
      <c r="H1029" s="172" t="str">
        <f>IF(F1029="","",DSUM('1.1_Instal·lacions fixes'!$E$14:$R$36,"e2",$F$790:$F1029)+DSUM('1.1_Instal·lacions fixes'!$E$43:$L$58,"e2",$F$790:$F1029)-SUM(H$791:H1028))</f>
        <v/>
      </c>
      <c r="I1029" s="172" t="str">
        <f>IF(F1029="","",DSUM('1.1_Instal·lacions fixes'!$E$14:$R$36,"e3",$F$790:$F1029)+DSUM('1.1_Instal·lacions fixes'!$E$43:$L$58,"e3",$F$790:$F1029)-SUM(I$791:I1028))</f>
        <v/>
      </c>
      <c r="J1029" s="172" t="str">
        <f>IF(F1029="","",DSUM('1.1_Instal·lacions fixes'!$E$14:$R$36,"emissions",$F$790:$F1029)+DSUM('1.1_Instal·lacions fixes'!$E$43:$L$58,"emissions",$F$790:$F1029)-SUM(J$791:J1028))</f>
        <v/>
      </c>
      <c r="K1029" s="172" t="str">
        <f>IF(F1029="","",DSUM('1.2_Vehicles i maquinària'!$E$22:$S$44,"e1",$F$790:$F1029)+DSUM('1.2_Vehicles i maquinària'!$E$50:$S$70,"emissions",$F$790:$F1029)-SUM(K$791:K1028))</f>
        <v/>
      </c>
      <c r="L1029" s="172" t="str">
        <f>IF(F1029="","",DSUM('1.2_Vehicles i maquinària'!$E$22:$S$44,"e2",$F$790:$F1029)-SUM(L$791:L1028))</f>
        <v/>
      </c>
      <c r="M1029" s="172" t="str">
        <f>IF(F1029="","",DSUM('1.2_Vehicles i maquinària'!$E$22:$S$44,"e3",$F$790:$F1029)-SUM(M$791:M1028))</f>
        <v/>
      </c>
      <c r="N1029" s="172" t="str">
        <f>IF(F1029="","",DSUM('1.2_Vehicles i maquinària'!$E$22:$S$44,"emissions",$F$790:$F1029)+DSUM('1.2_Vehicles i maquinària'!$E$50:$S$70,"emissions",$F$790:$F1029)-SUM(N$791:N1028))</f>
        <v/>
      </c>
      <c r="O1029" s="172" t="str">
        <f>IF(F1029="","",DSUM('1.2_Vehicles i maquinària'!$E$82:$S$92,"e1",$F$790:$F1029)-SUM(O$791:O1028))</f>
        <v/>
      </c>
      <c r="P1029" s="172" t="str">
        <f>IF(F1029="","",DSUM('1.2_Vehicles i maquinària'!$E$82:$S$92,"e2",$F$790:$F1029)-SUM(P$791:P1028))</f>
        <v/>
      </c>
      <c r="Q1029" s="172" t="str">
        <f>IF(F1029="","",DSUM('1.2_Vehicles i maquinària'!$E$82:$S$92,"e3",$F$790:$F1029)-SUM(Q$791:Q1028))</f>
        <v/>
      </c>
      <c r="R1029" s="172" t="str">
        <f>IF(F1029="","",DSUM('1.2_Vehicles i maquinària'!$E$82:$S$92,"emissions",$F$790:$F1029)-SUM(R$791:R1028))</f>
        <v/>
      </c>
      <c r="S1029" s="172" t="str">
        <f>IF(F1029="","",DSUM('1.2_Vehicles i maquinària'!$E$99:$S$109,"e1",$F$790:$F1029)-SUM(S$791:S1028))</f>
        <v/>
      </c>
      <c r="T1029" s="172" t="str">
        <f>IF(F1029="","",DSUM('1.2_Vehicles i maquinària'!$E$99:$S$109,"e2",$F$790:$F1029)-SUM(T$791:T1028))</f>
        <v/>
      </c>
      <c r="U1029" s="172" t="str">
        <f>IF(F1029="","",DSUM('1.2_Vehicles i maquinària'!$E$99:$S$109,"e3",$F$790:$F1029)-SUM(U$791:U1028))</f>
        <v/>
      </c>
      <c r="V1029" s="172" t="str">
        <f>IF(F1029="","",DSUM('1.2_Vehicles i maquinària'!$E$99:$S$109,"emissions",$F$790:$F1029)-SUM(V$791:V1028))</f>
        <v/>
      </c>
      <c r="W1029" s="172" t="str">
        <f>IF(F1029="","",DSUM('1.3_Emissions de procés'!$E$17:$M$32,"e1",$F$790:$F1029)-SUM(W$791:W1028))</f>
        <v/>
      </c>
      <c r="X1029" s="172" t="str">
        <f>IF(F1029="","",DSUM('1.3_Emissions de procés'!$E$17:$M$32,"e2",$F$790:$F1029)-SUM(X$791:X1028))</f>
        <v/>
      </c>
      <c r="Y1029" s="172" t="str">
        <f>IF(F1029="","",DSUM('1.3_Emissions de procés'!$E$17:$M$32,"e3",$F$790:$F1029)-SUM(Y$791:Y1028))</f>
        <v/>
      </c>
      <c r="Z1029" s="172" t="str">
        <f>IF(F1029="","",DSUM('1.3_Emissions de procés'!$E$17:$M$32,"emissions",$F$790:$F1029)-SUM(Z$791:Z1028))</f>
        <v/>
      </c>
      <c r="AA1029" s="172" t="str">
        <f>IF(F1029="","",DSUM('1.3_Emissions de procés'!$E$39:$M$54,"e1",$F$790:$F1029)-SUM(AA$791:AA1028))</f>
        <v/>
      </c>
      <c r="AB1029" s="193" t="str">
        <f>IF(F1029="","",DSUM('1.3_Emissions de procés'!$E$39:$M$54,"e2",$F$790:$F1029)-SUM(AB$791:AB1028))</f>
        <v/>
      </c>
      <c r="AC1029" s="193" t="str">
        <f>IF(F1029="","",DSUM('1.3_Emissions de procés'!$E$39:$M$54,"e3",$F$790:$F1029)-SUM(AC$791:AC1028))</f>
        <v/>
      </c>
      <c r="AD1029" s="193" t="str">
        <f>IF(F1029="","",DSUM('1.3_Emissions de procés'!$E$39:$M$54,"emissions",$F$790:$F1029)-SUM(AD$791:AD1028))</f>
        <v/>
      </c>
    </row>
    <row r="1030" spans="2:30" x14ac:dyDescent="0.25">
      <c r="B1030">
        <v>240</v>
      </c>
      <c r="C1030" s="172" t="str">
        <f>IF('0.1_Dades generals organització'!E283="","",'0.1_Dades generals organització'!E283)</f>
        <v/>
      </c>
      <c r="D1030" s="172" t="str">
        <f>IF(C1030="","",IF('0.1_Dades generals organització'!G283="no","",Dades!C1030))</f>
        <v/>
      </c>
      <c r="E1030" s="172" t="str">
        <f>IFERROR(INDEX($D$791:$D$1040,MATCH(0,INDEX(COUNTIF($E$790:E1029,$D$791:$D$1040),),)),"")</f>
        <v/>
      </c>
      <c r="F1030" s="172" t="str">
        <f t="shared" si="26"/>
        <v/>
      </c>
      <c r="G1030" s="172" t="str">
        <f>IF(F1030="","",DSUM('1.1_Instal·lacions fixes'!$E$14:$R$36,"e1",$F$790:$F1030)+DSUM('1.1_Instal·lacions fixes'!$E$43:$L$58,"e1",$F$790:$F1030)-SUM(G$791:G1029))</f>
        <v/>
      </c>
      <c r="H1030" s="172" t="str">
        <f>IF(F1030="","",DSUM('1.1_Instal·lacions fixes'!$E$14:$R$36,"e2",$F$790:$F1030)+DSUM('1.1_Instal·lacions fixes'!$E$43:$L$58,"e2",$F$790:$F1030)-SUM(H$791:H1029))</f>
        <v/>
      </c>
      <c r="I1030" s="172" t="str">
        <f>IF(F1030="","",DSUM('1.1_Instal·lacions fixes'!$E$14:$R$36,"e3",$F$790:$F1030)+DSUM('1.1_Instal·lacions fixes'!$E$43:$L$58,"e3",$F$790:$F1030)-SUM(I$791:I1029))</f>
        <v/>
      </c>
      <c r="J1030" s="172" t="str">
        <f>IF(F1030="","",DSUM('1.1_Instal·lacions fixes'!$E$14:$R$36,"emissions",$F$790:$F1030)+DSUM('1.1_Instal·lacions fixes'!$E$43:$L$58,"emissions",$F$790:$F1030)-SUM(J$791:J1029))</f>
        <v/>
      </c>
      <c r="K1030" s="172" t="str">
        <f>IF(F1030="","",DSUM('1.2_Vehicles i maquinària'!$E$22:$S$44,"e1",$F$790:$F1030)+DSUM('1.2_Vehicles i maquinària'!$E$50:$S$70,"emissions",$F$790:$F1030)-SUM(K$791:K1029))</f>
        <v/>
      </c>
      <c r="L1030" s="172" t="str">
        <f>IF(F1030="","",DSUM('1.2_Vehicles i maquinària'!$E$22:$S$44,"e2",$F$790:$F1030)-SUM(L$791:L1029))</f>
        <v/>
      </c>
      <c r="M1030" s="172" t="str">
        <f>IF(F1030="","",DSUM('1.2_Vehicles i maquinària'!$E$22:$S$44,"e3",$F$790:$F1030)-SUM(M$791:M1029))</f>
        <v/>
      </c>
      <c r="N1030" s="172" t="str">
        <f>IF(F1030="","",DSUM('1.2_Vehicles i maquinària'!$E$22:$S$44,"emissions",$F$790:$F1030)+DSUM('1.2_Vehicles i maquinària'!$E$50:$S$70,"emissions",$F$790:$F1030)-SUM(N$791:N1029))</f>
        <v/>
      </c>
      <c r="O1030" s="172" t="str">
        <f>IF(F1030="","",DSUM('1.2_Vehicles i maquinària'!$E$82:$S$92,"e1",$F$790:$F1030)-SUM(O$791:O1029))</f>
        <v/>
      </c>
      <c r="P1030" s="172" t="str">
        <f>IF(F1030="","",DSUM('1.2_Vehicles i maquinària'!$E$82:$S$92,"e2",$F$790:$F1030)-SUM(P$791:P1029))</f>
        <v/>
      </c>
      <c r="Q1030" s="172" t="str">
        <f>IF(F1030="","",DSUM('1.2_Vehicles i maquinària'!$E$82:$S$92,"e3",$F$790:$F1030)-SUM(Q$791:Q1029))</f>
        <v/>
      </c>
      <c r="R1030" s="172" t="str">
        <f>IF(F1030="","",DSUM('1.2_Vehicles i maquinària'!$E$82:$S$92,"emissions",$F$790:$F1030)-SUM(R$791:R1029))</f>
        <v/>
      </c>
      <c r="S1030" s="172" t="str">
        <f>IF(F1030="","",DSUM('1.2_Vehicles i maquinària'!$E$99:$S$109,"e1",$F$790:$F1030)-SUM(S$791:S1029))</f>
        <v/>
      </c>
      <c r="T1030" s="172" t="str">
        <f>IF(F1030="","",DSUM('1.2_Vehicles i maquinària'!$E$99:$S$109,"e2",$F$790:$F1030)-SUM(T$791:T1029))</f>
        <v/>
      </c>
      <c r="U1030" s="172" t="str">
        <f>IF(F1030="","",DSUM('1.2_Vehicles i maquinària'!$E$99:$S$109,"e3",$F$790:$F1030)-SUM(U$791:U1029))</f>
        <v/>
      </c>
      <c r="V1030" s="172" t="str">
        <f>IF(F1030="","",DSUM('1.2_Vehicles i maquinària'!$E$99:$S$109,"emissions",$F$790:$F1030)-SUM(V$791:V1029))</f>
        <v/>
      </c>
      <c r="W1030" s="172" t="str">
        <f>IF(F1030="","",DSUM('1.3_Emissions de procés'!$E$17:$M$32,"e1",$F$790:$F1030)-SUM(W$791:W1029))</f>
        <v/>
      </c>
      <c r="X1030" s="172" t="str">
        <f>IF(F1030="","",DSUM('1.3_Emissions de procés'!$E$17:$M$32,"e2",$F$790:$F1030)-SUM(X$791:X1029))</f>
        <v/>
      </c>
      <c r="Y1030" s="172" t="str">
        <f>IF(F1030="","",DSUM('1.3_Emissions de procés'!$E$17:$M$32,"e3",$F$790:$F1030)-SUM(Y$791:Y1029))</f>
        <v/>
      </c>
      <c r="Z1030" s="172" t="str">
        <f>IF(F1030="","",DSUM('1.3_Emissions de procés'!$E$17:$M$32,"emissions",$F$790:$F1030)-SUM(Z$791:Z1029))</f>
        <v/>
      </c>
      <c r="AA1030" s="172" t="str">
        <f>IF(F1030="","",DSUM('1.3_Emissions de procés'!$E$39:$M$54,"e1",$F$790:$F1030)-SUM(AA$791:AA1029))</f>
        <v/>
      </c>
      <c r="AB1030" s="193" t="str">
        <f>IF(F1030="","",DSUM('1.3_Emissions de procés'!$E$39:$M$54,"e2",$F$790:$F1030)-SUM(AB$791:AB1029))</f>
        <v/>
      </c>
      <c r="AC1030" s="193" t="str">
        <f>IF(F1030="","",DSUM('1.3_Emissions de procés'!$E$39:$M$54,"e3",$F$790:$F1030)-SUM(AC$791:AC1029))</f>
        <v/>
      </c>
      <c r="AD1030" s="193" t="str">
        <f>IF(F1030="","",DSUM('1.3_Emissions de procés'!$E$39:$M$54,"emissions",$F$790:$F1030)-SUM(AD$791:AD1029))</f>
        <v/>
      </c>
    </row>
    <row r="1031" spans="2:30" x14ac:dyDescent="0.25">
      <c r="B1031">
        <v>241</v>
      </c>
      <c r="C1031" s="172" t="str">
        <f>IF('0.1_Dades generals organització'!E284="","",'0.1_Dades generals organització'!E284)</f>
        <v/>
      </c>
      <c r="D1031" s="172" t="str">
        <f>IF(C1031="","",IF('0.1_Dades generals organització'!G284="no","",Dades!C1031))</f>
        <v/>
      </c>
      <c r="E1031" s="172" t="str">
        <f>IFERROR(INDEX($D$791:$D$1040,MATCH(0,INDEX(COUNTIF($E$790:E1030,$D$791:$D$1040),),)),"")</f>
        <v/>
      </c>
      <c r="F1031" s="172" t="str">
        <f t="shared" si="26"/>
        <v/>
      </c>
      <c r="G1031" s="172" t="str">
        <f>IF(F1031="","",DSUM('1.1_Instal·lacions fixes'!$E$14:$R$36,"e1",$F$790:$F1031)+DSUM('1.1_Instal·lacions fixes'!$E$43:$L$58,"e1",$F$790:$F1031)-SUM(G$791:G1030))</f>
        <v/>
      </c>
      <c r="H1031" s="172" t="str">
        <f>IF(F1031="","",DSUM('1.1_Instal·lacions fixes'!$E$14:$R$36,"e2",$F$790:$F1031)+DSUM('1.1_Instal·lacions fixes'!$E$43:$L$58,"e2",$F$790:$F1031)-SUM(H$791:H1030))</f>
        <v/>
      </c>
      <c r="I1031" s="172" t="str">
        <f>IF(F1031="","",DSUM('1.1_Instal·lacions fixes'!$E$14:$R$36,"e3",$F$790:$F1031)+DSUM('1.1_Instal·lacions fixes'!$E$43:$L$58,"e3",$F$790:$F1031)-SUM(I$791:I1030))</f>
        <v/>
      </c>
      <c r="J1031" s="172" t="str">
        <f>IF(F1031="","",DSUM('1.1_Instal·lacions fixes'!$E$14:$R$36,"emissions",$F$790:$F1031)+DSUM('1.1_Instal·lacions fixes'!$E$43:$L$58,"emissions",$F$790:$F1031)-SUM(J$791:J1030))</f>
        <v/>
      </c>
      <c r="K1031" s="172" t="str">
        <f>IF(F1031="","",DSUM('1.2_Vehicles i maquinària'!$E$22:$S$44,"e1",$F$790:$F1031)+DSUM('1.2_Vehicles i maquinària'!$E$50:$S$70,"emissions",$F$790:$F1031)-SUM(K$791:K1030))</f>
        <v/>
      </c>
      <c r="L1031" s="172" t="str">
        <f>IF(F1031="","",DSUM('1.2_Vehicles i maquinària'!$E$22:$S$44,"e2",$F$790:$F1031)-SUM(L$791:L1030))</f>
        <v/>
      </c>
      <c r="M1031" s="172" t="str">
        <f>IF(F1031="","",DSUM('1.2_Vehicles i maquinària'!$E$22:$S$44,"e3",$F$790:$F1031)-SUM(M$791:M1030))</f>
        <v/>
      </c>
      <c r="N1031" s="172" t="str">
        <f>IF(F1031="","",DSUM('1.2_Vehicles i maquinària'!$E$22:$S$44,"emissions",$F$790:$F1031)+DSUM('1.2_Vehicles i maquinària'!$E$50:$S$70,"emissions",$F$790:$F1031)-SUM(N$791:N1030))</f>
        <v/>
      </c>
      <c r="O1031" s="172" t="str">
        <f>IF(F1031="","",DSUM('1.2_Vehicles i maquinària'!$E$82:$S$92,"e1",$F$790:$F1031)-SUM(O$791:O1030))</f>
        <v/>
      </c>
      <c r="P1031" s="172" t="str">
        <f>IF(F1031="","",DSUM('1.2_Vehicles i maquinària'!$E$82:$S$92,"e2",$F$790:$F1031)-SUM(P$791:P1030))</f>
        <v/>
      </c>
      <c r="Q1031" s="172" t="str">
        <f>IF(F1031="","",DSUM('1.2_Vehicles i maquinària'!$E$82:$S$92,"e3",$F$790:$F1031)-SUM(Q$791:Q1030))</f>
        <v/>
      </c>
      <c r="R1031" s="172" t="str">
        <f>IF(F1031="","",DSUM('1.2_Vehicles i maquinària'!$E$82:$S$92,"emissions",$F$790:$F1031)-SUM(R$791:R1030))</f>
        <v/>
      </c>
      <c r="S1031" s="172" t="str">
        <f>IF(F1031="","",DSUM('1.2_Vehicles i maquinària'!$E$99:$S$109,"e1",$F$790:$F1031)-SUM(S$791:S1030))</f>
        <v/>
      </c>
      <c r="T1031" s="172" t="str">
        <f>IF(F1031="","",DSUM('1.2_Vehicles i maquinària'!$E$99:$S$109,"e2",$F$790:$F1031)-SUM(T$791:T1030))</f>
        <v/>
      </c>
      <c r="U1031" s="172" t="str">
        <f>IF(F1031="","",DSUM('1.2_Vehicles i maquinària'!$E$99:$S$109,"e3",$F$790:$F1031)-SUM(U$791:U1030))</f>
        <v/>
      </c>
      <c r="V1031" s="172" t="str">
        <f>IF(F1031="","",DSUM('1.2_Vehicles i maquinària'!$E$99:$S$109,"emissions",$F$790:$F1031)-SUM(V$791:V1030))</f>
        <v/>
      </c>
      <c r="W1031" s="172" t="str">
        <f>IF(F1031="","",DSUM('1.3_Emissions de procés'!$E$17:$M$32,"e1",$F$790:$F1031)-SUM(W$791:W1030))</f>
        <v/>
      </c>
      <c r="X1031" s="172" t="str">
        <f>IF(F1031="","",DSUM('1.3_Emissions de procés'!$E$17:$M$32,"e2",$F$790:$F1031)-SUM(X$791:X1030))</f>
        <v/>
      </c>
      <c r="Y1031" s="172" t="str">
        <f>IF(F1031="","",DSUM('1.3_Emissions de procés'!$E$17:$M$32,"e3",$F$790:$F1031)-SUM(Y$791:Y1030))</f>
        <v/>
      </c>
      <c r="Z1031" s="172" t="str">
        <f>IF(F1031="","",DSUM('1.3_Emissions de procés'!$E$17:$M$32,"emissions",$F$790:$F1031)-SUM(Z$791:Z1030))</f>
        <v/>
      </c>
      <c r="AA1031" s="172" t="str">
        <f>IF(F1031="","",DSUM('1.3_Emissions de procés'!$E$39:$M$54,"e1",$F$790:$F1031)-SUM(AA$791:AA1030))</f>
        <v/>
      </c>
      <c r="AB1031" s="193" t="str">
        <f>IF(F1031="","",DSUM('1.3_Emissions de procés'!$E$39:$M$54,"e2",$F$790:$F1031)-SUM(AB$791:AB1030))</f>
        <v/>
      </c>
      <c r="AC1031" s="193" t="str">
        <f>IF(F1031="","",DSUM('1.3_Emissions de procés'!$E$39:$M$54,"e3",$F$790:$F1031)-SUM(AC$791:AC1030))</f>
        <v/>
      </c>
      <c r="AD1031" s="193" t="str">
        <f>IF(F1031="","",DSUM('1.3_Emissions de procés'!$E$39:$M$54,"emissions",$F$790:$F1031)-SUM(AD$791:AD1030))</f>
        <v/>
      </c>
    </row>
    <row r="1032" spans="2:30" x14ac:dyDescent="0.25">
      <c r="B1032">
        <v>242</v>
      </c>
      <c r="C1032" s="172" t="str">
        <f>IF('0.1_Dades generals organització'!E285="","",'0.1_Dades generals organització'!E285)</f>
        <v/>
      </c>
      <c r="D1032" s="172" t="str">
        <f>IF(C1032="","",IF('0.1_Dades generals organització'!G285="no","",Dades!C1032))</f>
        <v/>
      </c>
      <c r="E1032" s="172" t="str">
        <f>IFERROR(INDEX($D$791:$D$1040,MATCH(0,INDEX(COUNTIF($E$790:E1031,$D$791:$D$1040),),)),"")</f>
        <v/>
      </c>
      <c r="F1032" s="172" t="str">
        <f t="shared" si="26"/>
        <v/>
      </c>
      <c r="G1032" s="172" t="str">
        <f>IF(F1032="","",DSUM('1.1_Instal·lacions fixes'!$E$14:$R$36,"e1",$F$790:$F1032)+DSUM('1.1_Instal·lacions fixes'!$E$43:$L$58,"e1",$F$790:$F1032)-SUM(G$791:G1031))</f>
        <v/>
      </c>
      <c r="H1032" s="172" t="str">
        <f>IF(F1032="","",DSUM('1.1_Instal·lacions fixes'!$E$14:$R$36,"e2",$F$790:$F1032)+DSUM('1.1_Instal·lacions fixes'!$E$43:$L$58,"e2",$F$790:$F1032)-SUM(H$791:H1031))</f>
        <v/>
      </c>
      <c r="I1032" s="172" t="str">
        <f>IF(F1032="","",DSUM('1.1_Instal·lacions fixes'!$E$14:$R$36,"e3",$F$790:$F1032)+DSUM('1.1_Instal·lacions fixes'!$E$43:$L$58,"e3",$F$790:$F1032)-SUM(I$791:I1031))</f>
        <v/>
      </c>
      <c r="J1032" s="172" t="str">
        <f>IF(F1032="","",DSUM('1.1_Instal·lacions fixes'!$E$14:$R$36,"emissions",$F$790:$F1032)+DSUM('1.1_Instal·lacions fixes'!$E$43:$L$58,"emissions",$F$790:$F1032)-SUM(J$791:J1031))</f>
        <v/>
      </c>
      <c r="K1032" s="172" t="str">
        <f>IF(F1032="","",DSUM('1.2_Vehicles i maquinària'!$E$22:$S$44,"e1",$F$790:$F1032)+DSUM('1.2_Vehicles i maquinària'!$E$50:$S$70,"emissions",$F$790:$F1032)-SUM(K$791:K1031))</f>
        <v/>
      </c>
      <c r="L1032" s="172" t="str">
        <f>IF(F1032="","",DSUM('1.2_Vehicles i maquinària'!$E$22:$S$44,"e2",$F$790:$F1032)-SUM(L$791:L1031))</f>
        <v/>
      </c>
      <c r="M1032" s="172" t="str">
        <f>IF(F1032="","",DSUM('1.2_Vehicles i maquinària'!$E$22:$S$44,"e3",$F$790:$F1032)-SUM(M$791:M1031))</f>
        <v/>
      </c>
      <c r="N1032" s="172" t="str">
        <f>IF(F1032="","",DSUM('1.2_Vehicles i maquinària'!$E$22:$S$44,"emissions",$F$790:$F1032)+DSUM('1.2_Vehicles i maquinària'!$E$50:$S$70,"emissions",$F$790:$F1032)-SUM(N$791:N1031))</f>
        <v/>
      </c>
      <c r="O1032" s="172" t="str">
        <f>IF(F1032="","",DSUM('1.2_Vehicles i maquinària'!$E$82:$S$92,"e1",$F$790:$F1032)-SUM(O$791:O1031))</f>
        <v/>
      </c>
      <c r="P1032" s="172" t="str">
        <f>IF(F1032="","",DSUM('1.2_Vehicles i maquinària'!$E$82:$S$92,"e2",$F$790:$F1032)-SUM(P$791:P1031))</f>
        <v/>
      </c>
      <c r="Q1032" s="172" t="str">
        <f>IF(F1032="","",DSUM('1.2_Vehicles i maquinària'!$E$82:$S$92,"e3",$F$790:$F1032)-SUM(Q$791:Q1031))</f>
        <v/>
      </c>
      <c r="R1032" s="172" t="str">
        <f>IF(F1032="","",DSUM('1.2_Vehicles i maquinària'!$E$82:$S$92,"emissions",$F$790:$F1032)-SUM(R$791:R1031))</f>
        <v/>
      </c>
      <c r="S1032" s="172" t="str">
        <f>IF(F1032="","",DSUM('1.2_Vehicles i maquinària'!$E$99:$S$109,"e1",$F$790:$F1032)-SUM(S$791:S1031))</f>
        <v/>
      </c>
      <c r="T1032" s="172" t="str">
        <f>IF(F1032="","",DSUM('1.2_Vehicles i maquinària'!$E$99:$S$109,"e2",$F$790:$F1032)-SUM(T$791:T1031))</f>
        <v/>
      </c>
      <c r="U1032" s="172" t="str">
        <f>IF(F1032="","",DSUM('1.2_Vehicles i maquinària'!$E$99:$S$109,"e3",$F$790:$F1032)-SUM(U$791:U1031))</f>
        <v/>
      </c>
      <c r="V1032" s="172" t="str">
        <f>IF(F1032="","",DSUM('1.2_Vehicles i maquinària'!$E$99:$S$109,"emissions",$F$790:$F1032)-SUM(V$791:V1031))</f>
        <v/>
      </c>
      <c r="W1032" s="172" t="str">
        <f>IF(F1032="","",DSUM('1.3_Emissions de procés'!$E$17:$M$32,"e1",$F$790:$F1032)-SUM(W$791:W1031))</f>
        <v/>
      </c>
      <c r="X1032" s="172" t="str">
        <f>IF(F1032="","",DSUM('1.3_Emissions de procés'!$E$17:$M$32,"e2",$F$790:$F1032)-SUM(X$791:X1031))</f>
        <v/>
      </c>
      <c r="Y1032" s="172" t="str">
        <f>IF(F1032="","",DSUM('1.3_Emissions de procés'!$E$17:$M$32,"e3",$F$790:$F1032)-SUM(Y$791:Y1031))</f>
        <v/>
      </c>
      <c r="Z1032" s="172" t="str">
        <f>IF(F1032="","",DSUM('1.3_Emissions de procés'!$E$17:$M$32,"emissions",$F$790:$F1032)-SUM(Z$791:Z1031))</f>
        <v/>
      </c>
      <c r="AA1032" s="172" t="str">
        <f>IF(F1032="","",DSUM('1.3_Emissions de procés'!$E$39:$M$54,"e1",$F$790:$F1032)-SUM(AA$791:AA1031))</f>
        <v/>
      </c>
      <c r="AB1032" s="193" t="str">
        <f>IF(F1032="","",DSUM('1.3_Emissions de procés'!$E$39:$M$54,"e2",$F$790:$F1032)-SUM(AB$791:AB1031))</f>
        <v/>
      </c>
      <c r="AC1032" s="193" t="str">
        <f>IF(F1032="","",DSUM('1.3_Emissions de procés'!$E$39:$M$54,"e3",$F$790:$F1032)-SUM(AC$791:AC1031))</f>
        <v/>
      </c>
      <c r="AD1032" s="193" t="str">
        <f>IF(F1032="","",DSUM('1.3_Emissions de procés'!$E$39:$M$54,"emissions",$F$790:$F1032)-SUM(AD$791:AD1031))</f>
        <v/>
      </c>
    </row>
    <row r="1033" spans="2:30" x14ac:dyDescent="0.25">
      <c r="B1033">
        <v>243</v>
      </c>
      <c r="C1033" s="172" t="str">
        <f>IF('0.1_Dades generals organització'!E286="","",'0.1_Dades generals organització'!E286)</f>
        <v/>
      </c>
      <c r="D1033" s="172" t="str">
        <f>IF(C1033="","",IF('0.1_Dades generals organització'!G286="no","",Dades!C1033))</f>
        <v/>
      </c>
      <c r="E1033" s="172" t="str">
        <f>IFERROR(INDEX($D$791:$D$1040,MATCH(0,INDEX(COUNTIF($E$790:E1032,$D$791:$D$1040),),)),"")</f>
        <v/>
      </c>
      <c r="F1033" s="172" t="str">
        <f t="shared" si="26"/>
        <v/>
      </c>
      <c r="G1033" s="172" t="str">
        <f>IF(F1033="","",DSUM('1.1_Instal·lacions fixes'!$E$14:$R$36,"e1",$F$790:$F1033)+DSUM('1.1_Instal·lacions fixes'!$E$43:$L$58,"e1",$F$790:$F1033)-SUM(G$791:G1032))</f>
        <v/>
      </c>
      <c r="H1033" s="172" t="str">
        <f>IF(F1033="","",DSUM('1.1_Instal·lacions fixes'!$E$14:$R$36,"e2",$F$790:$F1033)+DSUM('1.1_Instal·lacions fixes'!$E$43:$L$58,"e2",$F$790:$F1033)-SUM(H$791:H1032))</f>
        <v/>
      </c>
      <c r="I1033" s="172" t="str">
        <f>IF(F1033="","",DSUM('1.1_Instal·lacions fixes'!$E$14:$R$36,"e3",$F$790:$F1033)+DSUM('1.1_Instal·lacions fixes'!$E$43:$L$58,"e3",$F$790:$F1033)-SUM(I$791:I1032))</f>
        <v/>
      </c>
      <c r="J1033" s="172" t="str">
        <f>IF(F1033="","",DSUM('1.1_Instal·lacions fixes'!$E$14:$R$36,"emissions",$F$790:$F1033)+DSUM('1.1_Instal·lacions fixes'!$E$43:$L$58,"emissions",$F$790:$F1033)-SUM(J$791:J1032))</f>
        <v/>
      </c>
      <c r="K1033" s="172" t="str">
        <f>IF(F1033="","",DSUM('1.2_Vehicles i maquinària'!$E$22:$S$44,"e1",$F$790:$F1033)+DSUM('1.2_Vehicles i maquinària'!$E$50:$S$70,"emissions",$F$790:$F1033)-SUM(K$791:K1032))</f>
        <v/>
      </c>
      <c r="L1033" s="172" t="str">
        <f>IF(F1033="","",DSUM('1.2_Vehicles i maquinària'!$E$22:$S$44,"e2",$F$790:$F1033)-SUM(L$791:L1032))</f>
        <v/>
      </c>
      <c r="M1033" s="172" t="str">
        <f>IF(F1033="","",DSUM('1.2_Vehicles i maquinària'!$E$22:$S$44,"e3",$F$790:$F1033)-SUM(M$791:M1032))</f>
        <v/>
      </c>
      <c r="N1033" s="172" t="str">
        <f>IF(F1033="","",DSUM('1.2_Vehicles i maquinària'!$E$22:$S$44,"emissions",$F$790:$F1033)+DSUM('1.2_Vehicles i maquinària'!$E$50:$S$70,"emissions",$F$790:$F1033)-SUM(N$791:N1032))</f>
        <v/>
      </c>
      <c r="O1033" s="172" t="str">
        <f>IF(F1033="","",DSUM('1.2_Vehicles i maquinària'!$E$82:$S$92,"e1",$F$790:$F1033)-SUM(O$791:O1032))</f>
        <v/>
      </c>
      <c r="P1033" s="172" t="str">
        <f>IF(F1033="","",DSUM('1.2_Vehicles i maquinària'!$E$82:$S$92,"e2",$F$790:$F1033)-SUM(P$791:P1032))</f>
        <v/>
      </c>
      <c r="Q1033" s="172" t="str">
        <f>IF(F1033="","",DSUM('1.2_Vehicles i maquinària'!$E$82:$S$92,"e3",$F$790:$F1033)-SUM(Q$791:Q1032))</f>
        <v/>
      </c>
      <c r="R1033" s="172" t="str">
        <f>IF(F1033="","",DSUM('1.2_Vehicles i maquinària'!$E$82:$S$92,"emissions",$F$790:$F1033)-SUM(R$791:R1032))</f>
        <v/>
      </c>
      <c r="S1033" s="172" t="str">
        <f>IF(F1033="","",DSUM('1.2_Vehicles i maquinària'!$E$99:$S$109,"e1",$F$790:$F1033)-SUM(S$791:S1032))</f>
        <v/>
      </c>
      <c r="T1033" s="172" t="str">
        <f>IF(F1033="","",DSUM('1.2_Vehicles i maquinària'!$E$99:$S$109,"e2",$F$790:$F1033)-SUM(T$791:T1032))</f>
        <v/>
      </c>
      <c r="U1033" s="172" t="str">
        <f>IF(F1033="","",DSUM('1.2_Vehicles i maquinària'!$E$99:$S$109,"e3",$F$790:$F1033)-SUM(U$791:U1032))</f>
        <v/>
      </c>
      <c r="V1033" s="172" t="str">
        <f>IF(F1033="","",DSUM('1.2_Vehicles i maquinària'!$E$99:$S$109,"emissions",$F$790:$F1033)-SUM(V$791:V1032))</f>
        <v/>
      </c>
      <c r="W1033" s="172" t="str">
        <f>IF(F1033="","",DSUM('1.3_Emissions de procés'!$E$17:$M$32,"e1",$F$790:$F1033)-SUM(W$791:W1032))</f>
        <v/>
      </c>
      <c r="X1033" s="172" t="str">
        <f>IF(F1033="","",DSUM('1.3_Emissions de procés'!$E$17:$M$32,"e2",$F$790:$F1033)-SUM(X$791:X1032))</f>
        <v/>
      </c>
      <c r="Y1033" s="172" t="str">
        <f>IF(F1033="","",DSUM('1.3_Emissions de procés'!$E$17:$M$32,"e3",$F$790:$F1033)-SUM(Y$791:Y1032))</f>
        <v/>
      </c>
      <c r="Z1033" s="172" t="str">
        <f>IF(F1033="","",DSUM('1.3_Emissions de procés'!$E$17:$M$32,"emissions",$F$790:$F1033)-SUM(Z$791:Z1032))</f>
        <v/>
      </c>
      <c r="AA1033" s="172" t="str">
        <f>IF(F1033="","",DSUM('1.3_Emissions de procés'!$E$39:$M$54,"e1",$F$790:$F1033)-SUM(AA$791:AA1032))</f>
        <v/>
      </c>
      <c r="AB1033" s="193" t="str">
        <f>IF(F1033="","",DSUM('1.3_Emissions de procés'!$E$39:$M$54,"e2",$F$790:$F1033)-SUM(AB$791:AB1032))</f>
        <v/>
      </c>
      <c r="AC1033" s="193" t="str">
        <f>IF(F1033="","",DSUM('1.3_Emissions de procés'!$E$39:$M$54,"e3",$F$790:$F1033)-SUM(AC$791:AC1032))</f>
        <v/>
      </c>
      <c r="AD1033" s="193" t="str">
        <f>IF(F1033="","",DSUM('1.3_Emissions de procés'!$E$39:$M$54,"emissions",$F$790:$F1033)-SUM(AD$791:AD1032))</f>
        <v/>
      </c>
    </row>
    <row r="1034" spans="2:30" x14ac:dyDescent="0.25">
      <c r="B1034">
        <v>244</v>
      </c>
      <c r="C1034" s="172" t="str">
        <f>IF('0.1_Dades generals organització'!E287="","",'0.1_Dades generals organització'!E287)</f>
        <v/>
      </c>
      <c r="D1034" s="172" t="str">
        <f>IF(C1034="","",IF('0.1_Dades generals organització'!G287="no","",Dades!C1034))</f>
        <v/>
      </c>
      <c r="E1034" s="172" t="str">
        <f>IFERROR(INDEX($D$791:$D$1040,MATCH(0,INDEX(COUNTIF($E$790:E1033,$D$791:$D$1040),),)),"")</f>
        <v/>
      </c>
      <c r="F1034" s="172" t="str">
        <f t="shared" si="26"/>
        <v/>
      </c>
      <c r="G1034" s="172" t="str">
        <f>IF(F1034="","",DSUM('1.1_Instal·lacions fixes'!$E$14:$R$36,"e1",$F$790:$F1034)+DSUM('1.1_Instal·lacions fixes'!$E$43:$L$58,"e1",$F$790:$F1034)-SUM(G$791:G1033))</f>
        <v/>
      </c>
      <c r="H1034" s="172" t="str">
        <f>IF(F1034="","",DSUM('1.1_Instal·lacions fixes'!$E$14:$R$36,"e2",$F$790:$F1034)+DSUM('1.1_Instal·lacions fixes'!$E$43:$L$58,"e2",$F$790:$F1034)-SUM(H$791:H1033))</f>
        <v/>
      </c>
      <c r="I1034" s="172" t="str">
        <f>IF(F1034="","",DSUM('1.1_Instal·lacions fixes'!$E$14:$R$36,"e3",$F$790:$F1034)+DSUM('1.1_Instal·lacions fixes'!$E$43:$L$58,"e3",$F$790:$F1034)-SUM(I$791:I1033))</f>
        <v/>
      </c>
      <c r="J1034" s="172" t="str">
        <f>IF(F1034="","",DSUM('1.1_Instal·lacions fixes'!$E$14:$R$36,"emissions",$F$790:$F1034)+DSUM('1.1_Instal·lacions fixes'!$E$43:$L$58,"emissions",$F$790:$F1034)-SUM(J$791:J1033))</f>
        <v/>
      </c>
      <c r="K1034" s="172" t="str">
        <f>IF(F1034="","",DSUM('1.2_Vehicles i maquinària'!$E$22:$S$44,"e1",$F$790:$F1034)+DSUM('1.2_Vehicles i maquinària'!$E$50:$S$70,"emissions",$F$790:$F1034)-SUM(K$791:K1033))</f>
        <v/>
      </c>
      <c r="L1034" s="172" t="str">
        <f>IF(F1034="","",DSUM('1.2_Vehicles i maquinària'!$E$22:$S$44,"e2",$F$790:$F1034)-SUM(L$791:L1033))</f>
        <v/>
      </c>
      <c r="M1034" s="172" t="str">
        <f>IF(F1034="","",DSUM('1.2_Vehicles i maquinària'!$E$22:$S$44,"e3",$F$790:$F1034)-SUM(M$791:M1033))</f>
        <v/>
      </c>
      <c r="N1034" s="172" t="str">
        <f>IF(F1034="","",DSUM('1.2_Vehicles i maquinària'!$E$22:$S$44,"emissions",$F$790:$F1034)+DSUM('1.2_Vehicles i maquinària'!$E$50:$S$70,"emissions",$F$790:$F1034)-SUM(N$791:N1033))</f>
        <v/>
      </c>
      <c r="O1034" s="172" t="str">
        <f>IF(F1034="","",DSUM('1.2_Vehicles i maquinària'!$E$82:$S$92,"e1",$F$790:$F1034)-SUM(O$791:O1033))</f>
        <v/>
      </c>
      <c r="P1034" s="172" t="str">
        <f>IF(F1034="","",DSUM('1.2_Vehicles i maquinària'!$E$82:$S$92,"e2",$F$790:$F1034)-SUM(P$791:P1033))</f>
        <v/>
      </c>
      <c r="Q1034" s="172" t="str">
        <f>IF(F1034="","",DSUM('1.2_Vehicles i maquinària'!$E$82:$S$92,"e3",$F$790:$F1034)-SUM(Q$791:Q1033))</f>
        <v/>
      </c>
      <c r="R1034" s="172" t="str">
        <f>IF(F1034="","",DSUM('1.2_Vehicles i maquinària'!$E$82:$S$92,"emissions",$F$790:$F1034)-SUM(R$791:R1033))</f>
        <v/>
      </c>
      <c r="S1034" s="172" t="str">
        <f>IF(F1034="","",DSUM('1.2_Vehicles i maquinària'!$E$99:$S$109,"e1",$F$790:$F1034)-SUM(S$791:S1033))</f>
        <v/>
      </c>
      <c r="T1034" s="172" t="str">
        <f>IF(F1034="","",DSUM('1.2_Vehicles i maquinària'!$E$99:$S$109,"e2",$F$790:$F1034)-SUM(T$791:T1033))</f>
        <v/>
      </c>
      <c r="U1034" s="172" t="str">
        <f>IF(F1034="","",DSUM('1.2_Vehicles i maquinària'!$E$99:$S$109,"e3",$F$790:$F1034)-SUM(U$791:U1033))</f>
        <v/>
      </c>
      <c r="V1034" s="172" t="str">
        <f>IF(F1034="","",DSUM('1.2_Vehicles i maquinària'!$E$99:$S$109,"emissions",$F$790:$F1034)-SUM(V$791:V1033))</f>
        <v/>
      </c>
      <c r="W1034" s="172" t="str">
        <f>IF(F1034="","",DSUM('1.3_Emissions de procés'!$E$17:$M$32,"e1",$F$790:$F1034)-SUM(W$791:W1033))</f>
        <v/>
      </c>
      <c r="X1034" s="172" t="str">
        <f>IF(F1034="","",DSUM('1.3_Emissions de procés'!$E$17:$M$32,"e2",$F$790:$F1034)-SUM(X$791:X1033))</f>
        <v/>
      </c>
      <c r="Y1034" s="172" t="str">
        <f>IF(F1034="","",DSUM('1.3_Emissions de procés'!$E$17:$M$32,"e3",$F$790:$F1034)-SUM(Y$791:Y1033))</f>
        <v/>
      </c>
      <c r="Z1034" s="172" t="str">
        <f>IF(F1034="","",DSUM('1.3_Emissions de procés'!$E$17:$M$32,"emissions",$F$790:$F1034)-SUM(Z$791:Z1033))</f>
        <v/>
      </c>
      <c r="AA1034" s="172" t="str">
        <f>IF(F1034="","",DSUM('1.3_Emissions de procés'!$E$39:$M$54,"e1",$F$790:$F1034)-SUM(AA$791:AA1033))</f>
        <v/>
      </c>
      <c r="AB1034" s="193" t="str">
        <f>IF(F1034="","",DSUM('1.3_Emissions de procés'!$E$39:$M$54,"e2",$F$790:$F1034)-SUM(AB$791:AB1033))</f>
        <v/>
      </c>
      <c r="AC1034" s="193" t="str">
        <f>IF(F1034="","",DSUM('1.3_Emissions de procés'!$E$39:$M$54,"e3",$F$790:$F1034)-SUM(AC$791:AC1033))</f>
        <v/>
      </c>
      <c r="AD1034" s="193" t="str">
        <f>IF(F1034="","",DSUM('1.3_Emissions de procés'!$E$39:$M$54,"emissions",$F$790:$F1034)-SUM(AD$791:AD1033))</f>
        <v/>
      </c>
    </row>
    <row r="1035" spans="2:30" x14ac:dyDescent="0.25">
      <c r="B1035">
        <v>245</v>
      </c>
      <c r="C1035" s="172" t="str">
        <f>IF('0.1_Dades generals organització'!E288="","",'0.1_Dades generals organització'!E288)</f>
        <v/>
      </c>
      <c r="D1035" s="172" t="str">
        <f>IF(C1035="","",IF('0.1_Dades generals organització'!G288="no","",Dades!C1035))</f>
        <v/>
      </c>
      <c r="E1035" s="172" t="str">
        <f>IFERROR(INDEX($D$791:$D$1040,MATCH(0,INDEX(COUNTIF($E$790:E1034,$D$791:$D$1040),),)),"")</f>
        <v/>
      </c>
      <c r="F1035" s="172" t="str">
        <f t="shared" si="26"/>
        <v/>
      </c>
      <c r="G1035" s="172" t="str">
        <f>IF(F1035="","",DSUM('1.1_Instal·lacions fixes'!$E$14:$R$36,"e1",$F$790:$F1035)+DSUM('1.1_Instal·lacions fixes'!$E$43:$L$58,"e1",$F$790:$F1035)-SUM(G$791:G1034))</f>
        <v/>
      </c>
      <c r="H1035" s="172" t="str">
        <f>IF(F1035="","",DSUM('1.1_Instal·lacions fixes'!$E$14:$R$36,"e2",$F$790:$F1035)+DSUM('1.1_Instal·lacions fixes'!$E$43:$L$58,"e2",$F$790:$F1035)-SUM(H$791:H1034))</f>
        <v/>
      </c>
      <c r="I1035" s="172" t="str">
        <f>IF(F1035="","",DSUM('1.1_Instal·lacions fixes'!$E$14:$R$36,"e3",$F$790:$F1035)+DSUM('1.1_Instal·lacions fixes'!$E$43:$L$58,"e3",$F$790:$F1035)-SUM(I$791:I1034))</f>
        <v/>
      </c>
      <c r="J1035" s="172" t="str">
        <f>IF(F1035="","",DSUM('1.1_Instal·lacions fixes'!$E$14:$R$36,"emissions",$F$790:$F1035)+DSUM('1.1_Instal·lacions fixes'!$E$43:$L$58,"emissions",$F$790:$F1035)-SUM(J$791:J1034))</f>
        <v/>
      </c>
      <c r="K1035" s="172" t="str">
        <f>IF(F1035="","",DSUM('1.2_Vehicles i maquinària'!$E$22:$S$44,"e1",$F$790:$F1035)+DSUM('1.2_Vehicles i maquinària'!$E$50:$S$70,"emissions",$F$790:$F1035)-SUM(K$791:K1034))</f>
        <v/>
      </c>
      <c r="L1035" s="172" t="str">
        <f>IF(F1035="","",DSUM('1.2_Vehicles i maquinària'!$E$22:$S$44,"e2",$F$790:$F1035)-SUM(L$791:L1034))</f>
        <v/>
      </c>
      <c r="M1035" s="172" t="str">
        <f>IF(F1035="","",DSUM('1.2_Vehicles i maquinària'!$E$22:$S$44,"e3",$F$790:$F1035)-SUM(M$791:M1034))</f>
        <v/>
      </c>
      <c r="N1035" s="172" t="str">
        <f>IF(F1035="","",DSUM('1.2_Vehicles i maquinària'!$E$22:$S$44,"emissions",$F$790:$F1035)+DSUM('1.2_Vehicles i maquinària'!$E$50:$S$70,"emissions",$F$790:$F1035)-SUM(N$791:N1034))</f>
        <v/>
      </c>
      <c r="O1035" s="172" t="str">
        <f>IF(F1035="","",DSUM('1.2_Vehicles i maquinària'!$E$82:$S$92,"e1",$F$790:$F1035)-SUM(O$791:O1034))</f>
        <v/>
      </c>
      <c r="P1035" s="172" t="str">
        <f>IF(F1035="","",DSUM('1.2_Vehicles i maquinària'!$E$82:$S$92,"e2",$F$790:$F1035)-SUM(P$791:P1034))</f>
        <v/>
      </c>
      <c r="Q1035" s="172" t="str">
        <f>IF(F1035="","",DSUM('1.2_Vehicles i maquinària'!$E$82:$S$92,"e3",$F$790:$F1035)-SUM(Q$791:Q1034))</f>
        <v/>
      </c>
      <c r="R1035" s="172" t="str">
        <f>IF(F1035="","",DSUM('1.2_Vehicles i maquinària'!$E$82:$S$92,"emissions",$F$790:$F1035)-SUM(R$791:R1034))</f>
        <v/>
      </c>
      <c r="S1035" s="172" t="str">
        <f>IF(F1035="","",DSUM('1.2_Vehicles i maquinària'!$E$99:$S$109,"e1",$F$790:$F1035)-SUM(S$791:S1034))</f>
        <v/>
      </c>
      <c r="T1035" s="172" t="str">
        <f>IF(F1035="","",DSUM('1.2_Vehicles i maquinària'!$E$99:$S$109,"e2",$F$790:$F1035)-SUM(T$791:T1034))</f>
        <v/>
      </c>
      <c r="U1035" s="172" t="str">
        <f>IF(F1035="","",DSUM('1.2_Vehicles i maquinària'!$E$99:$S$109,"e3",$F$790:$F1035)-SUM(U$791:U1034))</f>
        <v/>
      </c>
      <c r="V1035" s="172" t="str">
        <f>IF(F1035="","",DSUM('1.2_Vehicles i maquinària'!$E$99:$S$109,"emissions",$F$790:$F1035)-SUM(V$791:V1034))</f>
        <v/>
      </c>
      <c r="W1035" s="172" t="str">
        <f>IF(F1035="","",DSUM('1.3_Emissions de procés'!$E$17:$M$32,"e1",$F$790:$F1035)-SUM(W$791:W1034))</f>
        <v/>
      </c>
      <c r="X1035" s="172" t="str">
        <f>IF(F1035="","",DSUM('1.3_Emissions de procés'!$E$17:$M$32,"e2",$F$790:$F1035)-SUM(X$791:X1034))</f>
        <v/>
      </c>
      <c r="Y1035" s="172" t="str">
        <f>IF(F1035="","",DSUM('1.3_Emissions de procés'!$E$17:$M$32,"e3",$F$790:$F1035)-SUM(Y$791:Y1034))</f>
        <v/>
      </c>
      <c r="Z1035" s="172" t="str">
        <f>IF(F1035="","",DSUM('1.3_Emissions de procés'!$E$17:$M$32,"emissions",$F$790:$F1035)-SUM(Z$791:Z1034))</f>
        <v/>
      </c>
      <c r="AA1035" s="172" t="str">
        <f>IF(F1035="","",DSUM('1.3_Emissions de procés'!$E$39:$M$54,"e1",$F$790:$F1035)-SUM(AA$791:AA1034))</f>
        <v/>
      </c>
      <c r="AB1035" s="193" t="str">
        <f>IF(F1035="","",DSUM('1.3_Emissions de procés'!$E$39:$M$54,"e2",$F$790:$F1035)-SUM(AB$791:AB1034))</f>
        <v/>
      </c>
      <c r="AC1035" s="193" t="str">
        <f>IF(F1035="","",DSUM('1.3_Emissions de procés'!$E$39:$M$54,"e3",$F$790:$F1035)-SUM(AC$791:AC1034))</f>
        <v/>
      </c>
      <c r="AD1035" s="193" t="str">
        <f>IF(F1035="","",DSUM('1.3_Emissions de procés'!$E$39:$M$54,"emissions",$F$790:$F1035)-SUM(AD$791:AD1034))</f>
        <v/>
      </c>
    </row>
    <row r="1036" spans="2:30" x14ac:dyDescent="0.25">
      <c r="B1036">
        <v>246</v>
      </c>
      <c r="C1036" s="172" t="str">
        <f>IF('0.1_Dades generals organització'!E289="","",'0.1_Dades generals organització'!E289)</f>
        <v/>
      </c>
      <c r="D1036" s="172" t="str">
        <f>IF(C1036="","",IF('0.1_Dades generals organització'!G289="no","",Dades!C1036))</f>
        <v/>
      </c>
      <c r="E1036" s="172" t="str">
        <f>IFERROR(INDEX($D$791:$D$1040,MATCH(0,INDEX(COUNTIF($E$790:E1035,$D$791:$D$1040),),)),"")</f>
        <v/>
      </c>
      <c r="F1036" s="172" t="str">
        <f t="shared" si="26"/>
        <v/>
      </c>
      <c r="G1036" s="172" t="str">
        <f>IF(F1036="","",DSUM('1.1_Instal·lacions fixes'!$E$14:$R$36,"e1",$F$790:$F1036)+DSUM('1.1_Instal·lacions fixes'!$E$43:$L$58,"e1",$F$790:$F1036)-SUM(G$791:G1035))</f>
        <v/>
      </c>
      <c r="H1036" s="172" t="str">
        <f>IF(F1036="","",DSUM('1.1_Instal·lacions fixes'!$E$14:$R$36,"e2",$F$790:$F1036)+DSUM('1.1_Instal·lacions fixes'!$E$43:$L$58,"e2",$F$790:$F1036)-SUM(H$791:H1035))</f>
        <v/>
      </c>
      <c r="I1036" s="172" t="str">
        <f>IF(F1036="","",DSUM('1.1_Instal·lacions fixes'!$E$14:$R$36,"e3",$F$790:$F1036)+DSUM('1.1_Instal·lacions fixes'!$E$43:$L$58,"e3",$F$790:$F1036)-SUM(I$791:I1035))</f>
        <v/>
      </c>
      <c r="J1036" s="172" t="str">
        <f>IF(F1036="","",DSUM('1.1_Instal·lacions fixes'!$E$14:$R$36,"emissions",$F$790:$F1036)+DSUM('1.1_Instal·lacions fixes'!$E$43:$L$58,"emissions",$F$790:$F1036)-SUM(J$791:J1035))</f>
        <v/>
      </c>
      <c r="K1036" s="172" t="str">
        <f>IF(F1036="","",DSUM('1.2_Vehicles i maquinària'!$E$22:$S$44,"e1",$F$790:$F1036)+DSUM('1.2_Vehicles i maquinària'!$E$50:$S$70,"emissions",$F$790:$F1036)-SUM(K$791:K1035))</f>
        <v/>
      </c>
      <c r="L1036" s="172" t="str">
        <f>IF(F1036="","",DSUM('1.2_Vehicles i maquinària'!$E$22:$S$44,"e2",$F$790:$F1036)-SUM(L$791:L1035))</f>
        <v/>
      </c>
      <c r="M1036" s="172" t="str">
        <f>IF(F1036="","",DSUM('1.2_Vehicles i maquinària'!$E$22:$S$44,"e3",$F$790:$F1036)-SUM(M$791:M1035))</f>
        <v/>
      </c>
      <c r="N1036" s="172" t="str">
        <f>IF(F1036="","",DSUM('1.2_Vehicles i maquinària'!$E$22:$S$44,"emissions",$F$790:$F1036)+DSUM('1.2_Vehicles i maquinària'!$E$50:$S$70,"emissions",$F$790:$F1036)-SUM(N$791:N1035))</f>
        <v/>
      </c>
      <c r="O1036" s="172" t="str">
        <f>IF(F1036="","",DSUM('1.2_Vehicles i maquinària'!$E$82:$S$92,"e1",$F$790:$F1036)-SUM(O$791:O1035))</f>
        <v/>
      </c>
      <c r="P1036" s="172" t="str">
        <f>IF(F1036="","",DSUM('1.2_Vehicles i maquinària'!$E$82:$S$92,"e2",$F$790:$F1036)-SUM(P$791:P1035))</f>
        <v/>
      </c>
      <c r="Q1036" s="172" t="str">
        <f>IF(F1036="","",DSUM('1.2_Vehicles i maquinària'!$E$82:$S$92,"e3",$F$790:$F1036)-SUM(Q$791:Q1035))</f>
        <v/>
      </c>
      <c r="R1036" s="172" t="str">
        <f>IF(F1036="","",DSUM('1.2_Vehicles i maquinària'!$E$82:$S$92,"emissions",$F$790:$F1036)-SUM(R$791:R1035))</f>
        <v/>
      </c>
      <c r="S1036" s="172" t="str">
        <f>IF(F1036="","",DSUM('1.2_Vehicles i maquinària'!$E$99:$S$109,"e1",$F$790:$F1036)-SUM(S$791:S1035))</f>
        <v/>
      </c>
      <c r="T1036" s="172" t="str">
        <f>IF(F1036="","",DSUM('1.2_Vehicles i maquinària'!$E$99:$S$109,"e2",$F$790:$F1036)-SUM(T$791:T1035))</f>
        <v/>
      </c>
      <c r="U1036" s="172" t="str">
        <f>IF(F1036="","",DSUM('1.2_Vehicles i maquinària'!$E$99:$S$109,"e3",$F$790:$F1036)-SUM(U$791:U1035))</f>
        <v/>
      </c>
      <c r="V1036" s="172" t="str">
        <f>IF(F1036="","",DSUM('1.2_Vehicles i maquinària'!$E$99:$S$109,"emissions",$F$790:$F1036)-SUM(V$791:V1035))</f>
        <v/>
      </c>
      <c r="W1036" s="172" t="str">
        <f>IF(F1036="","",DSUM('1.3_Emissions de procés'!$E$17:$M$32,"e1",$F$790:$F1036)-SUM(W$791:W1035))</f>
        <v/>
      </c>
      <c r="X1036" s="172" t="str">
        <f>IF(F1036="","",DSUM('1.3_Emissions de procés'!$E$17:$M$32,"e2",$F$790:$F1036)-SUM(X$791:X1035))</f>
        <v/>
      </c>
      <c r="Y1036" s="172" t="str">
        <f>IF(F1036="","",DSUM('1.3_Emissions de procés'!$E$17:$M$32,"e3",$F$790:$F1036)-SUM(Y$791:Y1035))</f>
        <v/>
      </c>
      <c r="Z1036" s="172" t="str">
        <f>IF(F1036="","",DSUM('1.3_Emissions de procés'!$E$17:$M$32,"emissions",$F$790:$F1036)-SUM(Z$791:Z1035))</f>
        <v/>
      </c>
      <c r="AA1036" s="172" t="str">
        <f>IF(F1036="","",DSUM('1.3_Emissions de procés'!$E$39:$M$54,"e1",$F$790:$F1036)-SUM(AA$791:AA1035))</f>
        <v/>
      </c>
      <c r="AB1036" s="193" t="str">
        <f>IF(F1036="","",DSUM('1.3_Emissions de procés'!$E$39:$M$54,"e2",$F$790:$F1036)-SUM(AB$791:AB1035))</f>
        <v/>
      </c>
      <c r="AC1036" s="193" t="str">
        <f>IF(F1036="","",DSUM('1.3_Emissions de procés'!$E$39:$M$54,"e3",$F$790:$F1036)-SUM(AC$791:AC1035))</f>
        <v/>
      </c>
      <c r="AD1036" s="193" t="str">
        <f>IF(F1036="","",DSUM('1.3_Emissions de procés'!$E$39:$M$54,"emissions",$F$790:$F1036)-SUM(AD$791:AD1035))</f>
        <v/>
      </c>
    </row>
    <row r="1037" spans="2:30" x14ac:dyDescent="0.25">
      <c r="B1037">
        <v>247</v>
      </c>
      <c r="C1037" s="172" t="str">
        <f>IF('0.1_Dades generals organització'!E290="","",'0.1_Dades generals organització'!E290)</f>
        <v/>
      </c>
      <c r="D1037" s="172" t="str">
        <f>IF(C1037="","",IF('0.1_Dades generals organització'!G290="no","",Dades!C1037))</f>
        <v/>
      </c>
      <c r="E1037" s="172" t="str">
        <f>IFERROR(INDEX($D$791:$D$1040,MATCH(0,INDEX(COUNTIF($E$790:E1036,$D$791:$D$1040),),)),"")</f>
        <v/>
      </c>
      <c r="F1037" s="172" t="str">
        <f t="shared" si="26"/>
        <v/>
      </c>
      <c r="G1037" s="172" t="str">
        <f>IF(F1037="","",DSUM('1.1_Instal·lacions fixes'!$E$14:$R$36,"e1",$F$790:$F1037)+DSUM('1.1_Instal·lacions fixes'!$E$43:$L$58,"e1",$F$790:$F1037)-SUM(G$791:G1036))</f>
        <v/>
      </c>
      <c r="H1037" s="172" t="str">
        <f>IF(F1037="","",DSUM('1.1_Instal·lacions fixes'!$E$14:$R$36,"e2",$F$790:$F1037)+DSUM('1.1_Instal·lacions fixes'!$E$43:$L$58,"e2",$F$790:$F1037)-SUM(H$791:H1036))</f>
        <v/>
      </c>
      <c r="I1037" s="172" t="str">
        <f>IF(F1037="","",DSUM('1.1_Instal·lacions fixes'!$E$14:$R$36,"e3",$F$790:$F1037)+DSUM('1.1_Instal·lacions fixes'!$E$43:$L$58,"e3",$F$790:$F1037)-SUM(I$791:I1036))</f>
        <v/>
      </c>
      <c r="J1037" s="172" t="str">
        <f>IF(F1037="","",DSUM('1.1_Instal·lacions fixes'!$E$14:$R$36,"emissions",$F$790:$F1037)+DSUM('1.1_Instal·lacions fixes'!$E$43:$L$58,"emissions",$F$790:$F1037)-SUM(J$791:J1036))</f>
        <v/>
      </c>
      <c r="K1037" s="172" t="str">
        <f>IF(F1037="","",DSUM('1.2_Vehicles i maquinària'!$E$22:$S$44,"e1",$F$790:$F1037)+DSUM('1.2_Vehicles i maquinària'!$E$50:$S$70,"emissions",$F$790:$F1037)-SUM(K$791:K1036))</f>
        <v/>
      </c>
      <c r="L1037" s="172" t="str">
        <f>IF(F1037="","",DSUM('1.2_Vehicles i maquinària'!$E$22:$S$44,"e2",$F$790:$F1037)-SUM(L$791:L1036))</f>
        <v/>
      </c>
      <c r="M1037" s="172" t="str">
        <f>IF(F1037="","",DSUM('1.2_Vehicles i maquinària'!$E$22:$S$44,"e3",$F$790:$F1037)-SUM(M$791:M1036))</f>
        <v/>
      </c>
      <c r="N1037" s="172" t="str">
        <f>IF(F1037="","",DSUM('1.2_Vehicles i maquinària'!$E$22:$S$44,"emissions",$F$790:$F1037)+DSUM('1.2_Vehicles i maquinària'!$E$50:$S$70,"emissions",$F$790:$F1037)-SUM(N$791:N1036))</f>
        <v/>
      </c>
      <c r="O1037" s="172" t="str">
        <f>IF(F1037="","",DSUM('1.2_Vehicles i maquinària'!$E$82:$S$92,"e1",$F$790:$F1037)-SUM(O$791:O1036))</f>
        <v/>
      </c>
      <c r="P1037" s="172" t="str">
        <f>IF(F1037="","",DSUM('1.2_Vehicles i maquinària'!$E$82:$S$92,"e2",$F$790:$F1037)-SUM(P$791:P1036))</f>
        <v/>
      </c>
      <c r="Q1037" s="172" t="str">
        <f>IF(F1037="","",DSUM('1.2_Vehicles i maquinària'!$E$82:$S$92,"e3",$F$790:$F1037)-SUM(Q$791:Q1036))</f>
        <v/>
      </c>
      <c r="R1037" s="172" t="str">
        <f>IF(F1037="","",DSUM('1.2_Vehicles i maquinària'!$E$82:$S$92,"emissions",$F$790:$F1037)-SUM(R$791:R1036))</f>
        <v/>
      </c>
      <c r="S1037" s="172" t="str">
        <f>IF(F1037="","",DSUM('1.2_Vehicles i maquinària'!$E$99:$S$109,"e1",$F$790:$F1037)-SUM(S$791:S1036))</f>
        <v/>
      </c>
      <c r="T1037" s="172" t="str">
        <f>IF(F1037="","",DSUM('1.2_Vehicles i maquinària'!$E$99:$S$109,"e2",$F$790:$F1037)-SUM(T$791:T1036))</f>
        <v/>
      </c>
      <c r="U1037" s="172" t="str">
        <f>IF(F1037="","",DSUM('1.2_Vehicles i maquinària'!$E$99:$S$109,"e3",$F$790:$F1037)-SUM(U$791:U1036))</f>
        <v/>
      </c>
      <c r="V1037" s="172" t="str">
        <f>IF(F1037="","",DSUM('1.2_Vehicles i maquinària'!$E$99:$S$109,"emissions",$F$790:$F1037)-SUM(V$791:V1036))</f>
        <v/>
      </c>
      <c r="W1037" s="172" t="str">
        <f>IF(F1037="","",DSUM('1.3_Emissions de procés'!$E$17:$M$32,"e1",$F$790:$F1037)-SUM(W$791:W1036))</f>
        <v/>
      </c>
      <c r="X1037" s="172" t="str">
        <f>IF(F1037="","",DSUM('1.3_Emissions de procés'!$E$17:$M$32,"e2",$F$790:$F1037)-SUM(X$791:X1036))</f>
        <v/>
      </c>
      <c r="Y1037" s="172" t="str">
        <f>IF(F1037="","",DSUM('1.3_Emissions de procés'!$E$17:$M$32,"e3",$F$790:$F1037)-SUM(Y$791:Y1036))</f>
        <v/>
      </c>
      <c r="Z1037" s="172" t="str">
        <f>IF(F1037="","",DSUM('1.3_Emissions de procés'!$E$17:$M$32,"emissions",$F$790:$F1037)-SUM(Z$791:Z1036))</f>
        <v/>
      </c>
      <c r="AA1037" s="172" t="str">
        <f>IF(F1037="","",DSUM('1.3_Emissions de procés'!$E$39:$M$54,"e1",$F$790:$F1037)-SUM(AA$791:AA1036))</f>
        <v/>
      </c>
      <c r="AB1037" s="193" t="str">
        <f>IF(F1037="","",DSUM('1.3_Emissions de procés'!$E$39:$M$54,"e2",$F$790:$F1037)-SUM(AB$791:AB1036))</f>
        <v/>
      </c>
      <c r="AC1037" s="193" t="str">
        <f>IF(F1037="","",DSUM('1.3_Emissions de procés'!$E$39:$M$54,"e3",$F$790:$F1037)-SUM(AC$791:AC1036))</f>
        <v/>
      </c>
      <c r="AD1037" s="193" t="str">
        <f>IF(F1037="","",DSUM('1.3_Emissions de procés'!$E$39:$M$54,"emissions",$F$790:$F1037)-SUM(AD$791:AD1036))</f>
        <v/>
      </c>
    </row>
    <row r="1038" spans="2:30" x14ac:dyDescent="0.25">
      <c r="B1038">
        <v>248</v>
      </c>
      <c r="C1038" s="172" t="str">
        <f>IF('0.1_Dades generals organització'!E291="","",'0.1_Dades generals organització'!E291)</f>
        <v/>
      </c>
      <c r="D1038" s="172" t="str">
        <f>IF(C1038="","",IF('0.1_Dades generals organització'!G291="no","",Dades!C1038))</f>
        <v/>
      </c>
      <c r="E1038" s="172" t="str">
        <f>IFERROR(INDEX($D$791:$D$1040,MATCH(0,INDEX(COUNTIF($E$790:E1037,$D$791:$D$1040),),)),"")</f>
        <v/>
      </c>
      <c r="F1038" s="172" t="str">
        <f t="shared" si="26"/>
        <v/>
      </c>
      <c r="G1038" s="172" t="str">
        <f>IF(F1038="","",DSUM('1.1_Instal·lacions fixes'!$E$14:$R$36,"e1",$F$790:$F1038)+DSUM('1.1_Instal·lacions fixes'!$E$43:$L$58,"e1",$F$790:$F1038)-SUM(G$791:G1037))</f>
        <v/>
      </c>
      <c r="H1038" s="172" t="str">
        <f>IF(F1038="","",DSUM('1.1_Instal·lacions fixes'!$E$14:$R$36,"e2",$F$790:$F1038)+DSUM('1.1_Instal·lacions fixes'!$E$43:$L$58,"e2",$F$790:$F1038)-SUM(H$791:H1037))</f>
        <v/>
      </c>
      <c r="I1038" s="172" t="str">
        <f>IF(F1038="","",DSUM('1.1_Instal·lacions fixes'!$E$14:$R$36,"e3",$F$790:$F1038)+DSUM('1.1_Instal·lacions fixes'!$E$43:$L$58,"e3",$F$790:$F1038)-SUM(I$791:I1037))</f>
        <v/>
      </c>
      <c r="J1038" s="172" t="str">
        <f>IF(F1038="","",DSUM('1.1_Instal·lacions fixes'!$E$14:$R$36,"emissions",$F$790:$F1038)+DSUM('1.1_Instal·lacions fixes'!$E$43:$L$58,"emissions",$F$790:$F1038)-SUM(J$791:J1037))</f>
        <v/>
      </c>
      <c r="K1038" s="172" t="str">
        <f>IF(F1038="","",DSUM('1.2_Vehicles i maquinària'!$E$22:$S$44,"e1",$F$790:$F1038)+DSUM('1.2_Vehicles i maquinària'!$E$50:$S$70,"emissions",$F$790:$F1038)-SUM(K$791:K1037))</f>
        <v/>
      </c>
      <c r="L1038" s="172" t="str">
        <f>IF(F1038="","",DSUM('1.2_Vehicles i maquinària'!$E$22:$S$44,"e2",$F$790:$F1038)-SUM(L$791:L1037))</f>
        <v/>
      </c>
      <c r="M1038" s="172" t="str">
        <f>IF(F1038="","",DSUM('1.2_Vehicles i maquinària'!$E$22:$S$44,"e3",$F$790:$F1038)-SUM(M$791:M1037))</f>
        <v/>
      </c>
      <c r="N1038" s="172" t="str">
        <f>IF(F1038="","",DSUM('1.2_Vehicles i maquinària'!$E$22:$S$44,"emissions",$F$790:$F1038)+DSUM('1.2_Vehicles i maquinària'!$E$50:$S$70,"emissions",$F$790:$F1038)-SUM(N$791:N1037))</f>
        <v/>
      </c>
      <c r="O1038" s="172" t="str">
        <f>IF(F1038="","",DSUM('1.2_Vehicles i maquinària'!$E$82:$S$92,"e1",$F$790:$F1038)-SUM(O$791:O1037))</f>
        <v/>
      </c>
      <c r="P1038" s="172" t="str">
        <f>IF(F1038="","",DSUM('1.2_Vehicles i maquinària'!$E$82:$S$92,"e2",$F$790:$F1038)-SUM(P$791:P1037))</f>
        <v/>
      </c>
      <c r="Q1038" s="172" t="str">
        <f>IF(F1038="","",DSUM('1.2_Vehicles i maquinària'!$E$82:$S$92,"e3",$F$790:$F1038)-SUM(Q$791:Q1037))</f>
        <v/>
      </c>
      <c r="R1038" s="172" t="str">
        <f>IF(F1038="","",DSUM('1.2_Vehicles i maquinària'!$E$82:$S$92,"emissions",$F$790:$F1038)-SUM(R$791:R1037))</f>
        <v/>
      </c>
      <c r="S1038" s="172" t="str">
        <f>IF(F1038="","",DSUM('1.2_Vehicles i maquinària'!$E$99:$S$109,"e1",$F$790:$F1038)-SUM(S$791:S1037))</f>
        <v/>
      </c>
      <c r="T1038" s="172" t="str">
        <f>IF(F1038="","",DSUM('1.2_Vehicles i maquinària'!$E$99:$S$109,"e2",$F$790:$F1038)-SUM(T$791:T1037))</f>
        <v/>
      </c>
      <c r="U1038" s="172" t="str">
        <f>IF(F1038="","",DSUM('1.2_Vehicles i maquinària'!$E$99:$S$109,"e3",$F$790:$F1038)-SUM(U$791:U1037))</f>
        <v/>
      </c>
      <c r="V1038" s="172" t="str">
        <f>IF(F1038="","",DSUM('1.2_Vehicles i maquinària'!$E$99:$S$109,"emissions",$F$790:$F1038)-SUM(V$791:V1037))</f>
        <v/>
      </c>
      <c r="W1038" s="172" t="str">
        <f>IF(F1038="","",DSUM('1.3_Emissions de procés'!$E$17:$M$32,"e1",$F$790:$F1038)-SUM(W$791:W1037))</f>
        <v/>
      </c>
      <c r="X1038" s="172" t="str">
        <f>IF(F1038="","",DSUM('1.3_Emissions de procés'!$E$17:$M$32,"e2",$F$790:$F1038)-SUM(X$791:X1037))</f>
        <v/>
      </c>
      <c r="Y1038" s="172" t="str">
        <f>IF(F1038="","",DSUM('1.3_Emissions de procés'!$E$17:$M$32,"e3",$F$790:$F1038)-SUM(Y$791:Y1037))</f>
        <v/>
      </c>
      <c r="Z1038" s="172" t="str">
        <f>IF(F1038="","",DSUM('1.3_Emissions de procés'!$E$17:$M$32,"emissions",$F$790:$F1038)-SUM(Z$791:Z1037))</f>
        <v/>
      </c>
      <c r="AA1038" s="172" t="str">
        <f>IF(F1038="","",DSUM('1.3_Emissions de procés'!$E$39:$M$54,"e1",$F$790:$F1038)-SUM(AA$791:AA1037))</f>
        <v/>
      </c>
      <c r="AB1038" s="193" t="str">
        <f>IF(F1038="","",DSUM('1.3_Emissions de procés'!$E$39:$M$54,"e2",$F$790:$F1038)-SUM(AB$791:AB1037))</f>
        <v/>
      </c>
      <c r="AC1038" s="193" t="str">
        <f>IF(F1038="","",DSUM('1.3_Emissions de procés'!$E$39:$M$54,"e3",$F$790:$F1038)-SUM(AC$791:AC1037))</f>
        <v/>
      </c>
      <c r="AD1038" s="193" t="str">
        <f>IF(F1038="","",DSUM('1.3_Emissions de procés'!$E$39:$M$54,"emissions",$F$790:$F1038)-SUM(AD$791:AD1037))</f>
        <v/>
      </c>
    </row>
    <row r="1039" spans="2:30" x14ac:dyDescent="0.25">
      <c r="B1039">
        <v>249</v>
      </c>
      <c r="C1039" s="172" t="str">
        <f>IF('0.1_Dades generals organització'!E292="","",'0.1_Dades generals organització'!E292)</f>
        <v/>
      </c>
      <c r="D1039" s="172" t="str">
        <f>IF(C1039="","",IF('0.1_Dades generals organització'!G292="no","",Dades!C1039))</f>
        <v/>
      </c>
      <c r="E1039" s="172" t="str">
        <f>IFERROR(INDEX($D$791:$D$1040,MATCH(0,INDEX(COUNTIF($E$790:E1038,$D$791:$D$1040),),)),"")</f>
        <v/>
      </c>
      <c r="F1039" s="172" t="str">
        <f t="shared" si="26"/>
        <v/>
      </c>
      <c r="G1039" s="172" t="str">
        <f>IF(F1039="","",DSUM('1.1_Instal·lacions fixes'!$E$14:$R$36,"e1",$F$790:$F1039)+DSUM('1.1_Instal·lacions fixes'!$E$43:$L$58,"e1",$F$790:$F1039)-SUM(G$791:G1038))</f>
        <v/>
      </c>
      <c r="H1039" s="172" t="str">
        <f>IF(F1039="","",DSUM('1.1_Instal·lacions fixes'!$E$14:$R$36,"e2",$F$790:$F1039)+DSUM('1.1_Instal·lacions fixes'!$E$43:$L$58,"e2",$F$790:$F1039)-SUM(H$791:H1038))</f>
        <v/>
      </c>
      <c r="I1039" s="172" t="str">
        <f>IF(F1039="","",DSUM('1.1_Instal·lacions fixes'!$E$14:$R$36,"e3",$F$790:$F1039)+DSUM('1.1_Instal·lacions fixes'!$E$43:$L$58,"e3",$F$790:$F1039)-SUM(I$791:I1038))</f>
        <v/>
      </c>
      <c r="J1039" s="172" t="str">
        <f>IF(F1039="","",DSUM('1.1_Instal·lacions fixes'!$E$14:$R$36,"emissions",$F$790:$F1039)+DSUM('1.1_Instal·lacions fixes'!$E$43:$L$58,"emissions",$F$790:$F1039)-SUM(J$791:J1038))</f>
        <v/>
      </c>
      <c r="K1039" s="172" t="str">
        <f>IF(F1039="","",DSUM('1.2_Vehicles i maquinària'!$E$22:$S$44,"e1",$F$790:$F1039)+DSUM('1.2_Vehicles i maquinària'!$E$50:$S$70,"emissions",$F$790:$F1039)-SUM(K$791:K1038))</f>
        <v/>
      </c>
      <c r="L1039" s="172" t="str">
        <f>IF(F1039="","",DSUM('1.2_Vehicles i maquinària'!$E$22:$S$44,"e2",$F$790:$F1039)-SUM(L$791:L1038))</f>
        <v/>
      </c>
      <c r="M1039" s="172" t="str">
        <f>IF(F1039="","",DSUM('1.2_Vehicles i maquinària'!$E$22:$S$44,"e3",$F$790:$F1039)-SUM(M$791:M1038))</f>
        <v/>
      </c>
      <c r="N1039" s="172" t="str">
        <f>IF(F1039="","",DSUM('1.2_Vehicles i maquinària'!$E$22:$S$44,"emissions",$F$790:$F1039)+DSUM('1.2_Vehicles i maquinària'!$E$50:$S$70,"emissions",$F$790:$F1039)-SUM(N$791:N1038))</f>
        <v/>
      </c>
      <c r="O1039" s="172" t="str">
        <f>IF(F1039="","",DSUM('1.2_Vehicles i maquinària'!$E$82:$S$92,"e1",$F$790:$F1039)-SUM(O$791:O1038))</f>
        <v/>
      </c>
      <c r="P1039" s="172" t="str">
        <f>IF(F1039="","",DSUM('1.2_Vehicles i maquinària'!$E$82:$S$92,"e2",$F$790:$F1039)-SUM(P$791:P1038))</f>
        <v/>
      </c>
      <c r="Q1039" s="172" t="str">
        <f>IF(F1039="","",DSUM('1.2_Vehicles i maquinària'!$E$82:$S$92,"e3",$F$790:$F1039)-SUM(Q$791:Q1038))</f>
        <v/>
      </c>
      <c r="R1039" s="172" t="str">
        <f>IF(F1039="","",DSUM('1.2_Vehicles i maquinària'!$E$82:$S$92,"emissions",$F$790:$F1039)-SUM(R$791:R1038))</f>
        <v/>
      </c>
      <c r="S1039" s="172" t="str">
        <f>IF(F1039="","",DSUM('1.2_Vehicles i maquinària'!$E$99:$S$109,"e1",$F$790:$F1039)-SUM(S$791:S1038))</f>
        <v/>
      </c>
      <c r="T1039" s="172" t="str">
        <f>IF(F1039="","",DSUM('1.2_Vehicles i maquinària'!$E$99:$S$109,"e2",$F$790:$F1039)-SUM(T$791:T1038))</f>
        <v/>
      </c>
      <c r="U1039" s="172" t="str">
        <f>IF(F1039="","",DSUM('1.2_Vehicles i maquinària'!$E$99:$S$109,"e3",$F$790:$F1039)-SUM(U$791:U1038))</f>
        <v/>
      </c>
      <c r="V1039" s="172" t="str">
        <f>IF(F1039="","",DSUM('1.2_Vehicles i maquinària'!$E$99:$S$109,"emissions",$F$790:$F1039)-SUM(V$791:V1038))</f>
        <v/>
      </c>
      <c r="W1039" s="172" t="str">
        <f>IF(F1039="","",DSUM('1.3_Emissions de procés'!$E$17:$M$32,"e1",$F$790:$F1039)-SUM(W$791:W1038))</f>
        <v/>
      </c>
      <c r="X1039" s="172" t="str">
        <f>IF(F1039="","",DSUM('1.3_Emissions de procés'!$E$17:$M$32,"e2",$F$790:$F1039)-SUM(X$791:X1038))</f>
        <v/>
      </c>
      <c r="Y1039" s="172" t="str">
        <f>IF(F1039="","",DSUM('1.3_Emissions de procés'!$E$17:$M$32,"e3",$F$790:$F1039)-SUM(Y$791:Y1038))</f>
        <v/>
      </c>
      <c r="Z1039" s="172" t="str">
        <f>IF(F1039="","",DSUM('1.3_Emissions de procés'!$E$17:$M$32,"emissions",$F$790:$F1039)-SUM(Z$791:Z1038))</f>
        <v/>
      </c>
      <c r="AA1039" s="172" t="str">
        <f>IF(F1039="","",DSUM('1.3_Emissions de procés'!$E$39:$M$54,"e1",$F$790:$F1039)-SUM(AA$791:AA1038))</f>
        <v/>
      </c>
      <c r="AB1039" s="193" t="str">
        <f>IF(F1039="","",DSUM('1.3_Emissions de procés'!$E$39:$M$54,"e2",$F$790:$F1039)-SUM(AB$791:AB1038))</f>
        <v/>
      </c>
      <c r="AC1039" s="193" t="str">
        <f>IF(F1039="","",DSUM('1.3_Emissions de procés'!$E$39:$M$54,"e3",$F$790:$F1039)-SUM(AC$791:AC1038))</f>
        <v/>
      </c>
      <c r="AD1039" s="193" t="str">
        <f>IF(F1039="","",DSUM('1.3_Emissions de procés'!$E$39:$M$54,"emissions",$F$790:$F1039)-SUM(AD$791:AD1038))</f>
        <v/>
      </c>
    </row>
    <row r="1040" spans="2:30" s="452" customFormat="1" x14ac:dyDescent="0.25">
      <c r="B1040" s="452">
        <v>250</v>
      </c>
      <c r="C1040" s="516" t="str">
        <f>IF('0.1_Dades generals organització'!E293="","",'0.1_Dades generals organització'!E293)</f>
        <v/>
      </c>
      <c r="D1040" s="516" t="str">
        <f>IF(C1040="","",IF('0.1_Dades generals organització'!G293="no","",Dades!C1040))</f>
        <v/>
      </c>
      <c r="E1040" s="516" t="str">
        <f>IFERROR(INDEX($D$791:$D$1040,MATCH(0,INDEX(COUNTIF($E$790:E1039,$D$791:$D$1040),),)),"")</f>
        <v/>
      </c>
      <c r="F1040" s="516" t="str">
        <f t="shared" si="26"/>
        <v/>
      </c>
      <c r="G1040" s="516" t="str">
        <f>IF(F1040="","",DSUM('1.1_Instal·lacions fixes'!$E$14:$R$36,"e1",$F$790:$F1040)+DSUM('1.1_Instal·lacions fixes'!$E$43:$L$58,"e1",$F$790:$F1040)-SUM(G$791:G1039))</f>
        <v/>
      </c>
      <c r="H1040" s="516" t="str">
        <f>IF(F1040="","",DSUM('1.1_Instal·lacions fixes'!$E$14:$R$36,"e2",$F$790:$F1040)+DSUM('1.1_Instal·lacions fixes'!$E$43:$L$58,"e2",$F$790:$F1040)-SUM(H$791:H1039))</f>
        <v/>
      </c>
      <c r="I1040" s="516" t="str">
        <f>IF(F1040="","",DSUM('1.1_Instal·lacions fixes'!$E$14:$R$36,"e3",$F$790:$F1040)+DSUM('1.1_Instal·lacions fixes'!$E$43:$L$58,"e3",$F$790:$F1040)-SUM(I$791:I1039))</f>
        <v/>
      </c>
      <c r="J1040" s="516" t="str">
        <f>IF(F1040="","",DSUM('1.1_Instal·lacions fixes'!$E$14:$R$36,"emissions",$F$790:$F1040)+DSUM('1.1_Instal·lacions fixes'!$E$43:$L$58,"emissions",$F$790:$F1040)-SUM(J$791:J1039))</f>
        <v/>
      </c>
      <c r="K1040" s="516" t="str">
        <f>IF(F1040="","",DSUM('1.2_Vehicles i maquinària'!$E$22:$S$44,"e1",$F$790:$F1040)+DSUM('1.2_Vehicles i maquinària'!$E$50:$S$70,"emissions",$F$790:$F1040)-SUM(K$791:K1039))</f>
        <v/>
      </c>
      <c r="L1040" s="516" t="str">
        <f>IF(F1040="","",DSUM('1.2_Vehicles i maquinària'!$E$22:$S$44,"e2",$F$790:$F1040)-SUM(L$791:L1039))</f>
        <v/>
      </c>
      <c r="M1040" s="516" t="str">
        <f>IF(F1040="","",DSUM('1.2_Vehicles i maquinària'!$E$22:$S$44,"e3",$F$790:$F1040)-SUM(M$791:M1039))</f>
        <v/>
      </c>
      <c r="N1040" s="516" t="str">
        <f>IF(F1040="","",DSUM('1.2_Vehicles i maquinària'!$E$22:$S$44,"emissions",$F$790:$F1040)+DSUM('1.2_Vehicles i maquinària'!$E$50:$S$70,"emissions",$F$790:$F1040)-SUM(N$791:N1039))</f>
        <v/>
      </c>
      <c r="O1040" s="516" t="str">
        <f>IF(F1040="","",DSUM('1.2_Vehicles i maquinària'!$E$82:$S$92,"e1",$F$790:$F1040)-SUM(O$791:O1039))</f>
        <v/>
      </c>
      <c r="P1040" s="516" t="str">
        <f>IF(F1040="","",DSUM('1.2_Vehicles i maquinària'!$E$82:$S$92,"e2",$F$790:$F1040)-SUM(P$791:P1039))</f>
        <v/>
      </c>
      <c r="Q1040" s="516" t="str">
        <f>IF(F1040="","",DSUM('1.2_Vehicles i maquinària'!$E$82:$S$92,"e3",$F$790:$F1040)-SUM(Q$791:Q1039))</f>
        <v/>
      </c>
      <c r="R1040" s="516" t="str">
        <f>IF(F1040="","",DSUM('1.2_Vehicles i maquinària'!$E$82:$S$92,"emissions",$F$790:$F1040)-SUM(R$791:R1039))</f>
        <v/>
      </c>
      <c r="S1040" s="516" t="str">
        <f>IF(F1040="","",DSUM('1.2_Vehicles i maquinària'!$E$99:$S$109,"e1",$F$790:$F1040)-SUM(S$791:S1039))</f>
        <v/>
      </c>
      <c r="T1040" s="516" t="str">
        <f>IF(F1040="","",DSUM('1.2_Vehicles i maquinària'!$E$99:$S$109,"e2",$F$790:$F1040)-SUM(T$791:T1039))</f>
        <v/>
      </c>
      <c r="U1040" s="516" t="str">
        <f>IF(F1040="","",DSUM('1.2_Vehicles i maquinària'!$E$99:$S$109,"e3",$F$790:$F1040)-SUM(U$791:U1039))</f>
        <v/>
      </c>
      <c r="V1040" s="516" t="str">
        <f>IF(F1040="","",DSUM('1.2_Vehicles i maquinària'!$E$99:$S$109,"emissions",$F$790:$F1040)-SUM(V$791:V1039))</f>
        <v/>
      </c>
      <c r="W1040" s="516" t="str">
        <f>IF(F1040="","",DSUM('1.3_Emissions de procés'!$E$17:$M$32,"e1",$F$790:$F1040)-SUM(W$791:W1039))</f>
        <v/>
      </c>
      <c r="X1040" s="516" t="str">
        <f>IF(F1040="","",DSUM('1.3_Emissions de procés'!$E$17:$M$32,"e2",$F$790:$F1040)-SUM(X$791:X1039))</f>
        <v/>
      </c>
      <c r="Y1040" s="516" t="str">
        <f>IF(F1040="","",DSUM('1.3_Emissions de procés'!$E$17:$M$32,"e3",$F$790:$F1040)-SUM(Y$791:Y1039))</f>
        <v/>
      </c>
      <c r="Z1040" s="516" t="str">
        <f>IF(F1040="","",DSUM('1.3_Emissions de procés'!$E$17:$M$32,"emissions",$F$790:$F1040)-SUM(Z$791:Z1039))</f>
        <v/>
      </c>
      <c r="AA1040" s="172" t="str">
        <f>IF(F1040="","",DSUM('1.3_Emissions de procés'!$E$39:$M$54,"e1",$F$790:$F1040)-SUM(AA$791:AA1039))</f>
        <v/>
      </c>
      <c r="AB1040" s="193" t="str">
        <f>IF(F1040="","",DSUM('1.3_Emissions de procés'!$E$39:$M$54,"e2",$F$790:$F1040)-SUM(AB$791:AB1039))</f>
        <v/>
      </c>
      <c r="AC1040" s="193" t="str">
        <f>IF(F1040="","",DSUM('1.3_Emissions de procés'!$E$39:$M$54,"e3",$F$790:$F1040)-SUM(AC$791:AC1039))</f>
        <v/>
      </c>
      <c r="AD1040" s="193" t="str">
        <f>IF(F1040="","",DSUM('1.3_Emissions de procés'!$E$39:$M$54,"emissions",$F$790:$F1040)-SUM(AD$791:AD1039))</f>
        <v/>
      </c>
    </row>
    <row r="1041" spans="3:3" x14ac:dyDescent="0.25">
      <c r="C1041" s="172"/>
    </row>
  </sheetData>
  <sheetProtection sheet="1" objects="1" scenarios="1"/>
  <mergeCells count="6">
    <mergeCell ref="AA789:AD789"/>
    <mergeCell ref="W789:Z789"/>
    <mergeCell ref="G789:J789"/>
    <mergeCell ref="K789:N789"/>
    <mergeCell ref="O789:R789"/>
    <mergeCell ref="S789:V789"/>
  </mergeCells>
  <conditionalFormatting sqref="E776">
    <cfRule type="iconSet" priority="2">
      <iconSet iconSet="3Arrows">
        <cfvo type="percent" val="0"/>
        <cfvo type="percent" val="33"/>
        <cfvo type="percent" val="67"/>
      </iconSet>
    </cfRule>
  </conditionalFormatting>
  <conditionalFormatting sqref="S776">
    <cfRule type="iconSet" priority="4">
      <iconSet iconSet="3Arrows">
        <cfvo type="percent" val="0"/>
        <cfvo type="percent" val="33"/>
        <cfvo type="percent" val="67"/>
      </iconSet>
    </cfRule>
  </conditionalFormatting>
  <pageMargins left="0.7" right="0.7" top="0.75" bottom="0.75" header="0.51180555555555496" footer="0.51180555555555496"/>
  <pageSetup paperSize="9" firstPageNumber="0"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ALZ293"/>
  <sheetViews>
    <sheetView showRowColHeaders="0" zoomScale="90" zoomScaleNormal="90" workbookViewId="0">
      <pane xSplit="1" topLeftCell="B1" activePane="topRight" state="frozen"/>
      <selection pane="topRight" activeCell="C1" sqref="C1:R1"/>
    </sheetView>
  </sheetViews>
  <sheetFormatPr baseColWidth="10" defaultColWidth="9.140625" defaultRowHeight="15" x14ac:dyDescent="0.25"/>
  <cols>
    <col min="1" max="1" width="32.28515625" style="10" customWidth="1"/>
    <col min="2" max="2" width="2.140625" style="10" customWidth="1"/>
    <col min="3" max="3" width="2.42578125" style="10" customWidth="1"/>
    <col min="4" max="4" width="9.42578125" style="10" customWidth="1"/>
    <col min="5" max="5" width="14.140625" style="10" customWidth="1"/>
    <col min="6" max="6" width="19.28515625" style="10" customWidth="1"/>
    <col min="7" max="7" width="20.42578125" style="10" customWidth="1"/>
    <col min="8" max="8" width="16.140625" style="10" customWidth="1"/>
    <col min="9" max="9" width="15.42578125" style="10" customWidth="1"/>
    <col min="10" max="10" width="15.140625" style="10" customWidth="1"/>
    <col min="11" max="11" width="15.7109375" style="10" customWidth="1"/>
    <col min="12" max="12" width="19.7109375" style="10" customWidth="1"/>
    <col min="13" max="13" width="22.42578125" style="10" customWidth="1"/>
    <col min="14" max="14" width="4.5703125" style="10" customWidth="1"/>
    <col min="15" max="15" width="17.5703125" style="10" customWidth="1"/>
    <col min="16" max="16" width="20.140625" style="10" customWidth="1"/>
    <col min="17" max="17" width="18.28515625" style="10" customWidth="1"/>
    <col min="18" max="18" width="3.140625" style="10" customWidth="1"/>
    <col min="19" max="1014" width="11.42578125" style="10"/>
  </cols>
  <sheetData>
    <row r="1" spans="1:18" ht="40.700000000000003" customHeight="1" x14ac:dyDescent="0.25">
      <c r="B1" s="11"/>
      <c r="C1" s="594" t="s">
        <v>568</v>
      </c>
      <c r="D1" s="595"/>
      <c r="E1" s="595"/>
      <c r="F1" s="595"/>
      <c r="G1" s="595"/>
      <c r="H1" s="595"/>
      <c r="I1" s="595"/>
      <c r="J1" s="595"/>
      <c r="K1" s="595"/>
      <c r="L1" s="595"/>
      <c r="M1" s="595"/>
      <c r="N1" s="595"/>
      <c r="O1" s="595"/>
      <c r="P1" s="595"/>
      <c r="Q1" s="595"/>
      <c r="R1" s="595"/>
    </row>
    <row r="2" spans="1:18" ht="40.5" customHeight="1" x14ac:dyDescent="0.3">
      <c r="B2" s="11"/>
      <c r="H2" s="1"/>
      <c r="I2" s="1"/>
      <c r="J2" s="1"/>
      <c r="K2" s="1"/>
      <c r="L2" s="1"/>
      <c r="M2" s="1"/>
    </row>
    <row r="3" spans="1:18" ht="16.5" customHeight="1" x14ac:dyDescent="0.3">
      <c r="A3" s="528" t="s">
        <v>1484</v>
      </c>
      <c r="B3" s="12"/>
      <c r="D3" s="600" t="s">
        <v>537</v>
      </c>
      <c r="E3" s="603"/>
      <c r="F3" s="601"/>
      <c r="G3" s="175">
        <v>2022</v>
      </c>
      <c r="H3" s="1"/>
      <c r="M3" s="1"/>
      <c r="N3" s="438"/>
      <c r="O3" s="593" t="s">
        <v>1560</v>
      </c>
      <c r="P3" s="593"/>
      <c r="Q3" s="593"/>
    </row>
    <row r="4" spans="1:18" ht="16.5" x14ac:dyDescent="0.3">
      <c r="A4" s="13" t="s">
        <v>1485</v>
      </c>
      <c r="B4" s="12"/>
      <c r="H4" s="1"/>
      <c r="I4" s="1"/>
      <c r="M4" s="1"/>
    </row>
    <row r="5" spans="1:18" ht="18.75" customHeight="1" x14ac:dyDescent="0.25">
      <c r="A5" s="13" t="s">
        <v>1486</v>
      </c>
      <c r="B5" s="12"/>
      <c r="D5" s="604" t="s">
        <v>570</v>
      </c>
      <c r="E5" s="605"/>
      <c r="F5" s="605"/>
      <c r="G5" s="605"/>
      <c r="H5" s="605"/>
      <c r="I5" s="606"/>
      <c r="J5" s="15" t="s">
        <v>1</v>
      </c>
      <c r="K5" s="607" t="s">
        <v>538</v>
      </c>
      <c r="L5" s="608"/>
      <c r="M5" s="609"/>
      <c r="O5" s="439" t="s">
        <v>1190</v>
      </c>
      <c r="P5" s="439" t="s">
        <v>1</v>
      </c>
      <c r="Q5" s="439" t="s">
        <v>1188</v>
      </c>
    </row>
    <row r="6" spans="1:18" ht="16.350000000000001" customHeight="1" x14ac:dyDescent="0.3">
      <c r="A6" s="13" t="s">
        <v>1487</v>
      </c>
      <c r="B6" s="12"/>
      <c r="D6" s="610"/>
      <c r="E6" s="611"/>
      <c r="F6" s="611"/>
      <c r="G6" s="611"/>
      <c r="H6" s="611"/>
      <c r="I6" s="612"/>
      <c r="J6" s="176"/>
      <c r="K6" s="610"/>
      <c r="L6" s="611"/>
      <c r="M6" s="612"/>
      <c r="O6" s="453"/>
      <c r="P6" s="453"/>
      <c r="Q6" s="453"/>
    </row>
    <row r="7" spans="1:18" ht="16.350000000000001" customHeight="1" x14ac:dyDescent="0.3">
      <c r="A7" s="13" t="s">
        <v>1488</v>
      </c>
      <c r="J7" s="1"/>
      <c r="O7" s="468"/>
      <c r="P7" s="468"/>
      <c r="Q7" s="468"/>
    </row>
    <row r="8" spans="1:18" ht="16.5" customHeight="1" x14ac:dyDescent="0.25">
      <c r="A8" s="13" t="s">
        <v>1489</v>
      </c>
      <c r="D8" s="600" t="s">
        <v>2</v>
      </c>
      <c r="E8" s="603"/>
      <c r="F8" s="603"/>
      <c r="G8" s="603"/>
      <c r="H8" s="603"/>
      <c r="I8" s="603"/>
      <c r="J8" s="603"/>
      <c r="K8" s="603"/>
      <c r="L8" s="603"/>
      <c r="M8" s="601"/>
      <c r="O8" s="468"/>
      <c r="P8" s="468"/>
      <c r="Q8" s="468"/>
    </row>
    <row r="9" spans="1:18" ht="16.5" customHeight="1" x14ac:dyDescent="0.25">
      <c r="A9" s="13" t="s">
        <v>1490</v>
      </c>
      <c r="D9" s="613"/>
      <c r="E9" s="614"/>
      <c r="F9" s="614"/>
      <c r="G9" s="614"/>
      <c r="H9" s="614"/>
      <c r="I9" s="614"/>
      <c r="J9" s="614"/>
      <c r="K9" s="614"/>
      <c r="L9" s="614"/>
      <c r="M9" s="615"/>
      <c r="O9" s="468"/>
      <c r="P9" s="468"/>
      <c r="Q9" s="468"/>
    </row>
    <row r="10" spans="1:18" ht="17.25" customHeight="1" x14ac:dyDescent="0.25">
      <c r="A10" s="13" t="s">
        <v>1491</v>
      </c>
      <c r="O10" s="468"/>
      <c r="P10" s="468"/>
      <c r="Q10" s="468"/>
    </row>
    <row r="11" spans="1:18" ht="17.25" customHeight="1" x14ac:dyDescent="0.25">
      <c r="A11" s="13" t="s">
        <v>1492</v>
      </c>
      <c r="D11" s="600" t="s">
        <v>1483</v>
      </c>
      <c r="E11" s="603"/>
      <c r="F11" s="603"/>
      <c r="G11" s="601"/>
      <c r="H11" s="176"/>
      <c r="I11" s="600" t="s">
        <v>1480</v>
      </c>
      <c r="J11" s="603"/>
      <c r="K11" s="603"/>
      <c r="L11" s="601"/>
      <c r="M11" s="175"/>
      <c r="O11" s="468"/>
      <c r="P11" s="468"/>
      <c r="Q11" s="468"/>
    </row>
    <row r="12" spans="1:18" ht="17.25" customHeight="1" x14ac:dyDescent="0.25">
      <c r="A12" s="13" t="s">
        <v>1557</v>
      </c>
      <c r="D12" s="593" t="s">
        <v>1482</v>
      </c>
      <c r="E12" s="593"/>
      <c r="F12" s="593"/>
      <c r="G12" s="593"/>
      <c r="H12" s="593"/>
      <c r="I12" s="593"/>
      <c r="J12" s="593"/>
      <c r="K12" s="593"/>
      <c r="L12" s="593"/>
      <c r="M12" s="593"/>
      <c r="O12" s="468"/>
      <c r="P12" s="468"/>
      <c r="Q12" s="468"/>
    </row>
    <row r="13" spans="1:18" ht="17.25" customHeight="1" x14ac:dyDescent="0.25">
      <c r="A13" s="13" t="s">
        <v>1493</v>
      </c>
      <c r="O13" s="468"/>
      <c r="P13" s="468"/>
      <c r="Q13" s="468"/>
    </row>
    <row r="14" spans="1:18" ht="17.25" customHeight="1" x14ac:dyDescent="0.25">
      <c r="A14" s="13"/>
      <c r="D14" s="600" t="s">
        <v>1481</v>
      </c>
      <c r="E14" s="603"/>
      <c r="F14" s="603"/>
      <c r="G14" s="603"/>
      <c r="H14" s="603"/>
      <c r="I14" s="601"/>
      <c r="J14" s="176"/>
      <c r="O14" s="468"/>
      <c r="P14" s="468"/>
      <c r="Q14" s="468"/>
    </row>
    <row r="15" spans="1:18" ht="17.25" customHeight="1" x14ac:dyDescent="0.25">
      <c r="A15" s="13"/>
    </row>
    <row r="16" spans="1:18" ht="18.75" customHeight="1" x14ac:dyDescent="0.25">
      <c r="A16" s="13"/>
      <c r="C16" s="438"/>
      <c r="D16" s="593" t="s">
        <v>1558</v>
      </c>
      <c r="E16" s="593"/>
      <c r="F16" s="593"/>
      <c r="G16" s="593"/>
      <c r="H16" s="593"/>
      <c r="I16" s="593"/>
      <c r="J16" s="593"/>
      <c r="K16" s="593"/>
      <c r="L16" s="593"/>
      <c r="M16" s="593"/>
    </row>
    <row r="17" spans="1:13" ht="15.6" customHeight="1" x14ac:dyDescent="0.25">
      <c r="A17" s="13"/>
      <c r="C17" s="438"/>
      <c r="D17" s="593"/>
      <c r="E17" s="593"/>
      <c r="F17" s="593"/>
      <c r="G17" s="593"/>
      <c r="H17" s="593"/>
      <c r="I17" s="593"/>
      <c r="J17" s="593"/>
      <c r="K17" s="593"/>
      <c r="L17" s="593"/>
      <c r="M17" s="593"/>
    </row>
    <row r="18" spans="1:13" ht="15.6" customHeight="1" x14ac:dyDescent="0.25">
      <c r="A18" s="13"/>
      <c r="C18" s="438"/>
      <c r="D18" s="593"/>
      <c r="E18" s="593"/>
      <c r="F18" s="593"/>
      <c r="G18" s="593"/>
      <c r="H18" s="593"/>
      <c r="I18" s="593"/>
      <c r="J18" s="593"/>
      <c r="K18" s="593"/>
      <c r="L18" s="593"/>
      <c r="M18" s="593"/>
    </row>
    <row r="19" spans="1:13" ht="14.85" customHeight="1" x14ac:dyDescent="0.25">
      <c r="A19" s="13"/>
      <c r="C19" s="438"/>
      <c r="D19" s="438"/>
      <c r="E19" s="438"/>
      <c r="F19" s="438"/>
      <c r="G19" s="438"/>
      <c r="H19" s="438"/>
      <c r="I19" s="438"/>
      <c r="J19" s="438"/>
      <c r="K19" s="438"/>
    </row>
    <row r="20" spans="1:13" s="18" customFormat="1" ht="16.5" customHeight="1" x14ac:dyDescent="0.25">
      <c r="D20" s="21"/>
      <c r="E20" s="616" t="s">
        <v>1208</v>
      </c>
      <c r="F20" s="616"/>
      <c r="G20" s="616"/>
      <c r="H20" s="22"/>
      <c r="I20" s="22"/>
      <c r="J20" s="600" t="s">
        <v>1186</v>
      </c>
      <c r="K20" s="603"/>
      <c r="L20" s="601"/>
    </row>
    <row r="21" spans="1:13" ht="33" customHeight="1" x14ac:dyDescent="0.25">
      <c r="C21" s="18"/>
      <c r="D21" s="21"/>
      <c r="E21" s="481" t="s">
        <v>564</v>
      </c>
      <c r="F21" s="481" t="s">
        <v>565</v>
      </c>
      <c r="G21" s="482" t="s">
        <v>567</v>
      </c>
      <c r="H21" s="18"/>
      <c r="I21" s="18"/>
      <c r="J21" s="481" t="s">
        <v>564</v>
      </c>
      <c r="K21" s="481" t="s">
        <v>566</v>
      </c>
      <c r="L21" s="482" t="s">
        <v>567</v>
      </c>
    </row>
    <row r="22" spans="1:13" ht="32.25" customHeight="1" x14ac:dyDescent="0.25">
      <c r="C22" s="18"/>
      <c r="D22" s="21"/>
      <c r="E22" s="441"/>
      <c r="F22" s="442"/>
      <c r="G22" s="441"/>
      <c r="H22" s="18"/>
      <c r="I22" s="18"/>
      <c r="J22" s="441"/>
      <c r="K22" s="442"/>
      <c r="L22" s="441"/>
    </row>
    <row r="23" spans="1:13" ht="18.75" customHeight="1" x14ac:dyDescent="0.25">
      <c r="C23" s="438"/>
      <c r="D23" s="438"/>
      <c r="E23" s="438"/>
      <c r="F23" s="438"/>
      <c r="G23" s="438"/>
      <c r="H23" s="438"/>
      <c r="I23" s="438"/>
      <c r="J23" s="438"/>
      <c r="K23" s="438"/>
    </row>
    <row r="24" spans="1:13" ht="44.25" customHeight="1" x14ac:dyDescent="0.25">
      <c r="C24" s="438"/>
      <c r="D24" s="620" t="s">
        <v>1559</v>
      </c>
      <c r="E24" s="620"/>
      <c r="F24" s="620"/>
      <c r="G24" s="620"/>
      <c r="H24" s="620"/>
      <c r="I24" s="620"/>
      <c r="J24" s="620"/>
      <c r="K24" s="620"/>
      <c r="L24" s="620"/>
      <c r="M24" s="620"/>
    </row>
    <row r="25" spans="1:13" ht="18.75" customHeight="1" x14ac:dyDescent="0.25">
      <c r="C25" s="438"/>
      <c r="D25" s="438"/>
      <c r="E25" s="438"/>
      <c r="F25" s="438"/>
      <c r="G25" s="438"/>
      <c r="H25" s="438"/>
      <c r="I25" s="438"/>
      <c r="J25" s="438"/>
      <c r="K25" s="438"/>
    </row>
    <row r="26" spans="1:13" ht="20.25" customHeight="1" x14ac:dyDescent="0.25">
      <c r="C26" s="438"/>
      <c r="D26" s="438"/>
      <c r="E26" s="617" t="s">
        <v>1302</v>
      </c>
      <c r="F26" s="618"/>
      <c r="G26" s="619"/>
      <c r="H26" s="438"/>
      <c r="I26" s="438"/>
      <c r="J26" s="438"/>
      <c r="K26" s="438"/>
    </row>
    <row r="27" spans="1:13" ht="35.25" customHeight="1" x14ac:dyDescent="0.25">
      <c r="C27" s="438"/>
      <c r="D27" s="438"/>
      <c r="E27" s="475" t="s">
        <v>1303</v>
      </c>
      <c r="F27" s="475" t="s">
        <v>1304</v>
      </c>
      <c r="G27" s="475" t="s">
        <v>1307</v>
      </c>
      <c r="H27" s="438"/>
      <c r="I27" s="438"/>
      <c r="J27" s="438"/>
      <c r="K27" s="438"/>
    </row>
    <row r="28" spans="1:13" ht="24" hidden="1" customHeight="1" x14ac:dyDescent="0.25">
      <c r="C28" s="438"/>
      <c r="D28" s="438"/>
      <c r="E28" s="396" t="s">
        <v>1305</v>
      </c>
      <c r="F28" s="396"/>
      <c r="G28" s="396" t="s">
        <v>1306</v>
      </c>
      <c r="H28" s="438"/>
      <c r="I28" s="438"/>
      <c r="J28" s="438"/>
      <c r="K28" s="438"/>
    </row>
    <row r="29" spans="1:13" ht="17.25" customHeight="1" x14ac:dyDescent="0.25">
      <c r="C29" s="438"/>
      <c r="D29" s="438"/>
      <c r="E29" s="176"/>
      <c r="F29" s="176"/>
      <c r="G29" s="513"/>
      <c r="H29" s="438"/>
      <c r="I29" s="438"/>
      <c r="J29" s="438"/>
      <c r="K29" s="438"/>
    </row>
    <row r="30" spans="1:13" ht="17.25" customHeight="1" x14ac:dyDescent="0.25">
      <c r="C30" s="438"/>
      <c r="D30" s="438"/>
      <c r="E30" s="176"/>
      <c r="F30" s="176"/>
      <c r="G30" s="513"/>
      <c r="H30" s="438"/>
      <c r="I30" s="438"/>
      <c r="J30" s="438"/>
      <c r="K30" s="438"/>
    </row>
    <row r="31" spans="1:13" ht="17.25" customHeight="1" x14ac:dyDescent="0.25">
      <c r="C31" s="438"/>
      <c r="D31" s="438"/>
      <c r="E31" s="176"/>
      <c r="F31" s="176"/>
      <c r="G31" s="513"/>
      <c r="H31" s="438"/>
      <c r="I31" s="438"/>
      <c r="J31" s="438"/>
      <c r="K31" s="438"/>
    </row>
    <row r="32" spans="1:13" ht="17.25" customHeight="1" x14ac:dyDescent="0.25">
      <c r="C32" s="438"/>
      <c r="D32" s="438"/>
      <c r="E32" s="176"/>
      <c r="F32" s="176"/>
      <c r="G32" s="513"/>
      <c r="H32" s="438"/>
      <c r="I32" s="438"/>
      <c r="J32" s="438"/>
      <c r="K32" s="438"/>
    </row>
    <row r="33" spans="3:13" ht="17.25" customHeight="1" x14ac:dyDescent="0.25">
      <c r="C33" s="438"/>
      <c r="D33" s="438"/>
      <c r="E33" s="176"/>
      <c r="F33" s="176"/>
      <c r="G33" s="513"/>
      <c r="H33" s="438"/>
      <c r="I33" s="438"/>
      <c r="J33" s="438"/>
      <c r="K33" s="438"/>
    </row>
    <row r="34" spans="3:13" ht="17.25" customHeight="1" x14ac:dyDescent="0.25">
      <c r="C34" s="438"/>
      <c r="D34" s="438"/>
      <c r="E34" s="176"/>
      <c r="F34" s="176"/>
      <c r="G34" s="513"/>
      <c r="H34" s="438"/>
      <c r="I34" s="438"/>
      <c r="J34" s="438"/>
      <c r="K34" s="438"/>
    </row>
    <row r="35" spans="3:13" ht="17.25" customHeight="1" x14ac:dyDescent="0.25">
      <c r="C35" s="438"/>
      <c r="D35" s="438"/>
      <c r="E35" s="176"/>
      <c r="F35" s="176"/>
      <c r="G35" s="513"/>
      <c r="H35" s="438"/>
      <c r="I35" s="438"/>
      <c r="J35" s="438"/>
      <c r="K35" s="438"/>
    </row>
    <row r="36" spans="3:13" ht="21" customHeight="1" x14ac:dyDescent="0.25">
      <c r="C36" s="438"/>
      <c r="D36" s="438"/>
      <c r="E36" s="438"/>
      <c r="F36" s="438"/>
      <c r="G36" s="438"/>
      <c r="H36" s="438"/>
      <c r="I36" s="438"/>
      <c r="J36" s="438"/>
      <c r="K36" s="438"/>
    </row>
    <row r="37" spans="3:13" ht="22.5" customHeight="1" x14ac:dyDescent="0.25">
      <c r="C37" s="438"/>
      <c r="D37" s="593" t="s">
        <v>1550</v>
      </c>
      <c r="E37" s="593"/>
      <c r="F37" s="593"/>
      <c r="G37" s="593"/>
      <c r="H37" s="593"/>
      <c r="I37" s="593"/>
      <c r="J37" s="593"/>
      <c r="K37" s="593"/>
      <c r="L37" s="593"/>
      <c r="M37" s="593"/>
    </row>
    <row r="38" spans="3:13" ht="12" customHeight="1" x14ac:dyDescent="0.25"/>
    <row r="39" spans="3:13" ht="55.5" customHeight="1" x14ac:dyDescent="0.25">
      <c r="D39" s="21"/>
      <c r="E39" s="600" t="s">
        <v>633</v>
      </c>
      <c r="F39" s="601"/>
      <c r="G39" s="166" t="s">
        <v>634</v>
      </c>
      <c r="H39" s="446" t="s">
        <v>1207</v>
      </c>
      <c r="I39" s="165" t="s">
        <v>1182</v>
      </c>
      <c r="J39" s="165" t="s">
        <v>1183</v>
      </c>
      <c r="K39" s="437" t="s">
        <v>1181</v>
      </c>
      <c r="L39" s="437" t="s">
        <v>1180</v>
      </c>
      <c r="M39" s="173" t="s">
        <v>1189</v>
      </c>
    </row>
    <row r="40" spans="3:13" ht="21.75" hidden="1" customHeight="1" x14ac:dyDescent="0.25">
      <c r="D40" s="169" t="s">
        <v>635</v>
      </c>
      <c r="E40" s="598" t="s">
        <v>636</v>
      </c>
      <c r="F40" s="599"/>
      <c r="G40" s="169" t="s">
        <v>1195</v>
      </c>
      <c r="H40" s="169" t="s">
        <v>1191</v>
      </c>
      <c r="I40" s="169" t="s">
        <v>1191</v>
      </c>
      <c r="J40" s="170" t="s">
        <v>1192</v>
      </c>
      <c r="K40" s="169" t="s">
        <v>1193</v>
      </c>
      <c r="L40" s="170" t="s">
        <v>1194</v>
      </c>
      <c r="M40" s="170" t="s">
        <v>638</v>
      </c>
    </row>
    <row r="41" spans="3:13" ht="21.75" hidden="1" customHeight="1" x14ac:dyDescent="0.25">
      <c r="D41" s="169"/>
      <c r="E41" s="444"/>
      <c r="F41" s="445"/>
      <c r="G41" s="169" t="str">
        <f>"&lt;&gt;No"</f>
        <v>&lt;&gt;No</v>
      </c>
      <c r="H41" s="169"/>
      <c r="I41" s="169"/>
      <c r="J41" s="170"/>
      <c r="K41" s="169"/>
      <c r="L41" s="170"/>
      <c r="M41" s="170"/>
    </row>
    <row r="42" spans="3:13" ht="21.75" hidden="1" customHeight="1" x14ac:dyDescent="0.25">
      <c r="D42" s="169"/>
      <c r="E42" s="444"/>
      <c r="F42" s="445"/>
      <c r="G42" s="169"/>
      <c r="H42" s="169"/>
      <c r="I42" s="169"/>
      <c r="J42" s="170"/>
      <c r="K42" s="169"/>
      <c r="L42" s="170"/>
      <c r="M42" s="170"/>
    </row>
    <row r="43" spans="3:13" ht="14.25" hidden="1" customHeight="1" x14ac:dyDescent="0.25">
      <c r="D43" s="169" t="s">
        <v>635</v>
      </c>
      <c r="E43" s="598" t="s">
        <v>636</v>
      </c>
      <c r="F43" s="599"/>
      <c r="G43" s="169" t="s">
        <v>1195</v>
      </c>
      <c r="H43" s="169" t="s">
        <v>1301</v>
      </c>
      <c r="I43" s="169" t="s">
        <v>1191</v>
      </c>
      <c r="J43" s="170" t="s">
        <v>1192</v>
      </c>
      <c r="K43" s="169" t="s">
        <v>1193</v>
      </c>
      <c r="L43" s="170" t="s">
        <v>1194</v>
      </c>
      <c r="M43" s="170" t="s">
        <v>638</v>
      </c>
    </row>
    <row r="44" spans="3:13" ht="15" customHeight="1" x14ac:dyDescent="0.25">
      <c r="D44" s="168">
        <v>1</v>
      </c>
      <c r="E44" s="602"/>
      <c r="F44" s="602"/>
      <c r="G44" s="453"/>
      <c r="H44" s="453"/>
      <c r="I44" s="453"/>
      <c r="J44" s="453"/>
      <c r="K44" s="453"/>
      <c r="L44" s="453"/>
      <c r="M44" s="453"/>
    </row>
    <row r="45" spans="3:13" x14ac:dyDescent="0.25">
      <c r="D45" s="168">
        <v>2</v>
      </c>
      <c r="E45" s="596"/>
      <c r="F45" s="596"/>
      <c r="G45" s="453"/>
      <c r="H45" s="453"/>
      <c r="I45" s="453"/>
      <c r="J45" s="453"/>
      <c r="K45" s="453"/>
      <c r="L45" s="496"/>
      <c r="M45" s="453"/>
    </row>
    <row r="46" spans="3:13" x14ac:dyDescent="0.25">
      <c r="D46" s="168">
        <v>3</v>
      </c>
      <c r="E46" s="596"/>
      <c r="F46" s="596"/>
      <c r="G46" s="560"/>
      <c r="H46" s="453"/>
      <c r="I46" s="453"/>
      <c r="J46" s="453"/>
      <c r="K46" s="569"/>
      <c r="L46" s="496"/>
      <c r="M46" s="573"/>
    </row>
    <row r="47" spans="3:13" x14ac:dyDescent="0.25">
      <c r="D47" s="168">
        <v>4</v>
      </c>
      <c r="E47" s="596"/>
      <c r="F47" s="596"/>
      <c r="G47" s="560"/>
      <c r="H47" s="453"/>
      <c r="I47" s="453"/>
      <c r="J47" s="453"/>
      <c r="K47" s="569"/>
      <c r="L47" s="496"/>
      <c r="M47" s="573"/>
    </row>
    <row r="48" spans="3:13" x14ac:dyDescent="0.25">
      <c r="D48" s="168">
        <v>5</v>
      </c>
      <c r="E48" s="596"/>
      <c r="F48" s="596"/>
      <c r="G48" s="560"/>
      <c r="H48" s="453"/>
      <c r="I48" s="453"/>
      <c r="J48" s="453"/>
      <c r="K48" s="569"/>
      <c r="L48" s="496"/>
      <c r="M48" s="573"/>
    </row>
    <row r="49" spans="3:13" x14ac:dyDescent="0.25">
      <c r="D49" s="168">
        <v>6</v>
      </c>
      <c r="E49" s="596"/>
      <c r="F49" s="596"/>
      <c r="G49" s="560"/>
      <c r="H49" s="453"/>
      <c r="I49" s="453"/>
      <c r="J49" s="453"/>
      <c r="K49" s="569"/>
      <c r="L49" s="496"/>
      <c r="M49" s="573"/>
    </row>
    <row r="50" spans="3:13" x14ac:dyDescent="0.25">
      <c r="D50" s="168">
        <v>7</v>
      </c>
      <c r="E50" s="596"/>
      <c r="F50" s="596"/>
      <c r="G50" s="560"/>
      <c r="H50" s="453"/>
      <c r="I50" s="453"/>
      <c r="J50" s="453"/>
      <c r="K50" s="569"/>
      <c r="L50" s="496"/>
      <c r="M50" s="573"/>
    </row>
    <row r="51" spans="3:13" x14ac:dyDescent="0.25">
      <c r="D51" s="168">
        <v>8</v>
      </c>
      <c r="E51" s="596"/>
      <c r="F51" s="596"/>
      <c r="G51" s="560"/>
      <c r="H51" s="453"/>
      <c r="I51" s="453"/>
      <c r="J51" s="453"/>
      <c r="K51" s="569"/>
      <c r="L51" s="496"/>
      <c r="M51" s="573"/>
    </row>
    <row r="52" spans="3:13" x14ac:dyDescent="0.25">
      <c r="D52" s="168">
        <v>9</v>
      </c>
      <c r="E52" s="596"/>
      <c r="F52" s="596"/>
      <c r="G52" s="560"/>
      <c r="H52" s="453"/>
      <c r="I52" s="453"/>
      <c r="J52" s="453"/>
      <c r="K52" s="569"/>
      <c r="L52" s="496"/>
      <c r="M52" s="573"/>
    </row>
    <row r="53" spans="3:13" x14ac:dyDescent="0.25">
      <c r="D53" s="168">
        <v>10</v>
      </c>
      <c r="E53" s="596"/>
      <c r="F53" s="596"/>
      <c r="G53" s="560"/>
      <c r="H53" s="453"/>
      <c r="I53" s="453"/>
      <c r="J53" s="453"/>
      <c r="K53" s="569"/>
      <c r="L53" s="496"/>
      <c r="M53" s="573"/>
    </row>
    <row r="54" spans="3:13" x14ac:dyDescent="0.25">
      <c r="D54" s="168">
        <v>11</v>
      </c>
      <c r="E54" s="596"/>
      <c r="F54" s="596"/>
      <c r="G54" s="560"/>
      <c r="H54" s="453"/>
      <c r="I54" s="453"/>
      <c r="J54" s="453"/>
      <c r="K54" s="569"/>
      <c r="L54" s="496"/>
      <c r="M54" s="573"/>
    </row>
    <row r="55" spans="3:13" x14ac:dyDescent="0.25">
      <c r="D55" s="168">
        <v>12</v>
      </c>
      <c r="E55" s="596"/>
      <c r="F55" s="596"/>
      <c r="G55" s="560"/>
      <c r="H55" s="453"/>
      <c r="I55" s="453"/>
      <c r="J55" s="453"/>
      <c r="K55" s="569"/>
      <c r="L55" s="496"/>
      <c r="M55" s="573"/>
    </row>
    <row r="56" spans="3:13" x14ac:dyDescent="0.25">
      <c r="D56" s="168">
        <v>13</v>
      </c>
      <c r="E56" s="596"/>
      <c r="F56" s="596"/>
      <c r="G56" s="560"/>
      <c r="H56" s="453"/>
      <c r="I56" s="453"/>
      <c r="J56" s="453"/>
      <c r="K56" s="569"/>
      <c r="L56" s="496"/>
      <c r="M56" s="573"/>
    </row>
    <row r="57" spans="3:13" x14ac:dyDescent="0.25">
      <c r="D57" s="168">
        <v>14</v>
      </c>
      <c r="E57" s="596"/>
      <c r="F57" s="596"/>
      <c r="G57" s="560"/>
      <c r="H57" s="453"/>
      <c r="I57" s="453"/>
      <c r="J57" s="453"/>
      <c r="K57" s="569"/>
      <c r="L57" s="496"/>
      <c r="M57" s="573"/>
    </row>
    <row r="58" spans="3:13" x14ac:dyDescent="0.25">
      <c r="D58" s="168">
        <v>15</v>
      </c>
      <c r="E58" s="596"/>
      <c r="F58" s="596"/>
      <c r="G58" s="560"/>
      <c r="H58" s="453"/>
      <c r="I58" s="453"/>
      <c r="J58" s="453"/>
      <c r="K58" s="569"/>
      <c r="L58" s="496"/>
      <c r="M58" s="573"/>
    </row>
    <row r="59" spans="3:13" x14ac:dyDescent="0.25">
      <c r="D59" s="168">
        <v>16</v>
      </c>
      <c r="E59" s="596"/>
      <c r="F59" s="596"/>
      <c r="G59" s="560"/>
      <c r="H59" s="453"/>
      <c r="I59" s="453"/>
      <c r="J59" s="453"/>
      <c r="K59" s="569"/>
      <c r="L59" s="496"/>
      <c r="M59" s="573"/>
    </row>
    <row r="60" spans="3:13" x14ac:dyDescent="0.25">
      <c r="D60" s="168">
        <v>17</v>
      </c>
      <c r="E60" s="596"/>
      <c r="F60" s="596"/>
      <c r="G60" s="560"/>
      <c r="H60" s="453"/>
      <c r="I60" s="453"/>
      <c r="J60" s="453"/>
      <c r="K60" s="569"/>
      <c r="L60" s="496"/>
      <c r="M60" s="573"/>
    </row>
    <row r="61" spans="3:13" x14ac:dyDescent="0.25">
      <c r="C61" s="16"/>
      <c r="D61" s="168">
        <v>18</v>
      </c>
      <c r="E61" s="596"/>
      <c r="F61" s="596"/>
      <c r="G61" s="560"/>
      <c r="H61" s="453"/>
      <c r="I61" s="453"/>
      <c r="J61" s="453"/>
      <c r="K61" s="569"/>
      <c r="L61" s="496"/>
      <c r="M61" s="573"/>
    </row>
    <row r="62" spans="3:13" x14ac:dyDescent="0.25">
      <c r="D62" s="168">
        <v>19</v>
      </c>
      <c r="E62" s="596"/>
      <c r="F62" s="596"/>
      <c r="G62" s="560"/>
      <c r="H62" s="453"/>
      <c r="I62" s="453"/>
      <c r="J62" s="453"/>
      <c r="K62" s="569"/>
      <c r="L62" s="496"/>
      <c r="M62" s="573"/>
    </row>
    <row r="63" spans="3:13" x14ac:dyDescent="0.25">
      <c r="D63" s="168">
        <v>20</v>
      </c>
      <c r="E63" s="596"/>
      <c r="F63" s="596"/>
      <c r="G63" s="560"/>
      <c r="H63" s="453"/>
      <c r="I63" s="453"/>
      <c r="J63" s="453"/>
      <c r="K63" s="569"/>
      <c r="L63" s="496"/>
      <c r="M63" s="573"/>
    </row>
    <row r="64" spans="3:13" x14ac:dyDescent="0.25">
      <c r="D64" s="168">
        <v>21</v>
      </c>
      <c r="E64" s="596"/>
      <c r="F64" s="596"/>
      <c r="G64" s="560"/>
      <c r="H64" s="453"/>
      <c r="I64" s="453"/>
      <c r="J64" s="453"/>
      <c r="K64" s="569"/>
      <c r="L64" s="496"/>
      <c r="M64" s="573"/>
    </row>
    <row r="65" spans="4:13" x14ac:dyDescent="0.25">
      <c r="D65" s="168">
        <v>22</v>
      </c>
      <c r="E65" s="596"/>
      <c r="F65" s="596"/>
      <c r="G65" s="560"/>
      <c r="H65" s="453"/>
      <c r="I65" s="453"/>
      <c r="J65" s="453"/>
      <c r="K65" s="569"/>
      <c r="L65" s="496"/>
      <c r="M65" s="573"/>
    </row>
    <row r="66" spans="4:13" x14ac:dyDescent="0.25">
      <c r="D66" s="168">
        <v>23</v>
      </c>
      <c r="E66" s="596"/>
      <c r="F66" s="596"/>
      <c r="G66" s="560"/>
      <c r="H66" s="453"/>
      <c r="I66" s="453"/>
      <c r="J66" s="453"/>
      <c r="K66" s="569"/>
      <c r="L66" s="496"/>
      <c r="M66" s="573"/>
    </row>
    <row r="67" spans="4:13" x14ac:dyDescent="0.25">
      <c r="D67" s="168">
        <v>24</v>
      </c>
      <c r="E67" s="596"/>
      <c r="F67" s="596"/>
      <c r="G67" s="560"/>
      <c r="H67" s="453"/>
      <c r="I67" s="453"/>
      <c r="J67" s="453"/>
      <c r="K67" s="569"/>
      <c r="L67" s="496"/>
      <c r="M67" s="573"/>
    </row>
    <row r="68" spans="4:13" x14ac:dyDescent="0.25">
      <c r="D68" s="168">
        <v>25</v>
      </c>
      <c r="E68" s="596"/>
      <c r="F68" s="596"/>
      <c r="G68" s="560"/>
      <c r="H68" s="453"/>
      <c r="I68" s="453"/>
      <c r="J68" s="453"/>
      <c r="K68" s="569"/>
      <c r="L68" s="496"/>
      <c r="M68" s="573"/>
    </row>
    <row r="69" spans="4:13" x14ac:dyDescent="0.25">
      <c r="D69" s="168">
        <v>26</v>
      </c>
      <c r="E69" s="596"/>
      <c r="F69" s="596"/>
      <c r="G69" s="560"/>
      <c r="H69" s="453"/>
      <c r="I69" s="453"/>
      <c r="J69" s="453"/>
      <c r="K69" s="569"/>
      <c r="L69" s="496"/>
      <c r="M69" s="573"/>
    </row>
    <row r="70" spans="4:13" x14ac:dyDescent="0.25">
      <c r="D70" s="168">
        <v>27</v>
      </c>
      <c r="E70" s="596"/>
      <c r="F70" s="596"/>
      <c r="G70" s="560"/>
      <c r="H70" s="453"/>
      <c r="I70" s="453"/>
      <c r="J70" s="453"/>
      <c r="K70" s="569"/>
      <c r="L70" s="496"/>
      <c r="M70" s="573"/>
    </row>
    <row r="71" spans="4:13" x14ac:dyDescent="0.25">
      <c r="D71" s="168">
        <v>28</v>
      </c>
      <c r="E71" s="596"/>
      <c r="F71" s="596"/>
      <c r="G71" s="560"/>
      <c r="H71" s="453"/>
      <c r="I71" s="453"/>
      <c r="J71" s="453"/>
      <c r="K71" s="569"/>
      <c r="L71" s="496"/>
      <c r="M71" s="573"/>
    </row>
    <row r="72" spans="4:13" x14ac:dyDescent="0.25">
      <c r="D72" s="168">
        <v>29</v>
      </c>
      <c r="E72" s="596"/>
      <c r="F72" s="596"/>
      <c r="G72" s="560"/>
      <c r="H72" s="453"/>
      <c r="I72" s="453"/>
      <c r="J72" s="453"/>
      <c r="K72" s="569"/>
      <c r="L72" s="496"/>
      <c r="M72" s="573"/>
    </row>
    <row r="73" spans="4:13" x14ac:dyDescent="0.25">
      <c r="D73" s="168">
        <v>30</v>
      </c>
      <c r="E73" s="596"/>
      <c r="F73" s="596"/>
      <c r="G73" s="560"/>
      <c r="H73" s="453"/>
      <c r="I73" s="453"/>
      <c r="J73" s="453"/>
      <c r="K73" s="569"/>
      <c r="L73" s="496"/>
      <c r="M73" s="573"/>
    </row>
    <row r="74" spans="4:13" x14ac:dyDescent="0.25">
      <c r="D74" s="168">
        <v>31</v>
      </c>
      <c r="E74" s="596"/>
      <c r="F74" s="596"/>
      <c r="G74" s="560"/>
      <c r="H74" s="453"/>
      <c r="I74" s="453"/>
      <c r="J74" s="453"/>
      <c r="K74" s="569"/>
      <c r="L74" s="496"/>
      <c r="M74" s="573"/>
    </row>
    <row r="75" spans="4:13" x14ac:dyDescent="0.25">
      <c r="D75" s="168">
        <v>32</v>
      </c>
      <c r="E75" s="596"/>
      <c r="F75" s="596"/>
      <c r="G75" s="560"/>
      <c r="H75" s="453"/>
      <c r="I75" s="453"/>
      <c r="J75" s="453"/>
      <c r="K75" s="569"/>
      <c r="L75" s="496"/>
      <c r="M75" s="573"/>
    </row>
    <row r="76" spans="4:13" x14ac:dyDescent="0.25">
      <c r="D76" s="168">
        <v>33</v>
      </c>
      <c r="E76" s="596"/>
      <c r="F76" s="596"/>
      <c r="G76" s="560"/>
      <c r="H76" s="453"/>
      <c r="I76" s="453"/>
      <c r="J76" s="453"/>
      <c r="K76" s="569"/>
      <c r="L76" s="496"/>
      <c r="M76" s="573"/>
    </row>
    <row r="77" spans="4:13" x14ac:dyDescent="0.25">
      <c r="D77" s="168">
        <v>34</v>
      </c>
      <c r="E77" s="596"/>
      <c r="F77" s="596"/>
      <c r="G77" s="560"/>
      <c r="H77" s="453"/>
      <c r="I77" s="453"/>
      <c r="J77" s="453"/>
      <c r="K77" s="569"/>
      <c r="L77" s="496"/>
      <c r="M77" s="573"/>
    </row>
    <row r="78" spans="4:13" x14ac:dyDescent="0.25">
      <c r="D78" s="168">
        <v>35</v>
      </c>
      <c r="E78" s="596"/>
      <c r="F78" s="596"/>
      <c r="G78" s="560"/>
      <c r="H78" s="453"/>
      <c r="I78" s="453"/>
      <c r="J78" s="453"/>
      <c r="K78" s="569"/>
      <c r="L78" s="496"/>
      <c r="M78" s="573"/>
    </row>
    <row r="79" spans="4:13" x14ac:dyDescent="0.25">
      <c r="D79" s="168">
        <v>36</v>
      </c>
      <c r="E79" s="596"/>
      <c r="F79" s="596"/>
      <c r="G79" s="560"/>
      <c r="H79" s="453"/>
      <c r="I79" s="453"/>
      <c r="J79" s="453"/>
      <c r="K79" s="569"/>
      <c r="L79" s="496"/>
      <c r="M79" s="573"/>
    </row>
    <row r="80" spans="4:13" x14ac:dyDescent="0.25">
      <c r="D80" s="168">
        <v>37</v>
      </c>
      <c r="E80" s="596"/>
      <c r="F80" s="596"/>
      <c r="G80" s="560"/>
      <c r="H80" s="453"/>
      <c r="I80" s="453"/>
      <c r="J80" s="453"/>
      <c r="K80" s="569"/>
      <c r="L80" s="496"/>
      <c r="M80" s="573"/>
    </row>
    <row r="81" spans="3:13" x14ac:dyDescent="0.25">
      <c r="D81" s="168">
        <v>38</v>
      </c>
      <c r="E81" s="596"/>
      <c r="F81" s="596"/>
      <c r="G81" s="560"/>
      <c r="H81" s="453"/>
      <c r="I81" s="453"/>
      <c r="J81" s="453"/>
      <c r="K81" s="569"/>
      <c r="L81" s="496"/>
      <c r="M81" s="573"/>
    </row>
    <row r="82" spans="3:13" x14ac:dyDescent="0.25">
      <c r="D82" s="168">
        <v>39</v>
      </c>
      <c r="E82" s="596"/>
      <c r="F82" s="596"/>
      <c r="G82" s="560"/>
      <c r="H82" s="453"/>
      <c r="I82" s="453"/>
      <c r="J82" s="453"/>
      <c r="K82" s="569"/>
      <c r="L82" s="496"/>
      <c r="M82" s="573"/>
    </row>
    <row r="83" spans="3:13" x14ac:dyDescent="0.25">
      <c r="D83" s="168">
        <v>40</v>
      </c>
      <c r="E83" s="596"/>
      <c r="F83" s="596"/>
      <c r="G83" s="560"/>
      <c r="H83" s="453"/>
      <c r="I83" s="453"/>
      <c r="J83" s="453"/>
      <c r="K83" s="569"/>
      <c r="L83" s="496"/>
      <c r="M83" s="573"/>
    </row>
    <row r="84" spans="3:13" x14ac:dyDescent="0.25">
      <c r="D84" s="168">
        <v>41</v>
      </c>
      <c r="E84" s="596"/>
      <c r="F84" s="596"/>
      <c r="G84" s="560"/>
      <c r="H84" s="453"/>
      <c r="I84" s="453"/>
      <c r="J84" s="453"/>
      <c r="K84" s="569"/>
      <c r="L84" s="496"/>
      <c r="M84" s="573"/>
    </row>
    <row r="85" spans="3:13" x14ac:dyDescent="0.25">
      <c r="D85" s="168">
        <v>42</v>
      </c>
      <c r="E85" s="596"/>
      <c r="F85" s="596"/>
      <c r="G85" s="560"/>
      <c r="H85" s="453"/>
      <c r="I85" s="453"/>
      <c r="J85" s="453"/>
      <c r="K85" s="569"/>
      <c r="L85" s="496"/>
      <c r="M85" s="573"/>
    </row>
    <row r="86" spans="3:13" x14ac:dyDescent="0.25">
      <c r="D86" s="168">
        <v>43</v>
      </c>
      <c r="E86" s="596"/>
      <c r="F86" s="596"/>
      <c r="G86" s="560"/>
      <c r="H86" s="453"/>
      <c r="I86" s="453"/>
      <c r="J86" s="453"/>
      <c r="K86" s="569"/>
      <c r="L86" s="496"/>
      <c r="M86" s="573"/>
    </row>
    <row r="87" spans="3:13" x14ac:dyDescent="0.25">
      <c r="D87" s="168">
        <v>44</v>
      </c>
      <c r="E87" s="596"/>
      <c r="F87" s="596"/>
      <c r="G87" s="560"/>
      <c r="H87" s="453"/>
      <c r="I87" s="453"/>
      <c r="J87" s="453"/>
      <c r="K87" s="569"/>
      <c r="L87" s="496"/>
      <c r="M87" s="573"/>
    </row>
    <row r="88" spans="3:13" x14ac:dyDescent="0.25">
      <c r="C88" s="22"/>
      <c r="D88" s="168">
        <v>45</v>
      </c>
      <c r="E88" s="596"/>
      <c r="F88" s="596"/>
      <c r="G88" s="560"/>
      <c r="H88" s="453"/>
      <c r="I88" s="453"/>
      <c r="J88" s="453"/>
      <c r="K88" s="569"/>
      <c r="L88" s="496"/>
      <c r="M88" s="573"/>
    </row>
    <row r="89" spans="3:13" x14ac:dyDescent="0.25">
      <c r="C89" s="22"/>
      <c r="D89" s="168">
        <v>46</v>
      </c>
      <c r="E89" s="596"/>
      <c r="F89" s="596"/>
      <c r="G89" s="560"/>
      <c r="H89" s="453"/>
      <c r="I89" s="453"/>
      <c r="J89" s="453"/>
      <c r="K89" s="569"/>
      <c r="L89" s="496"/>
      <c r="M89" s="573"/>
    </row>
    <row r="90" spans="3:13" x14ac:dyDescent="0.25">
      <c r="C90" s="22"/>
      <c r="D90" s="168">
        <v>47</v>
      </c>
      <c r="E90" s="596"/>
      <c r="F90" s="596"/>
      <c r="G90" s="560"/>
      <c r="H90" s="453"/>
      <c r="I90" s="453"/>
      <c r="J90" s="453"/>
      <c r="K90" s="569"/>
      <c r="L90" s="496"/>
      <c r="M90" s="573"/>
    </row>
    <row r="91" spans="3:13" x14ac:dyDescent="0.25">
      <c r="C91" s="22"/>
      <c r="D91" s="168">
        <v>48</v>
      </c>
      <c r="E91" s="596"/>
      <c r="F91" s="596"/>
      <c r="G91" s="560"/>
      <c r="H91" s="453"/>
      <c r="I91" s="453"/>
      <c r="J91" s="453"/>
      <c r="K91" s="569"/>
      <c r="L91" s="496"/>
      <c r="M91" s="573"/>
    </row>
    <row r="92" spans="3:13" x14ac:dyDescent="0.25">
      <c r="C92" s="22"/>
      <c r="D92" s="168">
        <v>49</v>
      </c>
      <c r="E92" s="596"/>
      <c r="F92" s="596"/>
      <c r="G92" s="560"/>
      <c r="H92" s="453"/>
      <c r="I92" s="453"/>
      <c r="J92" s="453"/>
      <c r="K92" s="569"/>
      <c r="L92" s="496"/>
      <c r="M92" s="573"/>
    </row>
    <row r="93" spans="3:13" x14ac:dyDescent="0.25">
      <c r="C93" s="22"/>
      <c r="D93" s="168">
        <v>50</v>
      </c>
      <c r="E93" s="596"/>
      <c r="F93" s="596"/>
      <c r="G93" s="560"/>
      <c r="H93" s="453"/>
      <c r="I93" s="453"/>
      <c r="J93" s="453"/>
      <c r="K93" s="569"/>
      <c r="L93" s="496"/>
      <c r="M93" s="573"/>
    </row>
    <row r="94" spans="3:13" x14ac:dyDescent="0.25">
      <c r="C94" s="22"/>
      <c r="D94" s="168">
        <v>51</v>
      </c>
      <c r="E94" s="596"/>
      <c r="F94" s="596"/>
      <c r="G94" s="560"/>
      <c r="H94" s="453"/>
      <c r="I94" s="453"/>
      <c r="J94" s="453"/>
      <c r="K94" s="569"/>
      <c r="L94" s="496"/>
      <c r="M94" s="573"/>
    </row>
    <row r="95" spans="3:13" x14ac:dyDescent="0.25">
      <c r="C95" s="22"/>
      <c r="D95" s="168">
        <v>52</v>
      </c>
      <c r="E95" s="596"/>
      <c r="F95" s="596"/>
      <c r="G95" s="560"/>
      <c r="H95" s="453"/>
      <c r="I95" s="453"/>
      <c r="J95" s="453"/>
      <c r="K95" s="569"/>
      <c r="L95" s="496"/>
      <c r="M95" s="573"/>
    </row>
    <row r="96" spans="3:13" x14ac:dyDescent="0.25">
      <c r="C96" s="22"/>
      <c r="D96" s="168">
        <v>53</v>
      </c>
      <c r="E96" s="596"/>
      <c r="F96" s="596"/>
      <c r="G96" s="560"/>
      <c r="H96" s="453"/>
      <c r="I96" s="453"/>
      <c r="J96" s="453"/>
      <c r="K96" s="569"/>
      <c r="L96" s="496"/>
      <c r="M96" s="573"/>
    </row>
    <row r="97" spans="3:13" x14ac:dyDescent="0.25">
      <c r="C97" s="22"/>
      <c r="D97" s="168">
        <v>54</v>
      </c>
      <c r="E97" s="596"/>
      <c r="F97" s="596"/>
      <c r="G97" s="560"/>
      <c r="H97" s="453"/>
      <c r="I97" s="453"/>
      <c r="J97" s="453"/>
      <c r="K97" s="569"/>
      <c r="L97" s="496"/>
      <c r="M97" s="573"/>
    </row>
    <row r="98" spans="3:13" x14ac:dyDescent="0.25">
      <c r="C98" s="22"/>
      <c r="D98" s="168">
        <v>55</v>
      </c>
      <c r="E98" s="596"/>
      <c r="F98" s="596"/>
      <c r="G98" s="560"/>
      <c r="H98" s="453"/>
      <c r="I98" s="453"/>
      <c r="J98" s="453"/>
      <c r="K98" s="569"/>
      <c r="L98" s="496"/>
      <c r="M98" s="573"/>
    </row>
    <row r="99" spans="3:13" x14ac:dyDescent="0.25">
      <c r="C99" s="22"/>
      <c r="D99" s="168">
        <v>56</v>
      </c>
      <c r="E99" s="596"/>
      <c r="F99" s="596"/>
      <c r="G99" s="560"/>
      <c r="H99" s="453"/>
      <c r="I99" s="453"/>
      <c r="J99" s="453"/>
      <c r="K99" s="569"/>
      <c r="L99" s="496"/>
      <c r="M99" s="573"/>
    </row>
    <row r="100" spans="3:13" x14ac:dyDescent="0.25">
      <c r="C100" s="22"/>
      <c r="D100" s="168">
        <v>57</v>
      </c>
      <c r="E100" s="596"/>
      <c r="F100" s="596"/>
      <c r="G100" s="560"/>
      <c r="H100" s="453"/>
      <c r="I100" s="453"/>
      <c r="J100" s="453"/>
      <c r="K100" s="569"/>
      <c r="L100" s="496"/>
      <c r="M100" s="573"/>
    </row>
    <row r="101" spans="3:13" x14ac:dyDescent="0.25">
      <c r="C101" s="22"/>
      <c r="D101" s="168">
        <v>58</v>
      </c>
      <c r="E101" s="596"/>
      <c r="F101" s="596"/>
      <c r="G101" s="560"/>
      <c r="H101" s="453"/>
      <c r="I101" s="453"/>
      <c r="J101" s="453"/>
      <c r="K101" s="569"/>
      <c r="L101" s="496"/>
      <c r="M101" s="573"/>
    </row>
    <row r="102" spans="3:13" x14ac:dyDescent="0.25">
      <c r="C102" s="22"/>
      <c r="D102" s="168">
        <v>59</v>
      </c>
      <c r="E102" s="596"/>
      <c r="F102" s="596"/>
      <c r="G102" s="560"/>
      <c r="H102" s="453"/>
      <c r="I102" s="453"/>
      <c r="J102" s="453"/>
      <c r="K102" s="569"/>
      <c r="L102" s="496"/>
      <c r="M102" s="573"/>
    </row>
    <row r="103" spans="3:13" x14ac:dyDescent="0.25">
      <c r="C103" s="22"/>
      <c r="D103" s="168">
        <v>60</v>
      </c>
      <c r="E103" s="596"/>
      <c r="F103" s="596"/>
      <c r="G103" s="560"/>
      <c r="H103" s="453"/>
      <c r="I103" s="453"/>
      <c r="J103" s="453"/>
      <c r="K103" s="569"/>
      <c r="L103" s="496"/>
      <c r="M103" s="573"/>
    </row>
    <row r="104" spans="3:13" x14ac:dyDescent="0.25">
      <c r="D104" s="168">
        <v>61</v>
      </c>
      <c r="E104" s="596"/>
      <c r="F104" s="596"/>
      <c r="G104" s="560"/>
      <c r="H104" s="453"/>
      <c r="I104" s="453"/>
      <c r="J104" s="453"/>
      <c r="K104" s="569"/>
      <c r="L104" s="496"/>
      <c r="M104" s="573"/>
    </row>
    <row r="105" spans="3:13" x14ac:dyDescent="0.25">
      <c r="D105" s="168">
        <v>62</v>
      </c>
      <c r="E105" s="596"/>
      <c r="F105" s="596"/>
      <c r="G105" s="560"/>
      <c r="H105" s="453"/>
      <c r="I105" s="453"/>
      <c r="J105" s="453"/>
      <c r="K105" s="569"/>
      <c r="L105" s="496"/>
      <c r="M105" s="573"/>
    </row>
    <row r="106" spans="3:13" x14ac:dyDescent="0.25">
      <c r="D106" s="168">
        <v>63</v>
      </c>
      <c r="E106" s="596"/>
      <c r="F106" s="596"/>
      <c r="G106" s="560"/>
      <c r="H106" s="453"/>
      <c r="I106" s="453"/>
      <c r="J106" s="453"/>
      <c r="K106" s="569"/>
      <c r="L106" s="496"/>
      <c r="M106" s="573"/>
    </row>
    <row r="107" spans="3:13" x14ac:dyDescent="0.25">
      <c r="D107" s="168">
        <v>64</v>
      </c>
      <c r="E107" s="596"/>
      <c r="F107" s="596"/>
      <c r="G107" s="560"/>
      <c r="H107" s="453"/>
      <c r="I107" s="453"/>
      <c r="J107" s="453"/>
      <c r="K107" s="569"/>
      <c r="L107" s="496"/>
      <c r="M107" s="573"/>
    </row>
    <row r="108" spans="3:13" x14ac:dyDescent="0.25">
      <c r="D108" s="168">
        <v>65</v>
      </c>
      <c r="E108" s="596"/>
      <c r="F108" s="596"/>
      <c r="G108" s="560"/>
      <c r="H108" s="453"/>
      <c r="I108" s="453"/>
      <c r="J108" s="453"/>
      <c r="K108" s="569"/>
      <c r="L108" s="496"/>
      <c r="M108" s="573"/>
    </row>
    <row r="109" spans="3:13" x14ac:dyDescent="0.25">
      <c r="D109" s="168">
        <v>66</v>
      </c>
      <c r="E109" s="596"/>
      <c r="F109" s="596"/>
      <c r="G109" s="560"/>
      <c r="H109" s="453"/>
      <c r="I109" s="453"/>
      <c r="J109" s="453"/>
      <c r="K109" s="569"/>
      <c r="L109" s="496"/>
      <c r="M109" s="573"/>
    </row>
    <row r="110" spans="3:13" x14ac:dyDescent="0.25">
      <c r="D110" s="168">
        <v>67</v>
      </c>
      <c r="E110" s="596"/>
      <c r="F110" s="596"/>
      <c r="G110" s="560"/>
      <c r="H110" s="453"/>
      <c r="I110" s="453"/>
      <c r="J110" s="453"/>
      <c r="K110" s="569"/>
      <c r="L110" s="496"/>
      <c r="M110" s="573"/>
    </row>
    <row r="111" spans="3:13" x14ac:dyDescent="0.25">
      <c r="D111" s="168">
        <v>68</v>
      </c>
      <c r="E111" s="596"/>
      <c r="F111" s="596"/>
      <c r="G111" s="560"/>
      <c r="H111" s="453"/>
      <c r="I111" s="453"/>
      <c r="J111" s="453"/>
      <c r="K111" s="569"/>
      <c r="L111" s="496"/>
      <c r="M111" s="573"/>
    </row>
    <row r="112" spans="3:13" x14ac:dyDescent="0.25">
      <c r="D112" s="168">
        <v>69</v>
      </c>
      <c r="E112" s="596"/>
      <c r="F112" s="596"/>
      <c r="G112" s="560"/>
      <c r="H112" s="453"/>
      <c r="I112" s="453"/>
      <c r="J112" s="453"/>
      <c r="K112" s="569"/>
      <c r="L112" s="496"/>
      <c r="M112" s="573"/>
    </row>
    <row r="113" spans="4:13" x14ac:dyDescent="0.25">
      <c r="D113" s="168">
        <v>70</v>
      </c>
      <c r="E113" s="596"/>
      <c r="F113" s="596"/>
      <c r="G113" s="560"/>
      <c r="H113" s="453"/>
      <c r="I113" s="453"/>
      <c r="J113" s="453"/>
      <c r="K113" s="569"/>
      <c r="L113" s="496"/>
      <c r="M113" s="573"/>
    </row>
    <row r="114" spans="4:13" x14ac:dyDescent="0.25">
      <c r="D114" s="168">
        <v>71</v>
      </c>
      <c r="E114" s="596"/>
      <c r="F114" s="596"/>
      <c r="G114" s="560"/>
      <c r="H114" s="453"/>
      <c r="I114" s="453"/>
      <c r="J114" s="453"/>
      <c r="K114" s="569"/>
      <c r="L114" s="496"/>
      <c r="M114" s="573"/>
    </row>
    <row r="115" spans="4:13" x14ac:dyDescent="0.25">
      <c r="D115" s="168">
        <v>72</v>
      </c>
      <c r="E115" s="596"/>
      <c r="F115" s="596"/>
      <c r="G115" s="560"/>
      <c r="H115" s="453"/>
      <c r="I115" s="453"/>
      <c r="J115" s="453"/>
      <c r="K115" s="569"/>
      <c r="L115" s="496"/>
      <c r="M115" s="573"/>
    </row>
    <row r="116" spans="4:13" x14ac:dyDescent="0.25">
      <c r="D116" s="168">
        <v>73</v>
      </c>
      <c r="E116" s="596"/>
      <c r="F116" s="596"/>
      <c r="G116" s="560"/>
      <c r="H116" s="453"/>
      <c r="I116" s="453"/>
      <c r="J116" s="453"/>
      <c r="K116" s="569"/>
      <c r="L116" s="496"/>
      <c r="M116" s="573"/>
    </row>
    <row r="117" spans="4:13" x14ac:dyDescent="0.25">
      <c r="D117" s="168">
        <v>74</v>
      </c>
      <c r="E117" s="596"/>
      <c r="F117" s="596"/>
      <c r="G117" s="560"/>
      <c r="H117" s="453"/>
      <c r="I117" s="453"/>
      <c r="J117" s="453"/>
      <c r="K117" s="569"/>
      <c r="L117" s="496"/>
      <c r="M117" s="573"/>
    </row>
    <row r="118" spans="4:13" x14ac:dyDescent="0.25">
      <c r="D118" s="168">
        <v>75</v>
      </c>
      <c r="E118" s="596"/>
      <c r="F118" s="596"/>
      <c r="G118" s="560"/>
      <c r="H118" s="453"/>
      <c r="I118" s="453"/>
      <c r="J118" s="453"/>
      <c r="K118" s="569"/>
      <c r="L118" s="496"/>
      <c r="M118" s="573"/>
    </row>
    <row r="119" spans="4:13" x14ac:dyDescent="0.25">
      <c r="D119" s="168">
        <v>76</v>
      </c>
      <c r="E119" s="596"/>
      <c r="F119" s="596"/>
      <c r="G119" s="560"/>
      <c r="H119" s="453"/>
      <c r="I119" s="453"/>
      <c r="J119" s="453"/>
      <c r="K119" s="569"/>
      <c r="L119" s="496"/>
      <c r="M119" s="573"/>
    </row>
    <row r="120" spans="4:13" x14ac:dyDescent="0.25">
      <c r="D120" s="168">
        <v>77</v>
      </c>
      <c r="E120" s="596"/>
      <c r="F120" s="596"/>
      <c r="G120" s="560"/>
      <c r="H120" s="453"/>
      <c r="I120" s="453"/>
      <c r="J120" s="453"/>
      <c r="K120" s="569"/>
      <c r="L120" s="496"/>
      <c r="M120" s="573"/>
    </row>
    <row r="121" spans="4:13" x14ac:dyDescent="0.25">
      <c r="D121" s="168">
        <v>78</v>
      </c>
      <c r="E121" s="596"/>
      <c r="F121" s="596"/>
      <c r="G121" s="560"/>
      <c r="H121" s="453"/>
      <c r="I121" s="453"/>
      <c r="J121" s="453"/>
      <c r="K121" s="569"/>
      <c r="L121" s="496"/>
      <c r="M121" s="573"/>
    </row>
    <row r="122" spans="4:13" x14ac:dyDescent="0.25">
      <c r="D122" s="168">
        <v>79</v>
      </c>
      <c r="E122" s="596"/>
      <c r="F122" s="596"/>
      <c r="G122" s="560"/>
      <c r="H122" s="453"/>
      <c r="I122" s="453"/>
      <c r="J122" s="453"/>
      <c r="K122" s="569"/>
      <c r="L122" s="496"/>
      <c r="M122" s="573"/>
    </row>
    <row r="123" spans="4:13" x14ac:dyDescent="0.25">
      <c r="D123" s="168">
        <v>80</v>
      </c>
      <c r="E123" s="596"/>
      <c r="F123" s="596"/>
      <c r="G123" s="560"/>
      <c r="H123" s="453"/>
      <c r="I123" s="453"/>
      <c r="J123" s="453"/>
      <c r="K123" s="569"/>
      <c r="L123" s="496"/>
      <c r="M123" s="573"/>
    </row>
    <row r="124" spans="4:13" x14ac:dyDescent="0.25">
      <c r="D124" s="168">
        <v>81</v>
      </c>
      <c r="E124" s="596"/>
      <c r="F124" s="596"/>
      <c r="G124" s="560"/>
      <c r="H124" s="453"/>
      <c r="I124" s="453"/>
      <c r="J124" s="453"/>
      <c r="K124" s="569"/>
      <c r="L124" s="496"/>
      <c r="M124" s="573"/>
    </row>
    <row r="125" spans="4:13" x14ac:dyDescent="0.25">
      <c r="D125" s="168">
        <v>82</v>
      </c>
      <c r="E125" s="596"/>
      <c r="F125" s="596"/>
      <c r="G125" s="560"/>
      <c r="H125" s="453"/>
      <c r="I125" s="453"/>
      <c r="J125" s="453"/>
      <c r="K125" s="569"/>
      <c r="L125" s="496"/>
      <c r="M125" s="573"/>
    </row>
    <row r="126" spans="4:13" x14ac:dyDescent="0.25">
      <c r="D126" s="168">
        <v>83</v>
      </c>
      <c r="E126" s="596"/>
      <c r="F126" s="596"/>
      <c r="G126" s="560"/>
      <c r="H126" s="453"/>
      <c r="I126" s="453"/>
      <c r="J126" s="453"/>
      <c r="K126" s="569"/>
      <c r="L126" s="496"/>
      <c r="M126" s="573"/>
    </row>
    <row r="127" spans="4:13" x14ac:dyDescent="0.25">
      <c r="D127" s="168">
        <v>84</v>
      </c>
      <c r="E127" s="596"/>
      <c r="F127" s="596"/>
      <c r="G127" s="560"/>
      <c r="H127" s="453"/>
      <c r="I127" s="453"/>
      <c r="J127" s="453"/>
      <c r="K127" s="569"/>
      <c r="L127" s="496"/>
      <c r="M127" s="573"/>
    </row>
    <row r="128" spans="4:13" x14ac:dyDescent="0.25">
      <c r="D128" s="168">
        <v>85</v>
      </c>
      <c r="E128" s="596"/>
      <c r="F128" s="596"/>
      <c r="G128" s="560"/>
      <c r="H128" s="453"/>
      <c r="I128" s="453"/>
      <c r="J128" s="453"/>
      <c r="K128" s="569"/>
      <c r="L128" s="496"/>
      <c r="M128" s="573"/>
    </row>
    <row r="129" spans="4:13" x14ac:dyDescent="0.25">
      <c r="D129" s="168">
        <v>86</v>
      </c>
      <c r="E129" s="596"/>
      <c r="F129" s="596"/>
      <c r="G129" s="560"/>
      <c r="H129" s="453"/>
      <c r="I129" s="453"/>
      <c r="J129" s="453"/>
      <c r="K129" s="569"/>
      <c r="L129" s="496"/>
      <c r="M129" s="573"/>
    </row>
    <row r="130" spans="4:13" x14ac:dyDescent="0.25">
      <c r="D130" s="168">
        <v>87</v>
      </c>
      <c r="E130" s="596"/>
      <c r="F130" s="596"/>
      <c r="G130" s="560"/>
      <c r="H130" s="453"/>
      <c r="I130" s="453"/>
      <c r="J130" s="453"/>
      <c r="K130" s="569"/>
      <c r="L130" s="496"/>
      <c r="M130" s="573"/>
    </row>
    <row r="131" spans="4:13" x14ac:dyDescent="0.25">
      <c r="D131" s="168">
        <v>88</v>
      </c>
      <c r="E131" s="596"/>
      <c r="F131" s="596"/>
      <c r="G131" s="560"/>
      <c r="H131" s="453"/>
      <c r="I131" s="453"/>
      <c r="J131" s="453"/>
      <c r="K131" s="569"/>
      <c r="L131" s="496"/>
      <c r="M131" s="573"/>
    </row>
    <row r="132" spans="4:13" x14ac:dyDescent="0.25">
      <c r="D132" s="168">
        <v>89</v>
      </c>
      <c r="E132" s="596"/>
      <c r="F132" s="596"/>
      <c r="G132" s="560"/>
      <c r="H132" s="453"/>
      <c r="I132" s="453"/>
      <c r="J132" s="453"/>
      <c r="K132" s="569"/>
      <c r="L132" s="496"/>
      <c r="M132" s="573"/>
    </row>
    <row r="133" spans="4:13" x14ac:dyDescent="0.25">
      <c r="D133" s="168">
        <v>90</v>
      </c>
      <c r="E133" s="596"/>
      <c r="F133" s="596"/>
      <c r="G133" s="560"/>
      <c r="H133" s="453"/>
      <c r="I133" s="453"/>
      <c r="J133" s="453"/>
      <c r="K133" s="569"/>
      <c r="L133" s="496"/>
      <c r="M133" s="573"/>
    </row>
    <row r="134" spans="4:13" x14ac:dyDescent="0.25">
      <c r="D134" s="168">
        <v>91</v>
      </c>
      <c r="E134" s="596"/>
      <c r="F134" s="596"/>
      <c r="G134" s="560"/>
      <c r="H134" s="453"/>
      <c r="I134" s="453"/>
      <c r="J134" s="453"/>
      <c r="K134" s="569"/>
      <c r="L134" s="496"/>
      <c r="M134" s="573"/>
    </row>
    <row r="135" spans="4:13" x14ac:dyDescent="0.25">
      <c r="D135" s="168">
        <v>92</v>
      </c>
      <c r="E135" s="596"/>
      <c r="F135" s="596"/>
      <c r="G135" s="560"/>
      <c r="H135" s="453"/>
      <c r="I135" s="453"/>
      <c r="J135" s="453"/>
      <c r="K135" s="569"/>
      <c r="L135" s="496"/>
      <c r="M135" s="573"/>
    </row>
    <row r="136" spans="4:13" x14ac:dyDescent="0.25">
      <c r="D136" s="168">
        <v>93</v>
      </c>
      <c r="E136" s="596"/>
      <c r="F136" s="596"/>
      <c r="G136" s="560"/>
      <c r="H136" s="453"/>
      <c r="I136" s="453"/>
      <c r="J136" s="453"/>
      <c r="K136" s="569"/>
      <c r="L136" s="496"/>
      <c r="M136" s="573"/>
    </row>
    <row r="137" spans="4:13" x14ac:dyDescent="0.25">
      <c r="D137" s="168">
        <v>94</v>
      </c>
      <c r="E137" s="596"/>
      <c r="F137" s="596"/>
      <c r="G137" s="560"/>
      <c r="H137" s="453"/>
      <c r="I137" s="453"/>
      <c r="J137" s="453"/>
      <c r="K137" s="569"/>
      <c r="L137" s="496"/>
      <c r="M137" s="573"/>
    </row>
    <row r="138" spans="4:13" x14ac:dyDescent="0.25">
      <c r="D138" s="168">
        <v>95</v>
      </c>
      <c r="E138" s="596"/>
      <c r="F138" s="596"/>
      <c r="G138" s="560"/>
      <c r="H138" s="453"/>
      <c r="I138" s="453"/>
      <c r="J138" s="453"/>
      <c r="K138" s="569"/>
      <c r="L138" s="496"/>
      <c r="M138" s="573"/>
    </row>
    <row r="139" spans="4:13" x14ac:dyDescent="0.25">
      <c r="D139" s="168">
        <v>96</v>
      </c>
      <c r="E139" s="596"/>
      <c r="F139" s="596"/>
      <c r="G139" s="560"/>
      <c r="H139" s="453"/>
      <c r="I139" s="453"/>
      <c r="J139" s="453"/>
      <c r="K139" s="569"/>
      <c r="L139" s="496"/>
      <c r="M139" s="573"/>
    </row>
    <row r="140" spans="4:13" x14ac:dyDescent="0.25">
      <c r="D140" s="168">
        <v>97</v>
      </c>
      <c r="E140" s="596"/>
      <c r="F140" s="596"/>
      <c r="G140" s="560"/>
      <c r="H140" s="453"/>
      <c r="I140" s="453"/>
      <c r="J140" s="453"/>
      <c r="K140" s="569"/>
      <c r="L140" s="496"/>
      <c r="M140" s="573"/>
    </row>
    <row r="141" spans="4:13" x14ac:dyDescent="0.25">
      <c r="D141" s="168">
        <v>98</v>
      </c>
      <c r="E141" s="596"/>
      <c r="F141" s="596"/>
      <c r="G141" s="560"/>
      <c r="H141" s="453"/>
      <c r="I141" s="453"/>
      <c r="J141" s="453"/>
      <c r="K141" s="569"/>
      <c r="L141" s="496"/>
      <c r="M141" s="573"/>
    </row>
    <row r="142" spans="4:13" x14ac:dyDescent="0.25">
      <c r="D142" s="168">
        <v>99</v>
      </c>
      <c r="E142" s="596"/>
      <c r="F142" s="596"/>
      <c r="G142" s="560"/>
      <c r="H142" s="453"/>
      <c r="I142" s="453"/>
      <c r="J142" s="453"/>
      <c r="K142" s="569"/>
      <c r="L142" s="496"/>
      <c r="M142" s="573"/>
    </row>
    <row r="143" spans="4:13" x14ac:dyDescent="0.25">
      <c r="D143" s="168">
        <v>100</v>
      </c>
      <c r="E143" s="596"/>
      <c r="F143" s="596"/>
      <c r="G143" s="560"/>
      <c r="H143" s="453"/>
      <c r="I143" s="453"/>
      <c r="J143" s="453"/>
      <c r="K143" s="569"/>
      <c r="L143" s="496"/>
      <c r="M143" s="573"/>
    </row>
    <row r="144" spans="4:13" x14ac:dyDescent="0.25">
      <c r="D144" s="168">
        <v>101</v>
      </c>
      <c r="E144" s="596"/>
      <c r="F144" s="596"/>
      <c r="G144" s="560"/>
      <c r="H144" s="453"/>
      <c r="I144" s="453"/>
      <c r="J144" s="453"/>
      <c r="K144" s="569"/>
      <c r="L144" s="496"/>
      <c r="M144" s="573"/>
    </row>
    <row r="145" spans="4:13" x14ac:dyDescent="0.25">
      <c r="D145" s="168">
        <v>102</v>
      </c>
      <c r="E145" s="596"/>
      <c r="F145" s="596"/>
      <c r="G145" s="560"/>
      <c r="H145" s="453"/>
      <c r="I145" s="453"/>
      <c r="J145" s="453"/>
      <c r="K145" s="569"/>
      <c r="L145" s="496"/>
      <c r="M145" s="573"/>
    </row>
    <row r="146" spans="4:13" x14ac:dyDescent="0.25">
      <c r="D146" s="168">
        <v>103</v>
      </c>
      <c r="E146" s="596"/>
      <c r="F146" s="596"/>
      <c r="G146" s="560"/>
      <c r="H146" s="453"/>
      <c r="I146" s="453"/>
      <c r="J146" s="453"/>
      <c r="K146" s="569"/>
      <c r="L146" s="496"/>
      <c r="M146" s="573"/>
    </row>
    <row r="147" spans="4:13" x14ac:dyDescent="0.25">
      <c r="D147" s="168">
        <v>104</v>
      </c>
      <c r="E147" s="596"/>
      <c r="F147" s="596"/>
      <c r="G147" s="560"/>
      <c r="H147" s="453"/>
      <c r="I147" s="453"/>
      <c r="J147" s="453"/>
      <c r="K147" s="569"/>
      <c r="L147" s="496"/>
      <c r="M147" s="573"/>
    </row>
    <row r="148" spans="4:13" x14ac:dyDescent="0.25">
      <c r="D148" s="168">
        <v>105</v>
      </c>
      <c r="E148" s="596"/>
      <c r="F148" s="596"/>
      <c r="G148" s="560"/>
      <c r="H148" s="453"/>
      <c r="I148" s="453"/>
      <c r="J148" s="453"/>
      <c r="K148" s="569"/>
      <c r="L148" s="496"/>
      <c r="M148" s="573"/>
    </row>
    <row r="149" spans="4:13" x14ac:dyDescent="0.25">
      <c r="D149" s="168">
        <v>106</v>
      </c>
      <c r="E149" s="596"/>
      <c r="F149" s="596"/>
      <c r="G149" s="560"/>
      <c r="H149" s="453"/>
      <c r="I149" s="453"/>
      <c r="J149" s="453"/>
      <c r="K149" s="569"/>
      <c r="L149" s="496"/>
      <c r="M149" s="573"/>
    </row>
    <row r="150" spans="4:13" x14ac:dyDescent="0.25">
      <c r="D150" s="168">
        <v>107</v>
      </c>
      <c r="E150" s="596"/>
      <c r="F150" s="596"/>
      <c r="G150" s="560"/>
      <c r="H150" s="453"/>
      <c r="I150" s="453"/>
      <c r="J150" s="453"/>
      <c r="K150" s="569"/>
      <c r="L150" s="496"/>
      <c r="M150" s="573"/>
    </row>
    <row r="151" spans="4:13" x14ac:dyDescent="0.25">
      <c r="D151" s="168">
        <v>108</v>
      </c>
      <c r="E151" s="596"/>
      <c r="F151" s="596"/>
      <c r="G151" s="560"/>
      <c r="H151" s="453"/>
      <c r="I151" s="453"/>
      <c r="J151" s="453"/>
      <c r="K151" s="569"/>
      <c r="L151" s="496"/>
      <c r="M151" s="573"/>
    </row>
    <row r="152" spans="4:13" x14ac:dyDescent="0.25">
      <c r="D152" s="168">
        <v>109</v>
      </c>
      <c r="E152" s="596"/>
      <c r="F152" s="596"/>
      <c r="G152" s="560"/>
      <c r="H152" s="453"/>
      <c r="I152" s="453"/>
      <c r="J152" s="453"/>
      <c r="K152" s="569"/>
      <c r="L152" s="496"/>
      <c r="M152" s="573"/>
    </row>
    <row r="153" spans="4:13" x14ac:dyDescent="0.25">
      <c r="D153" s="168">
        <v>110</v>
      </c>
      <c r="E153" s="596"/>
      <c r="F153" s="596"/>
      <c r="G153" s="560"/>
      <c r="H153" s="453"/>
      <c r="I153" s="453"/>
      <c r="J153" s="453"/>
      <c r="K153" s="569"/>
      <c r="L153" s="496"/>
      <c r="M153" s="573"/>
    </row>
    <row r="154" spans="4:13" x14ac:dyDescent="0.25">
      <c r="D154" s="168">
        <v>111</v>
      </c>
      <c r="E154" s="596"/>
      <c r="F154" s="596"/>
      <c r="G154" s="560"/>
      <c r="H154" s="453"/>
      <c r="I154" s="453"/>
      <c r="J154" s="453"/>
      <c r="K154" s="569"/>
      <c r="L154" s="496"/>
      <c r="M154" s="573"/>
    </row>
    <row r="155" spans="4:13" x14ac:dyDescent="0.25">
      <c r="D155" s="168">
        <v>112</v>
      </c>
      <c r="E155" s="596"/>
      <c r="F155" s="596"/>
      <c r="G155" s="560"/>
      <c r="H155" s="453"/>
      <c r="I155" s="453"/>
      <c r="J155" s="453"/>
      <c r="K155" s="569"/>
      <c r="L155" s="496"/>
      <c r="M155" s="573"/>
    </row>
    <row r="156" spans="4:13" x14ac:dyDescent="0.25">
      <c r="D156" s="168">
        <v>113</v>
      </c>
      <c r="E156" s="596"/>
      <c r="F156" s="596"/>
      <c r="G156" s="560"/>
      <c r="H156" s="453"/>
      <c r="I156" s="453"/>
      <c r="J156" s="453"/>
      <c r="K156" s="569"/>
      <c r="L156" s="496"/>
      <c r="M156" s="573"/>
    </row>
    <row r="157" spans="4:13" x14ac:dyDescent="0.25">
      <c r="D157" s="168">
        <v>114</v>
      </c>
      <c r="E157" s="596"/>
      <c r="F157" s="596"/>
      <c r="G157" s="560"/>
      <c r="H157" s="453"/>
      <c r="I157" s="453"/>
      <c r="J157" s="453"/>
      <c r="K157" s="569"/>
      <c r="L157" s="496"/>
      <c r="M157" s="573"/>
    </row>
    <row r="158" spans="4:13" x14ac:dyDescent="0.25">
      <c r="D158" s="168">
        <v>115</v>
      </c>
      <c r="E158" s="596"/>
      <c r="F158" s="596"/>
      <c r="G158" s="560"/>
      <c r="H158" s="453"/>
      <c r="I158" s="453"/>
      <c r="J158" s="453"/>
      <c r="K158" s="569"/>
      <c r="L158" s="496"/>
      <c r="M158" s="573"/>
    </row>
    <row r="159" spans="4:13" x14ac:dyDescent="0.25">
      <c r="D159" s="168">
        <v>116</v>
      </c>
      <c r="E159" s="596"/>
      <c r="F159" s="596"/>
      <c r="G159" s="560"/>
      <c r="H159" s="453"/>
      <c r="I159" s="453"/>
      <c r="J159" s="453"/>
      <c r="K159" s="569"/>
      <c r="L159" s="496"/>
      <c r="M159" s="573"/>
    </row>
    <row r="160" spans="4:13" x14ac:dyDescent="0.25">
      <c r="D160" s="168">
        <v>117</v>
      </c>
      <c r="E160" s="596"/>
      <c r="F160" s="596"/>
      <c r="G160" s="560"/>
      <c r="H160" s="453"/>
      <c r="I160" s="453"/>
      <c r="J160" s="453"/>
      <c r="K160" s="569"/>
      <c r="L160" s="496"/>
      <c r="M160" s="573"/>
    </row>
    <row r="161" spans="4:13" x14ac:dyDescent="0.25">
      <c r="D161" s="168">
        <v>118</v>
      </c>
      <c r="E161" s="596"/>
      <c r="F161" s="596"/>
      <c r="G161" s="560"/>
      <c r="H161" s="453"/>
      <c r="I161" s="453"/>
      <c r="J161" s="453"/>
      <c r="K161" s="569"/>
      <c r="L161" s="496"/>
      <c r="M161" s="573"/>
    </row>
    <row r="162" spans="4:13" x14ac:dyDescent="0.25">
      <c r="D162" s="168">
        <v>119</v>
      </c>
      <c r="E162" s="596"/>
      <c r="F162" s="596"/>
      <c r="G162" s="560"/>
      <c r="H162" s="453"/>
      <c r="I162" s="453"/>
      <c r="J162" s="453"/>
      <c r="K162" s="569"/>
      <c r="L162" s="496"/>
      <c r="M162" s="573"/>
    </row>
    <row r="163" spans="4:13" x14ac:dyDescent="0.25">
      <c r="D163" s="168">
        <v>120</v>
      </c>
      <c r="E163" s="596"/>
      <c r="F163" s="596"/>
      <c r="G163" s="560"/>
      <c r="H163" s="453"/>
      <c r="I163" s="453"/>
      <c r="J163" s="453"/>
      <c r="K163" s="569"/>
      <c r="L163" s="496"/>
      <c r="M163" s="573"/>
    </row>
    <row r="164" spans="4:13" x14ac:dyDescent="0.25">
      <c r="D164" s="168">
        <v>121</v>
      </c>
      <c r="E164" s="596"/>
      <c r="F164" s="596"/>
      <c r="G164" s="560"/>
      <c r="H164" s="453"/>
      <c r="I164" s="453"/>
      <c r="J164" s="453"/>
      <c r="K164" s="569"/>
      <c r="L164" s="496"/>
      <c r="M164" s="573"/>
    </row>
    <row r="165" spans="4:13" x14ac:dyDescent="0.25">
      <c r="D165" s="168">
        <v>122</v>
      </c>
      <c r="E165" s="596"/>
      <c r="F165" s="596"/>
      <c r="G165" s="560"/>
      <c r="H165" s="453"/>
      <c r="I165" s="453"/>
      <c r="J165" s="453"/>
      <c r="K165" s="569"/>
      <c r="L165" s="496"/>
      <c r="M165" s="573"/>
    </row>
    <row r="166" spans="4:13" x14ac:dyDescent="0.25">
      <c r="D166" s="168">
        <v>123</v>
      </c>
      <c r="E166" s="596"/>
      <c r="F166" s="596"/>
      <c r="G166" s="560"/>
      <c r="H166" s="453"/>
      <c r="I166" s="453"/>
      <c r="J166" s="453"/>
      <c r="K166" s="569"/>
      <c r="L166" s="496"/>
      <c r="M166" s="573"/>
    </row>
    <row r="167" spans="4:13" x14ac:dyDescent="0.25">
      <c r="D167" s="168">
        <v>124</v>
      </c>
      <c r="E167" s="596"/>
      <c r="F167" s="596"/>
      <c r="G167" s="560"/>
      <c r="H167" s="453"/>
      <c r="I167" s="453"/>
      <c r="J167" s="453"/>
      <c r="K167" s="569"/>
      <c r="L167" s="496"/>
      <c r="M167" s="573"/>
    </row>
    <row r="168" spans="4:13" x14ac:dyDescent="0.25">
      <c r="D168" s="168">
        <v>125</v>
      </c>
      <c r="E168" s="596"/>
      <c r="F168" s="596"/>
      <c r="G168" s="560"/>
      <c r="H168" s="453"/>
      <c r="I168" s="453"/>
      <c r="J168" s="453"/>
      <c r="K168" s="569"/>
      <c r="L168" s="496"/>
      <c r="M168" s="573"/>
    </row>
    <row r="169" spans="4:13" x14ac:dyDescent="0.25">
      <c r="D169" s="168">
        <v>126</v>
      </c>
      <c r="E169" s="596"/>
      <c r="F169" s="596"/>
      <c r="G169" s="560"/>
      <c r="H169" s="453"/>
      <c r="I169" s="453"/>
      <c r="J169" s="453"/>
      <c r="K169" s="569"/>
      <c r="L169" s="496"/>
      <c r="M169" s="573"/>
    </row>
    <row r="170" spans="4:13" x14ac:dyDescent="0.25">
      <c r="D170" s="168">
        <v>127</v>
      </c>
      <c r="E170" s="596"/>
      <c r="F170" s="596"/>
      <c r="G170" s="560"/>
      <c r="H170" s="453"/>
      <c r="I170" s="453"/>
      <c r="J170" s="453"/>
      <c r="K170" s="569"/>
      <c r="L170" s="496"/>
      <c r="M170" s="573"/>
    </row>
    <row r="171" spans="4:13" x14ac:dyDescent="0.25">
      <c r="D171" s="168">
        <v>128</v>
      </c>
      <c r="E171" s="596"/>
      <c r="F171" s="596"/>
      <c r="G171" s="560"/>
      <c r="H171" s="453"/>
      <c r="I171" s="453"/>
      <c r="J171" s="453"/>
      <c r="K171" s="569"/>
      <c r="L171" s="496"/>
      <c r="M171" s="573"/>
    </row>
    <row r="172" spans="4:13" x14ac:dyDescent="0.25">
      <c r="D172" s="168">
        <v>129</v>
      </c>
      <c r="E172" s="596"/>
      <c r="F172" s="596"/>
      <c r="G172" s="560"/>
      <c r="H172" s="453"/>
      <c r="I172" s="453"/>
      <c r="J172" s="453"/>
      <c r="K172" s="569"/>
      <c r="L172" s="496"/>
      <c r="M172" s="573"/>
    </row>
    <row r="173" spans="4:13" x14ac:dyDescent="0.25">
      <c r="D173" s="168">
        <v>130</v>
      </c>
      <c r="E173" s="596"/>
      <c r="F173" s="596"/>
      <c r="G173" s="560"/>
      <c r="H173" s="453"/>
      <c r="I173" s="453"/>
      <c r="J173" s="453"/>
      <c r="K173" s="569"/>
      <c r="L173" s="496"/>
      <c r="M173" s="573"/>
    </row>
    <row r="174" spans="4:13" x14ac:dyDescent="0.25">
      <c r="D174" s="168">
        <v>131</v>
      </c>
      <c r="E174" s="596"/>
      <c r="F174" s="596"/>
      <c r="G174" s="560"/>
      <c r="H174" s="453"/>
      <c r="I174" s="453"/>
      <c r="J174" s="453"/>
      <c r="K174" s="569"/>
      <c r="L174" s="496"/>
      <c r="M174" s="573"/>
    </row>
    <row r="175" spans="4:13" x14ac:dyDescent="0.25">
      <c r="D175" s="168">
        <v>132</v>
      </c>
      <c r="E175" s="596"/>
      <c r="F175" s="596"/>
      <c r="G175" s="560"/>
      <c r="H175" s="453"/>
      <c r="I175" s="453"/>
      <c r="J175" s="453"/>
      <c r="K175" s="569"/>
      <c r="L175" s="496"/>
      <c r="M175" s="573"/>
    </row>
    <row r="176" spans="4:13" x14ac:dyDescent="0.25">
      <c r="D176" s="168">
        <v>133</v>
      </c>
      <c r="E176" s="596"/>
      <c r="F176" s="596"/>
      <c r="G176" s="560"/>
      <c r="H176" s="453"/>
      <c r="I176" s="453"/>
      <c r="J176" s="453"/>
      <c r="K176" s="569"/>
      <c r="L176" s="496"/>
      <c r="M176" s="573"/>
    </row>
    <row r="177" spans="4:13" x14ac:dyDescent="0.25">
      <c r="D177" s="168">
        <v>134</v>
      </c>
      <c r="E177" s="596"/>
      <c r="F177" s="596"/>
      <c r="G177" s="560"/>
      <c r="H177" s="453"/>
      <c r="I177" s="453"/>
      <c r="J177" s="453"/>
      <c r="K177" s="569"/>
      <c r="L177" s="496"/>
      <c r="M177" s="573"/>
    </row>
    <row r="178" spans="4:13" x14ac:dyDescent="0.25">
      <c r="D178" s="168">
        <v>135</v>
      </c>
      <c r="E178" s="596"/>
      <c r="F178" s="596"/>
      <c r="G178" s="560"/>
      <c r="H178" s="453"/>
      <c r="I178" s="453"/>
      <c r="J178" s="453"/>
      <c r="K178" s="569"/>
      <c r="L178" s="496"/>
      <c r="M178" s="573"/>
    </row>
    <row r="179" spans="4:13" x14ac:dyDescent="0.25">
      <c r="D179" s="168">
        <v>136</v>
      </c>
      <c r="E179" s="596"/>
      <c r="F179" s="596"/>
      <c r="G179" s="560"/>
      <c r="H179" s="453"/>
      <c r="I179" s="453"/>
      <c r="J179" s="453"/>
      <c r="K179" s="569"/>
      <c r="L179" s="496"/>
      <c r="M179" s="573"/>
    </row>
    <row r="180" spans="4:13" x14ac:dyDescent="0.25">
      <c r="D180" s="168">
        <v>137</v>
      </c>
      <c r="E180" s="596"/>
      <c r="F180" s="596"/>
      <c r="G180" s="560"/>
      <c r="H180" s="453"/>
      <c r="I180" s="453"/>
      <c r="J180" s="453"/>
      <c r="K180" s="569"/>
      <c r="L180" s="496"/>
      <c r="M180" s="573"/>
    </row>
    <row r="181" spans="4:13" x14ac:dyDescent="0.25">
      <c r="D181" s="168">
        <v>138</v>
      </c>
      <c r="E181" s="596"/>
      <c r="F181" s="596"/>
      <c r="G181" s="560"/>
      <c r="H181" s="453"/>
      <c r="I181" s="453"/>
      <c r="J181" s="453"/>
      <c r="K181" s="569"/>
      <c r="L181" s="496"/>
      <c r="M181" s="573"/>
    </row>
    <row r="182" spans="4:13" x14ac:dyDescent="0.25">
      <c r="D182" s="168">
        <v>139</v>
      </c>
      <c r="E182" s="596"/>
      <c r="F182" s="596"/>
      <c r="G182" s="560"/>
      <c r="H182" s="453"/>
      <c r="I182" s="453"/>
      <c r="J182" s="453"/>
      <c r="K182" s="569"/>
      <c r="L182" s="496"/>
      <c r="M182" s="573"/>
    </row>
    <row r="183" spans="4:13" x14ac:dyDescent="0.25">
      <c r="D183" s="168">
        <v>140</v>
      </c>
      <c r="E183" s="596"/>
      <c r="F183" s="596"/>
      <c r="G183" s="560"/>
      <c r="H183" s="453"/>
      <c r="I183" s="453"/>
      <c r="J183" s="453"/>
      <c r="K183" s="569"/>
      <c r="L183" s="496"/>
      <c r="M183" s="573"/>
    </row>
    <row r="184" spans="4:13" x14ac:dyDescent="0.25">
      <c r="D184" s="168">
        <v>141</v>
      </c>
      <c r="E184" s="596"/>
      <c r="F184" s="596"/>
      <c r="G184" s="560"/>
      <c r="H184" s="453"/>
      <c r="I184" s="453"/>
      <c r="J184" s="453"/>
      <c r="K184" s="569"/>
      <c r="L184" s="496"/>
      <c r="M184" s="573"/>
    </row>
    <row r="185" spans="4:13" x14ac:dyDescent="0.25">
      <c r="D185" s="168">
        <v>142</v>
      </c>
      <c r="E185" s="596"/>
      <c r="F185" s="596"/>
      <c r="G185" s="560"/>
      <c r="H185" s="453"/>
      <c r="I185" s="453"/>
      <c r="J185" s="453"/>
      <c r="K185" s="569"/>
      <c r="L185" s="496"/>
      <c r="M185" s="573"/>
    </row>
    <row r="186" spans="4:13" x14ac:dyDescent="0.25">
      <c r="D186" s="168">
        <v>143</v>
      </c>
      <c r="E186" s="596"/>
      <c r="F186" s="596"/>
      <c r="G186" s="560"/>
      <c r="H186" s="453"/>
      <c r="I186" s="453"/>
      <c r="J186" s="453"/>
      <c r="K186" s="569"/>
      <c r="L186" s="496"/>
      <c r="M186" s="573"/>
    </row>
    <row r="187" spans="4:13" x14ac:dyDescent="0.25">
      <c r="D187" s="168">
        <v>144</v>
      </c>
      <c r="E187" s="596"/>
      <c r="F187" s="596"/>
      <c r="G187" s="560"/>
      <c r="H187" s="453"/>
      <c r="I187" s="453"/>
      <c r="J187" s="453"/>
      <c r="K187" s="569"/>
      <c r="L187" s="496"/>
      <c r="M187" s="573"/>
    </row>
    <row r="188" spans="4:13" x14ac:dyDescent="0.25">
      <c r="D188" s="168">
        <v>145</v>
      </c>
      <c r="E188" s="596"/>
      <c r="F188" s="596"/>
      <c r="G188" s="560"/>
      <c r="H188" s="453"/>
      <c r="I188" s="453"/>
      <c r="J188" s="453"/>
      <c r="K188" s="569"/>
      <c r="L188" s="496"/>
      <c r="M188" s="573"/>
    </row>
    <row r="189" spans="4:13" x14ac:dyDescent="0.25">
      <c r="D189" s="168">
        <v>146</v>
      </c>
      <c r="E189" s="596"/>
      <c r="F189" s="596"/>
      <c r="G189" s="560"/>
      <c r="H189" s="453"/>
      <c r="I189" s="453"/>
      <c r="J189" s="453"/>
      <c r="K189" s="569"/>
      <c r="L189" s="496"/>
      <c r="M189" s="573"/>
    </row>
    <row r="190" spans="4:13" x14ac:dyDescent="0.25">
      <c r="D190" s="168">
        <v>147</v>
      </c>
      <c r="E190" s="596"/>
      <c r="F190" s="596"/>
      <c r="G190" s="560"/>
      <c r="H190" s="453"/>
      <c r="I190" s="453"/>
      <c r="J190" s="453"/>
      <c r="K190" s="569"/>
      <c r="L190" s="496"/>
      <c r="M190" s="573"/>
    </row>
    <row r="191" spans="4:13" x14ac:dyDescent="0.25">
      <c r="D191" s="168">
        <v>148</v>
      </c>
      <c r="E191" s="596"/>
      <c r="F191" s="596"/>
      <c r="G191" s="560"/>
      <c r="H191" s="453"/>
      <c r="I191" s="453"/>
      <c r="J191" s="453"/>
      <c r="K191" s="569"/>
      <c r="L191" s="496"/>
      <c r="M191" s="573"/>
    </row>
    <row r="192" spans="4:13" x14ac:dyDescent="0.25">
      <c r="D192" s="168">
        <v>149</v>
      </c>
      <c r="E192" s="596"/>
      <c r="F192" s="596"/>
      <c r="G192" s="560"/>
      <c r="H192" s="453"/>
      <c r="I192" s="453"/>
      <c r="J192" s="453"/>
      <c r="K192" s="569"/>
      <c r="L192" s="496"/>
      <c r="M192" s="573"/>
    </row>
    <row r="193" spans="4:13" x14ac:dyDescent="0.25">
      <c r="D193" s="168">
        <v>150</v>
      </c>
      <c r="E193" s="596"/>
      <c r="F193" s="596"/>
      <c r="G193" s="560"/>
      <c r="H193" s="453"/>
      <c r="I193" s="453"/>
      <c r="J193" s="453"/>
      <c r="K193" s="569"/>
      <c r="L193" s="496"/>
      <c r="M193" s="573"/>
    </row>
    <row r="194" spans="4:13" x14ac:dyDescent="0.25">
      <c r="D194" s="168">
        <v>151</v>
      </c>
      <c r="E194" s="596"/>
      <c r="F194" s="596"/>
      <c r="G194" s="560"/>
      <c r="H194" s="453"/>
      <c r="I194" s="453"/>
      <c r="J194" s="453"/>
      <c r="K194" s="569"/>
      <c r="L194" s="496"/>
      <c r="M194" s="573"/>
    </row>
    <row r="195" spans="4:13" x14ac:dyDescent="0.25">
      <c r="D195" s="168">
        <v>152</v>
      </c>
      <c r="E195" s="596"/>
      <c r="F195" s="596"/>
      <c r="G195" s="560"/>
      <c r="H195" s="453"/>
      <c r="I195" s="453"/>
      <c r="J195" s="453"/>
      <c r="K195" s="569"/>
      <c r="L195" s="496"/>
      <c r="M195" s="573"/>
    </row>
    <row r="196" spans="4:13" x14ac:dyDescent="0.25">
      <c r="D196" s="168">
        <v>153</v>
      </c>
      <c r="E196" s="596"/>
      <c r="F196" s="596"/>
      <c r="G196" s="560"/>
      <c r="H196" s="453"/>
      <c r="I196" s="453"/>
      <c r="J196" s="453"/>
      <c r="K196" s="569"/>
      <c r="L196" s="496"/>
      <c r="M196" s="573"/>
    </row>
    <row r="197" spans="4:13" x14ac:dyDescent="0.25">
      <c r="D197" s="168">
        <v>154</v>
      </c>
      <c r="E197" s="596"/>
      <c r="F197" s="596"/>
      <c r="G197" s="560"/>
      <c r="H197" s="453"/>
      <c r="I197" s="453"/>
      <c r="J197" s="453"/>
      <c r="K197" s="569"/>
      <c r="L197" s="496"/>
      <c r="M197" s="573"/>
    </row>
    <row r="198" spans="4:13" x14ac:dyDescent="0.25">
      <c r="D198" s="168">
        <v>155</v>
      </c>
      <c r="E198" s="596"/>
      <c r="F198" s="596"/>
      <c r="G198" s="560"/>
      <c r="H198" s="453"/>
      <c r="I198" s="453"/>
      <c r="J198" s="453"/>
      <c r="K198" s="569"/>
      <c r="L198" s="496"/>
      <c r="M198" s="573"/>
    </row>
    <row r="199" spans="4:13" x14ac:dyDescent="0.25">
      <c r="D199" s="168">
        <v>156</v>
      </c>
      <c r="E199" s="596"/>
      <c r="F199" s="596"/>
      <c r="G199" s="560"/>
      <c r="H199" s="453"/>
      <c r="I199" s="453"/>
      <c r="J199" s="453"/>
      <c r="K199" s="569"/>
      <c r="L199" s="496"/>
      <c r="M199" s="573"/>
    </row>
    <row r="200" spans="4:13" x14ac:dyDescent="0.25">
      <c r="D200" s="168">
        <v>157</v>
      </c>
      <c r="E200" s="596"/>
      <c r="F200" s="596"/>
      <c r="G200" s="560"/>
      <c r="H200" s="453"/>
      <c r="I200" s="453"/>
      <c r="J200" s="453"/>
      <c r="K200" s="569"/>
      <c r="L200" s="496"/>
      <c r="M200" s="573"/>
    </row>
    <row r="201" spans="4:13" x14ac:dyDescent="0.25">
      <c r="D201" s="168">
        <v>158</v>
      </c>
      <c r="E201" s="596"/>
      <c r="F201" s="596"/>
      <c r="G201" s="560"/>
      <c r="H201" s="453"/>
      <c r="I201" s="453"/>
      <c r="J201" s="453"/>
      <c r="K201" s="569"/>
      <c r="L201" s="496"/>
      <c r="M201" s="573"/>
    </row>
    <row r="202" spans="4:13" x14ac:dyDescent="0.25">
      <c r="D202" s="168">
        <v>159</v>
      </c>
      <c r="E202" s="596"/>
      <c r="F202" s="596"/>
      <c r="G202" s="560"/>
      <c r="H202" s="453"/>
      <c r="I202" s="453"/>
      <c r="J202" s="453"/>
      <c r="K202" s="569"/>
      <c r="L202" s="496"/>
      <c r="M202" s="573"/>
    </row>
    <row r="203" spans="4:13" x14ac:dyDescent="0.25">
      <c r="D203" s="168">
        <v>160</v>
      </c>
      <c r="E203" s="596"/>
      <c r="F203" s="596"/>
      <c r="G203" s="560"/>
      <c r="H203" s="453"/>
      <c r="I203" s="453"/>
      <c r="J203" s="453"/>
      <c r="K203" s="569"/>
      <c r="L203" s="496"/>
      <c r="M203" s="573"/>
    </row>
    <row r="204" spans="4:13" x14ac:dyDescent="0.25">
      <c r="D204" s="168">
        <v>161</v>
      </c>
      <c r="E204" s="596"/>
      <c r="F204" s="596"/>
      <c r="G204" s="560"/>
      <c r="H204" s="453"/>
      <c r="I204" s="453"/>
      <c r="J204" s="453"/>
      <c r="K204" s="569"/>
      <c r="L204" s="496"/>
      <c r="M204" s="573"/>
    </row>
    <row r="205" spans="4:13" x14ac:dyDescent="0.25">
      <c r="D205" s="168">
        <v>162</v>
      </c>
      <c r="E205" s="596"/>
      <c r="F205" s="596"/>
      <c r="G205" s="560"/>
      <c r="H205" s="453"/>
      <c r="I205" s="453"/>
      <c r="J205" s="453"/>
      <c r="K205" s="569"/>
      <c r="L205" s="496"/>
      <c r="M205" s="573"/>
    </row>
    <row r="206" spans="4:13" x14ac:dyDescent="0.25">
      <c r="D206" s="168">
        <v>163</v>
      </c>
      <c r="E206" s="596"/>
      <c r="F206" s="596"/>
      <c r="G206" s="560"/>
      <c r="H206" s="453"/>
      <c r="I206" s="453"/>
      <c r="J206" s="453"/>
      <c r="K206" s="569"/>
      <c r="L206" s="496"/>
      <c r="M206" s="573"/>
    </row>
    <row r="207" spans="4:13" x14ac:dyDescent="0.25">
      <c r="D207" s="168">
        <v>164</v>
      </c>
      <c r="E207" s="596"/>
      <c r="F207" s="596"/>
      <c r="G207" s="560"/>
      <c r="H207" s="453"/>
      <c r="I207" s="453"/>
      <c r="J207" s="453"/>
      <c r="K207" s="569"/>
      <c r="L207" s="496"/>
      <c r="M207" s="573"/>
    </row>
    <row r="208" spans="4:13" x14ac:dyDescent="0.25">
      <c r="D208" s="168">
        <v>165</v>
      </c>
      <c r="E208" s="596"/>
      <c r="F208" s="596"/>
      <c r="G208" s="560"/>
      <c r="H208" s="453"/>
      <c r="I208" s="453"/>
      <c r="J208" s="453"/>
      <c r="K208" s="569"/>
      <c r="L208" s="496"/>
      <c r="M208" s="573"/>
    </row>
    <row r="209" spans="4:13" x14ac:dyDescent="0.25">
      <c r="D209" s="168">
        <v>166</v>
      </c>
      <c r="E209" s="596"/>
      <c r="F209" s="596"/>
      <c r="G209" s="560"/>
      <c r="H209" s="453"/>
      <c r="I209" s="453"/>
      <c r="J209" s="453"/>
      <c r="K209" s="569"/>
      <c r="L209" s="496"/>
      <c r="M209" s="573"/>
    </row>
    <row r="210" spans="4:13" x14ac:dyDescent="0.25">
      <c r="D210" s="168">
        <v>167</v>
      </c>
      <c r="E210" s="596"/>
      <c r="F210" s="596"/>
      <c r="G210" s="560"/>
      <c r="H210" s="453"/>
      <c r="I210" s="453"/>
      <c r="J210" s="453"/>
      <c r="K210" s="569"/>
      <c r="L210" s="496"/>
      <c r="M210" s="573"/>
    </row>
    <row r="211" spans="4:13" x14ac:dyDescent="0.25">
      <c r="D211" s="168">
        <v>168</v>
      </c>
      <c r="E211" s="596"/>
      <c r="F211" s="596"/>
      <c r="G211" s="560"/>
      <c r="H211" s="453"/>
      <c r="I211" s="453"/>
      <c r="J211" s="453"/>
      <c r="K211" s="569"/>
      <c r="L211" s="496"/>
      <c r="M211" s="573"/>
    </row>
    <row r="212" spans="4:13" x14ac:dyDescent="0.25">
      <c r="D212" s="168">
        <v>169</v>
      </c>
      <c r="E212" s="596"/>
      <c r="F212" s="596"/>
      <c r="G212" s="560"/>
      <c r="H212" s="453"/>
      <c r="I212" s="453"/>
      <c r="J212" s="453"/>
      <c r="K212" s="569"/>
      <c r="L212" s="496"/>
      <c r="M212" s="573"/>
    </row>
    <row r="213" spans="4:13" x14ac:dyDescent="0.25">
      <c r="D213" s="168">
        <v>170</v>
      </c>
      <c r="E213" s="596"/>
      <c r="F213" s="596"/>
      <c r="G213" s="560"/>
      <c r="H213" s="453"/>
      <c r="I213" s="453"/>
      <c r="J213" s="453"/>
      <c r="K213" s="569"/>
      <c r="L213" s="496"/>
      <c r="M213" s="573"/>
    </row>
    <row r="214" spans="4:13" x14ac:dyDescent="0.25">
      <c r="D214" s="168">
        <v>171</v>
      </c>
      <c r="E214" s="596"/>
      <c r="F214" s="596"/>
      <c r="G214" s="560"/>
      <c r="H214" s="453"/>
      <c r="I214" s="453"/>
      <c r="J214" s="453"/>
      <c r="K214" s="569"/>
      <c r="L214" s="496"/>
      <c r="M214" s="573"/>
    </row>
    <row r="215" spans="4:13" x14ac:dyDescent="0.25">
      <c r="D215" s="168">
        <v>172</v>
      </c>
      <c r="E215" s="596"/>
      <c r="F215" s="596"/>
      <c r="G215" s="560"/>
      <c r="H215" s="453"/>
      <c r="I215" s="453"/>
      <c r="J215" s="453"/>
      <c r="K215" s="569"/>
      <c r="L215" s="496"/>
      <c r="M215" s="573"/>
    </row>
    <row r="216" spans="4:13" x14ac:dyDescent="0.25">
      <c r="D216" s="168">
        <v>173</v>
      </c>
      <c r="E216" s="596"/>
      <c r="F216" s="596"/>
      <c r="G216" s="560"/>
      <c r="H216" s="453"/>
      <c r="I216" s="453"/>
      <c r="J216" s="453"/>
      <c r="K216" s="569"/>
      <c r="L216" s="496"/>
      <c r="M216" s="573"/>
    </row>
    <row r="217" spans="4:13" x14ac:dyDescent="0.25">
      <c r="D217" s="168">
        <v>174</v>
      </c>
      <c r="E217" s="596"/>
      <c r="F217" s="596"/>
      <c r="G217" s="560"/>
      <c r="H217" s="453"/>
      <c r="I217" s="453"/>
      <c r="J217" s="453"/>
      <c r="K217" s="569"/>
      <c r="L217" s="496"/>
      <c r="M217" s="573"/>
    </row>
    <row r="218" spans="4:13" x14ac:dyDescent="0.25">
      <c r="D218" s="168">
        <v>175</v>
      </c>
      <c r="E218" s="596"/>
      <c r="F218" s="596"/>
      <c r="G218" s="560"/>
      <c r="H218" s="453"/>
      <c r="I218" s="453"/>
      <c r="J218" s="453"/>
      <c r="K218" s="569"/>
      <c r="L218" s="496"/>
      <c r="M218" s="573"/>
    </row>
    <row r="219" spans="4:13" x14ac:dyDescent="0.25">
      <c r="D219" s="168">
        <v>176</v>
      </c>
      <c r="E219" s="596"/>
      <c r="F219" s="596"/>
      <c r="G219" s="560"/>
      <c r="H219" s="453"/>
      <c r="I219" s="453"/>
      <c r="J219" s="453"/>
      <c r="K219" s="569"/>
      <c r="L219" s="496"/>
      <c r="M219" s="573"/>
    </row>
    <row r="220" spans="4:13" x14ac:dyDescent="0.25">
      <c r="D220" s="168">
        <v>177</v>
      </c>
      <c r="E220" s="596"/>
      <c r="F220" s="596"/>
      <c r="G220" s="560"/>
      <c r="H220" s="453"/>
      <c r="I220" s="453"/>
      <c r="J220" s="453"/>
      <c r="K220" s="569"/>
      <c r="L220" s="496"/>
      <c r="M220" s="573"/>
    </row>
    <row r="221" spans="4:13" x14ac:dyDescent="0.25">
      <c r="D221" s="168">
        <v>178</v>
      </c>
      <c r="E221" s="596"/>
      <c r="F221" s="596"/>
      <c r="G221" s="560"/>
      <c r="H221" s="453"/>
      <c r="I221" s="453"/>
      <c r="J221" s="453"/>
      <c r="K221" s="569"/>
      <c r="L221" s="496"/>
      <c r="M221" s="573"/>
    </row>
    <row r="222" spans="4:13" x14ac:dyDescent="0.25">
      <c r="D222" s="168">
        <v>179</v>
      </c>
      <c r="E222" s="596"/>
      <c r="F222" s="596"/>
      <c r="G222" s="560"/>
      <c r="H222" s="453"/>
      <c r="I222" s="453"/>
      <c r="J222" s="453"/>
      <c r="K222" s="569"/>
      <c r="L222" s="496"/>
      <c r="M222" s="573"/>
    </row>
    <row r="223" spans="4:13" x14ac:dyDescent="0.25">
      <c r="D223" s="168">
        <v>180</v>
      </c>
      <c r="E223" s="596"/>
      <c r="F223" s="596"/>
      <c r="G223" s="560"/>
      <c r="H223" s="453"/>
      <c r="I223" s="453"/>
      <c r="J223" s="453"/>
      <c r="K223" s="569"/>
      <c r="L223" s="496"/>
      <c r="M223" s="573"/>
    </row>
    <row r="224" spans="4:13" x14ac:dyDescent="0.25">
      <c r="D224" s="168">
        <v>181</v>
      </c>
      <c r="E224" s="596"/>
      <c r="F224" s="596"/>
      <c r="G224" s="560"/>
      <c r="H224" s="453"/>
      <c r="I224" s="453"/>
      <c r="J224" s="453"/>
      <c r="K224" s="569"/>
      <c r="L224" s="496"/>
      <c r="M224" s="573"/>
    </row>
    <row r="225" spans="4:13" x14ac:dyDescent="0.25">
      <c r="D225" s="168">
        <v>182</v>
      </c>
      <c r="E225" s="596"/>
      <c r="F225" s="596"/>
      <c r="G225" s="560"/>
      <c r="H225" s="453"/>
      <c r="I225" s="453"/>
      <c r="J225" s="453"/>
      <c r="K225" s="569"/>
      <c r="L225" s="496"/>
      <c r="M225" s="573"/>
    </row>
    <row r="226" spans="4:13" x14ac:dyDescent="0.25">
      <c r="D226" s="168">
        <v>183</v>
      </c>
      <c r="E226" s="596"/>
      <c r="F226" s="596"/>
      <c r="G226" s="560"/>
      <c r="H226" s="453"/>
      <c r="I226" s="453"/>
      <c r="J226" s="453"/>
      <c r="K226" s="569"/>
      <c r="L226" s="496"/>
      <c r="M226" s="573"/>
    </row>
    <row r="227" spans="4:13" x14ac:dyDescent="0.25">
      <c r="D227" s="168">
        <v>184</v>
      </c>
      <c r="E227" s="596"/>
      <c r="F227" s="596"/>
      <c r="G227" s="560"/>
      <c r="H227" s="453"/>
      <c r="I227" s="453"/>
      <c r="J227" s="453"/>
      <c r="K227" s="569"/>
      <c r="L227" s="496"/>
      <c r="M227" s="573"/>
    </row>
    <row r="228" spans="4:13" x14ac:dyDescent="0.25">
      <c r="D228" s="168">
        <v>185</v>
      </c>
      <c r="E228" s="596"/>
      <c r="F228" s="596"/>
      <c r="G228" s="560"/>
      <c r="H228" s="453"/>
      <c r="I228" s="453"/>
      <c r="J228" s="453"/>
      <c r="K228" s="569"/>
      <c r="L228" s="496"/>
      <c r="M228" s="573"/>
    </row>
    <row r="229" spans="4:13" x14ac:dyDescent="0.25">
      <c r="D229" s="168">
        <v>186</v>
      </c>
      <c r="E229" s="596"/>
      <c r="F229" s="596"/>
      <c r="G229" s="560"/>
      <c r="H229" s="453"/>
      <c r="I229" s="453"/>
      <c r="J229" s="453"/>
      <c r="K229" s="569"/>
      <c r="L229" s="496"/>
      <c r="M229" s="573"/>
    </row>
    <row r="230" spans="4:13" x14ac:dyDescent="0.25">
      <c r="D230" s="168">
        <v>187</v>
      </c>
      <c r="E230" s="596"/>
      <c r="F230" s="596"/>
      <c r="G230" s="560"/>
      <c r="H230" s="453"/>
      <c r="I230" s="453"/>
      <c r="J230" s="453"/>
      <c r="K230" s="569"/>
      <c r="L230" s="496"/>
      <c r="M230" s="573"/>
    </row>
    <row r="231" spans="4:13" x14ac:dyDescent="0.25">
      <c r="D231" s="168">
        <v>188</v>
      </c>
      <c r="E231" s="596"/>
      <c r="F231" s="596"/>
      <c r="G231" s="560"/>
      <c r="H231" s="453"/>
      <c r="I231" s="453"/>
      <c r="J231" s="453"/>
      <c r="K231" s="569"/>
      <c r="L231" s="496"/>
      <c r="M231" s="573"/>
    </row>
    <row r="232" spans="4:13" x14ac:dyDescent="0.25">
      <c r="D232" s="168">
        <v>189</v>
      </c>
      <c r="E232" s="596"/>
      <c r="F232" s="596"/>
      <c r="G232" s="560"/>
      <c r="H232" s="453"/>
      <c r="I232" s="453"/>
      <c r="J232" s="453"/>
      <c r="K232" s="569"/>
      <c r="L232" s="496"/>
      <c r="M232" s="573"/>
    </row>
    <row r="233" spans="4:13" x14ac:dyDescent="0.25">
      <c r="D233" s="168">
        <v>190</v>
      </c>
      <c r="E233" s="596"/>
      <c r="F233" s="596"/>
      <c r="G233" s="560"/>
      <c r="H233" s="453"/>
      <c r="I233" s="453"/>
      <c r="J233" s="453"/>
      <c r="K233" s="569"/>
      <c r="L233" s="496"/>
      <c r="M233" s="573"/>
    </row>
    <row r="234" spans="4:13" x14ac:dyDescent="0.25">
      <c r="D234" s="168">
        <v>191</v>
      </c>
      <c r="E234" s="596"/>
      <c r="F234" s="596"/>
      <c r="G234" s="560"/>
      <c r="H234" s="453"/>
      <c r="I234" s="453"/>
      <c r="J234" s="453"/>
      <c r="K234" s="569"/>
      <c r="L234" s="496"/>
      <c r="M234" s="573"/>
    </row>
    <row r="235" spans="4:13" x14ac:dyDescent="0.25">
      <c r="D235" s="168">
        <v>192</v>
      </c>
      <c r="E235" s="596"/>
      <c r="F235" s="596"/>
      <c r="G235" s="560"/>
      <c r="H235" s="453"/>
      <c r="I235" s="453"/>
      <c r="J235" s="453"/>
      <c r="K235" s="569"/>
      <c r="L235" s="496"/>
      <c r="M235" s="573"/>
    </row>
    <row r="236" spans="4:13" x14ac:dyDescent="0.25">
      <c r="D236" s="168">
        <v>193</v>
      </c>
      <c r="E236" s="596"/>
      <c r="F236" s="596"/>
      <c r="G236" s="560"/>
      <c r="H236" s="453"/>
      <c r="I236" s="453"/>
      <c r="J236" s="453"/>
      <c r="K236" s="569"/>
      <c r="L236" s="496"/>
      <c r="M236" s="573"/>
    </row>
    <row r="237" spans="4:13" x14ac:dyDescent="0.25">
      <c r="D237" s="168">
        <v>194</v>
      </c>
      <c r="E237" s="596"/>
      <c r="F237" s="596"/>
      <c r="G237" s="560"/>
      <c r="H237" s="453"/>
      <c r="I237" s="453"/>
      <c r="J237" s="453"/>
      <c r="K237" s="569"/>
      <c r="L237" s="496"/>
      <c r="M237" s="573"/>
    </row>
    <row r="238" spans="4:13" x14ac:dyDescent="0.25">
      <c r="D238" s="168">
        <v>195</v>
      </c>
      <c r="E238" s="596"/>
      <c r="F238" s="596"/>
      <c r="G238" s="560"/>
      <c r="H238" s="453"/>
      <c r="I238" s="453"/>
      <c r="J238" s="453"/>
      <c r="K238" s="569"/>
      <c r="L238" s="496"/>
      <c r="M238" s="573"/>
    </row>
    <row r="239" spans="4:13" x14ac:dyDescent="0.25">
      <c r="D239" s="168">
        <v>196</v>
      </c>
      <c r="E239" s="596"/>
      <c r="F239" s="596"/>
      <c r="G239" s="560"/>
      <c r="H239" s="453"/>
      <c r="I239" s="453"/>
      <c r="J239" s="453"/>
      <c r="K239" s="569"/>
      <c r="L239" s="496"/>
      <c r="M239" s="573"/>
    </row>
    <row r="240" spans="4:13" x14ac:dyDescent="0.25">
      <c r="D240" s="168">
        <v>197</v>
      </c>
      <c r="E240" s="596"/>
      <c r="F240" s="596"/>
      <c r="G240" s="560"/>
      <c r="H240" s="453"/>
      <c r="I240" s="453"/>
      <c r="J240" s="453"/>
      <c r="K240" s="569"/>
      <c r="L240" s="496"/>
      <c r="M240" s="573"/>
    </row>
    <row r="241" spans="4:13" x14ac:dyDescent="0.25">
      <c r="D241" s="168">
        <v>198</v>
      </c>
      <c r="E241" s="596"/>
      <c r="F241" s="596"/>
      <c r="G241" s="560"/>
      <c r="H241" s="453"/>
      <c r="I241" s="453"/>
      <c r="J241" s="453"/>
      <c r="K241" s="569"/>
      <c r="L241" s="496"/>
      <c r="M241" s="573"/>
    </row>
    <row r="242" spans="4:13" x14ac:dyDescent="0.25">
      <c r="D242" s="168">
        <v>199</v>
      </c>
      <c r="E242" s="596"/>
      <c r="F242" s="596"/>
      <c r="G242" s="560"/>
      <c r="H242" s="453"/>
      <c r="I242" s="453"/>
      <c r="J242" s="453"/>
      <c r="K242" s="569"/>
      <c r="L242" s="496"/>
      <c r="M242" s="573"/>
    </row>
    <row r="243" spans="4:13" x14ac:dyDescent="0.25">
      <c r="D243" s="168">
        <v>200</v>
      </c>
      <c r="E243" s="596"/>
      <c r="F243" s="596"/>
      <c r="G243" s="560"/>
      <c r="H243" s="453"/>
      <c r="I243" s="453"/>
      <c r="J243" s="453"/>
      <c r="K243" s="569"/>
      <c r="L243" s="496"/>
      <c r="M243" s="573"/>
    </row>
    <row r="244" spans="4:13" x14ac:dyDescent="0.25">
      <c r="D244" s="168">
        <v>201</v>
      </c>
      <c r="E244" s="596"/>
      <c r="F244" s="596"/>
      <c r="G244" s="560"/>
      <c r="H244" s="453"/>
      <c r="I244" s="453"/>
      <c r="J244" s="453"/>
      <c r="K244" s="569"/>
      <c r="L244" s="496"/>
      <c r="M244" s="573"/>
    </row>
    <row r="245" spans="4:13" x14ac:dyDescent="0.25">
      <c r="D245" s="168">
        <v>202</v>
      </c>
      <c r="E245" s="596"/>
      <c r="F245" s="596"/>
      <c r="G245" s="560"/>
      <c r="H245" s="453"/>
      <c r="I245" s="453"/>
      <c r="J245" s="453"/>
      <c r="K245" s="569"/>
      <c r="L245" s="496"/>
      <c r="M245" s="573"/>
    </row>
    <row r="246" spans="4:13" x14ac:dyDescent="0.25">
      <c r="D246" s="168">
        <v>203</v>
      </c>
      <c r="E246" s="596"/>
      <c r="F246" s="596"/>
      <c r="G246" s="560"/>
      <c r="H246" s="453"/>
      <c r="I246" s="453"/>
      <c r="J246" s="453"/>
      <c r="K246" s="569"/>
      <c r="L246" s="496"/>
      <c r="M246" s="573"/>
    </row>
    <row r="247" spans="4:13" x14ac:dyDescent="0.25">
      <c r="D247" s="168">
        <v>204</v>
      </c>
      <c r="E247" s="596"/>
      <c r="F247" s="596"/>
      <c r="G247" s="560"/>
      <c r="H247" s="453"/>
      <c r="I247" s="453"/>
      <c r="J247" s="453"/>
      <c r="K247" s="569"/>
      <c r="L247" s="496"/>
      <c r="M247" s="573"/>
    </row>
    <row r="248" spans="4:13" x14ac:dyDescent="0.25">
      <c r="D248" s="168">
        <v>205</v>
      </c>
      <c r="E248" s="596"/>
      <c r="F248" s="596"/>
      <c r="G248" s="560"/>
      <c r="H248" s="453"/>
      <c r="I248" s="453"/>
      <c r="J248" s="453"/>
      <c r="K248" s="569"/>
      <c r="L248" s="496"/>
      <c r="M248" s="573"/>
    </row>
    <row r="249" spans="4:13" x14ac:dyDescent="0.25">
      <c r="D249" s="168">
        <v>206</v>
      </c>
      <c r="E249" s="596"/>
      <c r="F249" s="596"/>
      <c r="G249" s="560"/>
      <c r="H249" s="453"/>
      <c r="I249" s="453"/>
      <c r="J249" s="453"/>
      <c r="K249" s="569"/>
      <c r="L249" s="496"/>
      <c r="M249" s="573"/>
    </row>
    <row r="250" spans="4:13" x14ac:dyDescent="0.25">
      <c r="D250" s="168">
        <v>207</v>
      </c>
      <c r="E250" s="596"/>
      <c r="F250" s="596"/>
      <c r="G250" s="560"/>
      <c r="H250" s="453"/>
      <c r="I250" s="453"/>
      <c r="J250" s="453"/>
      <c r="K250" s="569"/>
      <c r="L250" s="496"/>
      <c r="M250" s="573"/>
    </row>
    <row r="251" spans="4:13" x14ac:dyDescent="0.25">
      <c r="D251" s="168">
        <v>208</v>
      </c>
      <c r="E251" s="596"/>
      <c r="F251" s="596"/>
      <c r="G251" s="560"/>
      <c r="H251" s="453"/>
      <c r="I251" s="453"/>
      <c r="J251" s="453"/>
      <c r="K251" s="569"/>
      <c r="L251" s="496"/>
      <c r="M251" s="573"/>
    </row>
    <row r="252" spans="4:13" x14ac:dyDescent="0.25">
      <c r="D252" s="168">
        <v>209</v>
      </c>
      <c r="E252" s="596"/>
      <c r="F252" s="596"/>
      <c r="G252" s="560"/>
      <c r="H252" s="453"/>
      <c r="I252" s="453"/>
      <c r="J252" s="453"/>
      <c r="K252" s="569"/>
      <c r="L252" s="496"/>
      <c r="M252" s="573"/>
    </row>
    <row r="253" spans="4:13" x14ac:dyDescent="0.25">
      <c r="D253" s="168">
        <v>210</v>
      </c>
      <c r="E253" s="596"/>
      <c r="F253" s="596"/>
      <c r="G253" s="560"/>
      <c r="H253" s="453"/>
      <c r="I253" s="453"/>
      <c r="J253" s="453"/>
      <c r="K253" s="569"/>
      <c r="L253" s="496"/>
      <c r="M253" s="573"/>
    </row>
    <row r="254" spans="4:13" x14ac:dyDescent="0.25">
      <c r="D254" s="168">
        <v>211</v>
      </c>
      <c r="E254" s="596"/>
      <c r="F254" s="596"/>
      <c r="G254" s="560"/>
      <c r="H254" s="453"/>
      <c r="I254" s="453"/>
      <c r="J254" s="453"/>
      <c r="K254" s="569"/>
      <c r="L254" s="496"/>
      <c r="M254" s="573"/>
    </row>
    <row r="255" spans="4:13" x14ac:dyDescent="0.25">
      <c r="D255" s="168">
        <v>212</v>
      </c>
      <c r="E255" s="596"/>
      <c r="F255" s="596"/>
      <c r="G255" s="560"/>
      <c r="H255" s="453"/>
      <c r="I255" s="453"/>
      <c r="J255" s="453"/>
      <c r="K255" s="569"/>
      <c r="L255" s="496"/>
      <c r="M255" s="573"/>
    </row>
    <row r="256" spans="4:13" x14ac:dyDescent="0.25">
      <c r="D256" s="168">
        <v>213</v>
      </c>
      <c r="E256" s="596"/>
      <c r="F256" s="596"/>
      <c r="G256" s="560"/>
      <c r="H256" s="453"/>
      <c r="I256" s="453"/>
      <c r="J256" s="453"/>
      <c r="K256" s="569"/>
      <c r="L256" s="496"/>
      <c r="M256" s="573"/>
    </row>
    <row r="257" spans="4:13" x14ac:dyDescent="0.25">
      <c r="D257" s="168">
        <v>214</v>
      </c>
      <c r="E257" s="596"/>
      <c r="F257" s="596"/>
      <c r="G257" s="560"/>
      <c r="H257" s="453"/>
      <c r="I257" s="453"/>
      <c r="J257" s="453"/>
      <c r="K257" s="569"/>
      <c r="L257" s="496"/>
      <c r="M257" s="573"/>
    </row>
    <row r="258" spans="4:13" x14ac:dyDescent="0.25">
      <c r="D258" s="168">
        <v>215</v>
      </c>
      <c r="E258" s="596"/>
      <c r="F258" s="596"/>
      <c r="G258" s="560"/>
      <c r="H258" s="453"/>
      <c r="I258" s="453"/>
      <c r="J258" s="453"/>
      <c r="K258" s="569"/>
      <c r="L258" s="496"/>
      <c r="M258" s="573"/>
    </row>
    <row r="259" spans="4:13" x14ac:dyDescent="0.25">
      <c r="D259" s="168">
        <v>216</v>
      </c>
      <c r="E259" s="596"/>
      <c r="F259" s="596"/>
      <c r="G259" s="560"/>
      <c r="H259" s="453"/>
      <c r="I259" s="453"/>
      <c r="J259" s="453"/>
      <c r="K259" s="569"/>
      <c r="L259" s="496"/>
      <c r="M259" s="573"/>
    </row>
    <row r="260" spans="4:13" x14ac:dyDescent="0.25">
      <c r="D260" s="168">
        <v>217</v>
      </c>
      <c r="E260" s="596"/>
      <c r="F260" s="596"/>
      <c r="G260" s="560"/>
      <c r="H260" s="453"/>
      <c r="I260" s="453"/>
      <c r="J260" s="453"/>
      <c r="K260" s="569"/>
      <c r="L260" s="496"/>
      <c r="M260" s="573"/>
    </row>
    <row r="261" spans="4:13" x14ac:dyDescent="0.25">
      <c r="D261" s="168">
        <v>218</v>
      </c>
      <c r="E261" s="596"/>
      <c r="F261" s="596"/>
      <c r="G261" s="560"/>
      <c r="H261" s="453"/>
      <c r="I261" s="453"/>
      <c r="J261" s="453"/>
      <c r="K261" s="569"/>
      <c r="L261" s="496"/>
      <c r="M261" s="573"/>
    </row>
    <row r="262" spans="4:13" x14ac:dyDescent="0.25">
      <c r="D262" s="168">
        <v>219</v>
      </c>
      <c r="E262" s="596"/>
      <c r="F262" s="596"/>
      <c r="G262" s="560"/>
      <c r="H262" s="453"/>
      <c r="I262" s="453"/>
      <c r="J262" s="453"/>
      <c r="K262" s="569"/>
      <c r="L262" s="496"/>
      <c r="M262" s="573"/>
    </row>
    <row r="263" spans="4:13" x14ac:dyDescent="0.25">
      <c r="D263" s="168">
        <v>220</v>
      </c>
      <c r="E263" s="596"/>
      <c r="F263" s="596"/>
      <c r="G263" s="560"/>
      <c r="H263" s="453"/>
      <c r="I263" s="453"/>
      <c r="J263" s="453"/>
      <c r="K263" s="569"/>
      <c r="L263" s="496"/>
      <c r="M263" s="573"/>
    </row>
    <row r="264" spans="4:13" x14ac:dyDescent="0.25">
      <c r="D264" s="168">
        <v>221</v>
      </c>
      <c r="E264" s="596"/>
      <c r="F264" s="596"/>
      <c r="G264" s="560"/>
      <c r="H264" s="453"/>
      <c r="I264" s="453"/>
      <c r="J264" s="453"/>
      <c r="K264" s="569"/>
      <c r="L264" s="496"/>
      <c r="M264" s="573"/>
    </row>
    <row r="265" spans="4:13" x14ac:dyDescent="0.25">
      <c r="D265" s="168">
        <v>222</v>
      </c>
      <c r="E265" s="596"/>
      <c r="F265" s="596"/>
      <c r="G265" s="560"/>
      <c r="H265" s="453"/>
      <c r="I265" s="453"/>
      <c r="J265" s="453"/>
      <c r="K265" s="569"/>
      <c r="L265" s="496"/>
      <c r="M265" s="573"/>
    </row>
    <row r="266" spans="4:13" x14ac:dyDescent="0.25">
      <c r="D266" s="168">
        <v>223</v>
      </c>
      <c r="E266" s="596"/>
      <c r="F266" s="596"/>
      <c r="G266" s="560"/>
      <c r="H266" s="453"/>
      <c r="I266" s="453"/>
      <c r="J266" s="453"/>
      <c r="K266" s="569"/>
      <c r="L266" s="496"/>
      <c r="M266" s="573"/>
    </row>
    <row r="267" spans="4:13" x14ac:dyDescent="0.25">
      <c r="D267" s="168">
        <v>224</v>
      </c>
      <c r="E267" s="596"/>
      <c r="F267" s="596"/>
      <c r="G267" s="560"/>
      <c r="H267" s="453"/>
      <c r="I267" s="453"/>
      <c r="J267" s="453"/>
      <c r="K267" s="569"/>
      <c r="L267" s="496"/>
      <c r="M267" s="573"/>
    </row>
    <row r="268" spans="4:13" x14ac:dyDescent="0.25">
      <c r="D268" s="168">
        <v>225</v>
      </c>
      <c r="E268" s="596"/>
      <c r="F268" s="596"/>
      <c r="G268" s="560"/>
      <c r="H268" s="453"/>
      <c r="I268" s="453"/>
      <c r="J268" s="453"/>
      <c r="K268" s="569"/>
      <c r="L268" s="496"/>
      <c r="M268" s="573"/>
    </row>
    <row r="269" spans="4:13" x14ac:dyDescent="0.25">
      <c r="D269" s="168">
        <v>226</v>
      </c>
      <c r="E269" s="596"/>
      <c r="F269" s="596"/>
      <c r="G269" s="560"/>
      <c r="H269" s="453"/>
      <c r="I269" s="453"/>
      <c r="J269" s="453"/>
      <c r="K269" s="569"/>
      <c r="L269" s="496"/>
      <c r="M269" s="573"/>
    </row>
    <row r="270" spans="4:13" x14ac:dyDescent="0.25">
      <c r="D270" s="168">
        <v>227</v>
      </c>
      <c r="E270" s="596"/>
      <c r="F270" s="596"/>
      <c r="G270" s="560"/>
      <c r="H270" s="453"/>
      <c r="I270" s="453"/>
      <c r="J270" s="453"/>
      <c r="K270" s="569"/>
      <c r="L270" s="496"/>
      <c r="M270" s="573"/>
    </row>
    <row r="271" spans="4:13" x14ac:dyDescent="0.25">
      <c r="D271" s="168">
        <v>228</v>
      </c>
      <c r="E271" s="596"/>
      <c r="F271" s="596"/>
      <c r="G271" s="560"/>
      <c r="H271" s="453"/>
      <c r="I271" s="453"/>
      <c r="J271" s="453"/>
      <c r="K271" s="569"/>
      <c r="L271" s="496"/>
      <c r="M271" s="573"/>
    </row>
    <row r="272" spans="4:13" x14ac:dyDescent="0.25">
      <c r="D272" s="168">
        <v>229</v>
      </c>
      <c r="E272" s="596"/>
      <c r="F272" s="596"/>
      <c r="G272" s="560"/>
      <c r="H272" s="453"/>
      <c r="I272" s="453"/>
      <c r="J272" s="453"/>
      <c r="K272" s="569"/>
      <c r="L272" s="496"/>
      <c r="M272" s="573"/>
    </row>
    <row r="273" spans="4:13" x14ac:dyDescent="0.25">
      <c r="D273" s="168">
        <v>230</v>
      </c>
      <c r="E273" s="596"/>
      <c r="F273" s="596"/>
      <c r="G273" s="560"/>
      <c r="H273" s="453"/>
      <c r="I273" s="453"/>
      <c r="J273" s="453"/>
      <c r="K273" s="569"/>
      <c r="L273" s="496"/>
      <c r="M273" s="573"/>
    </row>
    <row r="274" spans="4:13" x14ac:dyDescent="0.25">
      <c r="D274" s="168">
        <v>231</v>
      </c>
      <c r="E274" s="596"/>
      <c r="F274" s="596"/>
      <c r="G274" s="560"/>
      <c r="H274" s="453"/>
      <c r="I274" s="453"/>
      <c r="J274" s="453"/>
      <c r="K274" s="569"/>
      <c r="L274" s="496"/>
      <c r="M274" s="573"/>
    </row>
    <row r="275" spans="4:13" x14ac:dyDescent="0.25">
      <c r="D275" s="168">
        <v>232</v>
      </c>
      <c r="E275" s="596"/>
      <c r="F275" s="596"/>
      <c r="G275" s="560"/>
      <c r="H275" s="453"/>
      <c r="I275" s="453"/>
      <c r="J275" s="453"/>
      <c r="K275" s="569"/>
      <c r="L275" s="496"/>
      <c r="M275" s="573"/>
    </row>
    <row r="276" spans="4:13" x14ac:dyDescent="0.25">
      <c r="D276" s="168">
        <v>233</v>
      </c>
      <c r="E276" s="596"/>
      <c r="F276" s="596"/>
      <c r="G276" s="560"/>
      <c r="H276" s="453"/>
      <c r="I276" s="453"/>
      <c r="J276" s="453"/>
      <c r="K276" s="569"/>
      <c r="L276" s="496"/>
      <c r="M276" s="573"/>
    </row>
    <row r="277" spans="4:13" x14ac:dyDescent="0.25">
      <c r="D277" s="168">
        <v>234</v>
      </c>
      <c r="E277" s="596"/>
      <c r="F277" s="596"/>
      <c r="G277" s="560"/>
      <c r="H277" s="453"/>
      <c r="I277" s="453"/>
      <c r="J277" s="453"/>
      <c r="K277" s="569"/>
      <c r="L277" s="496"/>
      <c r="M277" s="573"/>
    </row>
    <row r="278" spans="4:13" x14ac:dyDescent="0.25">
      <c r="D278" s="168">
        <v>235</v>
      </c>
      <c r="E278" s="596"/>
      <c r="F278" s="596"/>
      <c r="G278" s="560"/>
      <c r="H278" s="453"/>
      <c r="I278" s="453"/>
      <c r="J278" s="453"/>
      <c r="K278" s="569"/>
      <c r="L278" s="496"/>
      <c r="M278" s="573"/>
    </row>
    <row r="279" spans="4:13" x14ac:dyDescent="0.25">
      <c r="D279" s="168">
        <v>236</v>
      </c>
      <c r="E279" s="596"/>
      <c r="F279" s="596"/>
      <c r="G279" s="560"/>
      <c r="H279" s="453"/>
      <c r="I279" s="453"/>
      <c r="J279" s="453"/>
      <c r="K279" s="569"/>
      <c r="L279" s="496"/>
      <c r="M279" s="573"/>
    </row>
    <row r="280" spans="4:13" x14ac:dyDescent="0.25">
      <c r="D280" s="168">
        <v>237</v>
      </c>
      <c r="E280" s="596"/>
      <c r="F280" s="596"/>
      <c r="G280" s="560"/>
      <c r="H280" s="453"/>
      <c r="I280" s="453"/>
      <c r="J280" s="453"/>
      <c r="K280" s="569"/>
      <c r="L280" s="496"/>
      <c r="M280" s="573"/>
    </row>
    <row r="281" spans="4:13" x14ac:dyDescent="0.25">
      <c r="D281" s="168">
        <v>238</v>
      </c>
      <c r="E281" s="596"/>
      <c r="F281" s="596"/>
      <c r="G281" s="560"/>
      <c r="H281" s="453"/>
      <c r="I281" s="453"/>
      <c r="J281" s="453"/>
      <c r="K281" s="569"/>
      <c r="L281" s="496"/>
      <c r="M281" s="573"/>
    </row>
    <row r="282" spans="4:13" x14ac:dyDescent="0.25">
      <c r="D282" s="168">
        <v>239</v>
      </c>
      <c r="E282" s="596"/>
      <c r="F282" s="596"/>
      <c r="G282" s="560"/>
      <c r="H282" s="453"/>
      <c r="I282" s="453"/>
      <c r="J282" s="453"/>
      <c r="K282" s="569"/>
      <c r="L282" s="496"/>
      <c r="M282" s="573"/>
    </row>
    <row r="283" spans="4:13" x14ac:dyDescent="0.25">
      <c r="D283" s="168">
        <v>240</v>
      </c>
      <c r="E283" s="596"/>
      <c r="F283" s="596"/>
      <c r="G283" s="560"/>
      <c r="H283" s="453"/>
      <c r="I283" s="453"/>
      <c r="J283" s="453"/>
      <c r="K283" s="569"/>
      <c r="L283" s="496"/>
      <c r="M283" s="573"/>
    </row>
    <row r="284" spans="4:13" x14ac:dyDescent="0.25">
      <c r="D284" s="168">
        <v>241</v>
      </c>
      <c r="E284" s="596"/>
      <c r="F284" s="596"/>
      <c r="G284" s="560"/>
      <c r="H284" s="453"/>
      <c r="I284" s="453"/>
      <c r="J284" s="453"/>
      <c r="K284" s="569"/>
      <c r="L284" s="496"/>
      <c r="M284" s="573"/>
    </row>
    <row r="285" spans="4:13" x14ac:dyDescent="0.25">
      <c r="D285" s="168">
        <v>242</v>
      </c>
      <c r="E285" s="596"/>
      <c r="F285" s="596"/>
      <c r="G285" s="560"/>
      <c r="H285" s="453"/>
      <c r="I285" s="453"/>
      <c r="J285" s="453"/>
      <c r="K285" s="569"/>
      <c r="L285" s="496"/>
      <c r="M285" s="573"/>
    </row>
    <row r="286" spans="4:13" x14ac:dyDescent="0.25">
      <c r="D286" s="168">
        <v>243</v>
      </c>
      <c r="E286" s="596"/>
      <c r="F286" s="596"/>
      <c r="G286" s="560"/>
      <c r="H286" s="453"/>
      <c r="I286" s="453"/>
      <c r="J286" s="453"/>
      <c r="K286" s="569"/>
      <c r="L286" s="496"/>
      <c r="M286" s="573"/>
    </row>
    <row r="287" spans="4:13" x14ac:dyDescent="0.25">
      <c r="D287" s="168">
        <v>244</v>
      </c>
      <c r="E287" s="596"/>
      <c r="F287" s="596"/>
      <c r="G287" s="560"/>
      <c r="H287" s="453"/>
      <c r="I287" s="453"/>
      <c r="J287" s="453"/>
      <c r="K287" s="569"/>
      <c r="L287" s="496"/>
      <c r="M287" s="573"/>
    </row>
    <row r="288" spans="4:13" x14ac:dyDescent="0.25">
      <c r="D288" s="168">
        <v>245</v>
      </c>
      <c r="E288" s="596"/>
      <c r="F288" s="596"/>
      <c r="G288" s="560"/>
      <c r="H288" s="453"/>
      <c r="I288" s="453"/>
      <c r="J288" s="453"/>
      <c r="K288" s="569"/>
      <c r="L288" s="496"/>
      <c r="M288" s="573"/>
    </row>
    <row r="289" spans="1:1014" x14ac:dyDescent="0.25">
      <c r="D289" s="168">
        <v>246</v>
      </c>
      <c r="E289" s="596"/>
      <c r="F289" s="596"/>
      <c r="G289" s="560"/>
      <c r="H289" s="453"/>
      <c r="I289" s="453"/>
      <c r="J289" s="453"/>
      <c r="K289" s="569"/>
      <c r="L289" s="496"/>
      <c r="M289" s="573"/>
    </row>
    <row r="290" spans="1:1014" x14ac:dyDescent="0.25">
      <c r="D290" s="168">
        <v>247</v>
      </c>
      <c r="E290" s="596"/>
      <c r="F290" s="596"/>
      <c r="G290" s="560"/>
      <c r="H290" s="453"/>
      <c r="I290" s="453"/>
      <c r="J290" s="453"/>
      <c r="K290" s="569"/>
      <c r="L290" s="496"/>
      <c r="M290" s="573"/>
    </row>
    <row r="291" spans="1:1014" x14ac:dyDescent="0.25">
      <c r="D291" s="168">
        <v>248</v>
      </c>
      <c r="E291" s="596"/>
      <c r="F291" s="596"/>
      <c r="G291" s="560"/>
      <c r="H291" s="453"/>
      <c r="I291" s="453"/>
      <c r="J291" s="453"/>
      <c r="K291" s="569"/>
      <c r="L291" s="496"/>
      <c r="M291" s="573"/>
    </row>
    <row r="292" spans="1:1014" x14ac:dyDescent="0.25">
      <c r="D292" s="168">
        <v>249</v>
      </c>
      <c r="E292" s="596"/>
      <c r="F292" s="596"/>
      <c r="G292" s="560"/>
      <c r="H292" s="453"/>
      <c r="I292" s="453"/>
      <c r="J292" s="453"/>
      <c r="K292" s="569"/>
      <c r="L292" s="496"/>
      <c r="M292" s="573"/>
    </row>
    <row r="293" spans="1:1014" s="452" customFormat="1" x14ac:dyDescent="0.25">
      <c r="A293" s="450"/>
      <c r="B293" s="450"/>
      <c r="C293" s="450"/>
      <c r="D293" s="451">
        <v>250</v>
      </c>
      <c r="E293" s="597"/>
      <c r="F293" s="597"/>
      <c r="G293" s="560"/>
      <c r="H293" s="453"/>
      <c r="I293" s="453"/>
      <c r="J293" s="454"/>
      <c r="K293" s="569"/>
      <c r="L293" s="496"/>
      <c r="M293" s="573"/>
      <c r="O293" s="450"/>
      <c r="P293" s="450"/>
      <c r="Q293" s="450"/>
      <c r="R293" s="450"/>
      <c r="S293" s="450"/>
      <c r="T293" s="450"/>
      <c r="U293" s="450"/>
      <c r="V293" s="450"/>
      <c r="W293" s="450"/>
      <c r="X293" s="450"/>
      <c r="Y293" s="450"/>
      <c r="Z293" s="450"/>
      <c r="AA293" s="450"/>
      <c r="AB293" s="450"/>
      <c r="AC293" s="450"/>
      <c r="AD293" s="450"/>
      <c r="AE293" s="450"/>
      <c r="AF293" s="450"/>
      <c r="AG293" s="450"/>
      <c r="AH293" s="450"/>
      <c r="AI293" s="450"/>
      <c r="AJ293" s="450"/>
      <c r="AK293" s="450"/>
      <c r="AL293" s="450"/>
      <c r="AM293" s="450"/>
      <c r="AN293" s="450"/>
      <c r="AO293" s="450"/>
      <c r="AP293" s="450"/>
      <c r="AQ293" s="450"/>
      <c r="AR293" s="450"/>
      <c r="AS293" s="450"/>
      <c r="AT293" s="450"/>
      <c r="AU293" s="450"/>
      <c r="AV293" s="450"/>
      <c r="AW293" s="450"/>
      <c r="AX293" s="450"/>
      <c r="AY293" s="450"/>
      <c r="AZ293" s="450"/>
      <c r="BA293" s="450"/>
      <c r="BB293" s="450"/>
      <c r="BC293" s="450"/>
      <c r="BD293" s="450"/>
      <c r="BE293" s="450"/>
      <c r="BF293" s="450"/>
      <c r="BG293" s="450"/>
      <c r="BH293" s="450"/>
      <c r="BI293" s="450"/>
      <c r="BJ293" s="450"/>
      <c r="BK293" s="450"/>
      <c r="BL293" s="450"/>
      <c r="BM293" s="450"/>
      <c r="BN293" s="450"/>
      <c r="BO293" s="450"/>
      <c r="BP293" s="450"/>
      <c r="BQ293" s="450"/>
      <c r="BR293" s="450"/>
      <c r="BS293" s="450"/>
      <c r="BT293" s="450"/>
      <c r="BU293" s="450"/>
      <c r="BV293" s="450"/>
      <c r="BW293" s="450"/>
      <c r="BX293" s="450"/>
      <c r="BY293" s="450"/>
      <c r="BZ293" s="450"/>
      <c r="CA293" s="450"/>
      <c r="CB293" s="450"/>
      <c r="CC293" s="450"/>
      <c r="CD293" s="450"/>
      <c r="CE293" s="450"/>
      <c r="CF293" s="450"/>
      <c r="CG293" s="450"/>
      <c r="CH293" s="450"/>
      <c r="CI293" s="450"/>
      <c r="CJ293" s="450"/>
      <c r="CK293" s="450"/>
      <c r="CL293" s="450"/>
      <c r="CM293" s="450"/>
      <c r="CN293" s="450"/>
      <c r="CO293" s="450"/>
      <c r="CP293" s="450"/>
      <c r="CQ293" s="450"/>
      <c r="CR293" s="450"/>
      <c r="CS293" s="450"/>
      <c r="CT293" s="450"/>
      <c r="CU293" s="450"/>
      <c r="CV293" s="450"/>
      <c r="CW293" s="450"/>
      <c r="CX293" s="450"/>
      <c r="CY293" s="450"/>
      <c r="CZ293" s="450"/>
      <c r="DA293" s="450"/>
      <c r="DB293" s="450"/>
      <c r="DC293" s="450"/>
      <c r="DD293" s="450"/>
      <c r="DE293" s="450"/>
      <c r="DF293" s="450"/>
      <c r="DG293" s="450"/>
      <c r="DH293" s="450"/>
      <c r="DI293" s="450"/>
      <c r="DJ293" s="450"/>
      <c r="DK293" s="450"/>
      <c r="DL293" s="450"/>
      <c r="DM293" s="450"/>
      <c r="DN293" s="450"/>
      <c r="DO293" s="450"/>
      <c r="DP293" s="450"/>
      <c r="DQ293" s="450"/>
      <c r="DR293" s="450"/>
      <c r="DS293" s="450"/>
      <c r="DT293" s="450"/>
      <c r="DU293" s="450"/>
      <c r="DV293" s="450"/>
      <c r="DW293" s="450"/>
      <c r="DX293" s="450"/>
      <c r="DY293" s="450"/>
      <c r="DZ293" s="450"/>
      <c r="EA293" s="450"/>
      <c r="EB293" s="450"/>
      <c r="EC293" s="450"/>
      <c r="ED293" s="450"/>
      <c r="EE293" s="450"/>
      <c r="EF293" s="450"/>
      <c r="EG293" s="450"/>
      <c r="EH293" s="450"/>
      <c r="EI293" s="450"/>
      <c r="EJ293" s="450"/>
      <c r="EK293" s="450"/>
      <c r="EL293" s="450"/>
      <c r="EM293" s="450"/>
      <c r="EN293" s="450"/>
      <c r="EO293" s="450"/>
      <c r="EP293" s="450"/>
      <c r="EQ293" s="450"/>
      <c r="ER293" s="450"/>
      <c r="ES293" s="450"/>
      <c r="ET293" s="450"/>
      <c r="EU293" s="450"/>
      <c r="EV293" s="450"/>
      <c r="EW293" s="450"/>
      <c r="EX293" s="450"/>
      <c r="EY293" s="450"/>
      <c r="EZ293" s="450"/>
      <c r="FA293" s="450"/>
      <c r="FB293" s="450"/>
      <c r="FC293" s="450"/>
      <c r="FD293" s="450"/>
      <c r="FE293" s="450"/>
      <c r="FF293" s="450"/>
      <c r="FG293" s="450"/>
      <c r="FH293" s="450"/>
      <c r="FI293" s="450"/>
      <c r="FJ293" s="450"/>
      <c r="FK293" s="450"/>
      <c r="FL293" s="450"/>
      <c r="FM293" s="450"/>
      <c r="FN293" s="450"/>
      <c r="FO293" s="450"/>
      <c r="FP293" s="450"/>
      <c r="FQ293" s="450"/>
      <c r="FR293" s="450"/>
      <c r="FS293" s="450"/>
      <c r="FT293" s="450"/>
      <c r="FU293" s="450"/>
      <c r="FV293" s="450"/>
      <c r="FW293" s="450"/>
      <c r="FX293" s="450"/>
      <c r="FY293" s="450"/>
      <c r="FZ293" s="450"/>
      <c r="GA293" s="450"/>
      <c r="GB293" s="450"/>
      <c r="GC293" s="450"/>
      <c r="GD293" s="450"/>
      <c r="GE293" s="450"/>
      <c r="GF293" s="450"/>
      <c r="GG293" s="450"/>
      <c r="GH293" s="450"/>
      <c r="GI293" s="450"/>
      <c r="GJ293" s="450"/>
      <c r="GK293" s="450"/>
      <c r="GL293" s="450"/>
      <c r="GM293" s="450"/>
      <c r="GN293" s="450"/>
      <c r="GO293" s="450"/>
      <c r="GP293" s="450"/>
      <c r="GQ293" s="450"/>
      <c r="GR293" s="450"/>
      <c r="GS293" s="450"/>
      <c r="GT293" s="450"/>
      <c r="GU293" s="450"/>
      <c r="GV293" s="450"/>
      <c r="GW293" s="450"/>
      <c r="GX293" s="450"/>
      <c r="GY293" s="450"/>
      <c r="GZ293" s="450"/>
      <c r="HA293" s="450"/>
      <c r="HB293" s="450"/>
      <c r="HC293" s="450"/>
      <c r="HD293" s="450"/>
      <c r="HE293" s="450"/>
      <c r="HF293" s="450"/>
      <c r="HG293" s="450"/>
      <c r="HH293" s="450"/>
      <c r="HI293" s="450"/>
      <c r="HJ293" s="450"/>
      <c r="HK293" s="450"/>
      <c r="HL293" s="450"/>
      <c r="HM293" s="450"/>
      <c r="HN293" s="450"/>
      <c r="HO293" s="450"/>
      <c r="HP293" s="450"/>
      <c r="HQ293" s="450"/>
      <c r="HR293" s="450"/>
      <c r="HS293" s="450"/>
      <c r="HT293" s="450"/>
      <c r="HU293" s="450"/>
      <c r="HV293" s="450"/>
      <c r="HW293" s="450"/>
      <c r="HX293" s="450"/>
      <c r="HY293" s="450"/>
      <c r="HZ293" s="450"/>
      <c r="IA293" s="450"/>
      <c r="IB293" s="450"/>
      <c r="IC293" s="450"/>
      <c r="ID293" s="450"/>
      <c r="IE293" s="450"/>
      <c r="IF293" s="450"/>
      <c r="IG293" s="450"/>
      <c r="IH293" s="450"/>
      <c r="II293" s="450"/>
      <c r="IJ293" s="450"/>
      <c r="IK293" s="450"/>
      <c r="IL293" s="450"/>
      <c r="IM293" s="450"/>
      <c r="IN293" s="450"/>
      <c r="IO293" s="450"/>
      <c r="IP293" s="450"/>
      <c r="IQ293" s="450"/>
      <c r="IR293" s="450"/>
      <c r="IS293" s="450"/>
      <c r="IT293" s="450"/>
      <c r="IU293" s="450"/>
      <c r="IV293" s="450"/>
      <c r="IW293" s="450"/>
      <c r="IX293" s="450"/>
      <c r="IY293" s="450"/>
      <c r="IZ293" s="450"/>
      <c r="JA293" s="450"/>
      <c r="JB293" s="450"/>
      <c r="JC293" s="450"/>
      <c r="JD293" s="450"/>
      <c r="JE293" s="450"/>
      <c r="JF293" s="450"/>
      <c r="JG293" s="450"/>
      <c r="JH293" s="450"/>
      <c r="JI293" s="450"/>
      <c r="JJ293" s="450"/>
      <c r="JK293" s="450"/>
      <c r="JL293" s="450"/>
      <c r="JM293" s="450"/>
      <c r="JN293" s="450"/>
      <c r="JO293" s="450"/>
      <c r="JP293" s="450"/>
      <c r="JQ293" s="450"/>
      <c r="JR293" s="450"/>
      <c r="JS293" s="450"/>
      <c r="JT293" s="450"/>
      <c r="JU293" s="450"/>
      <c r="JV293" s="450"/>
      <c r="JW293" s="450"/>
      <c r="JX293" s="450"/>
      <c r="JY293" s="450"/>
      <c r="JZ293" s="450"/>
      <c r="KA293" s="450"/>
      <c r="KB293" s="450"/>
      <c r="KC293" s="450"/>
      <c r="KD293" s="450"/>
      <c r="KE293" s="450"/>
      <c r="KF293" s="450"/>
      <c r="KG293" s="450"/>
      <c r="KH293" s="450"/>
      <c r="KI293" s="450"/>
      <c r="KJ293" s="450"/>
      <c r="KK293" s="450"/>
      <c r="KL293" s="450"/>
      <c r="KM293" s="450"/>
      <c r="KN293" s="450"/>
      <c r="KO293" s="450"/>
      <c r="KP293" s="450"/>
      <c r="KQ293" s="450"/>
      <c r="KR293" s="450"/>
      <c r="KS293" s="450"/>
      <c r="KT293" s="450"/>
      <c r="KU293" s="450"/>
      <c r="KV293" s="450"/>
      <c r="KW293" s="450"/>
      <c r="KX293" s="450"/>
      <c r="KY293" s="450"/>
      <c r="KZ293" s="450"/>
      <c r="LA293" s="450"/>
      <c r="LB293" s="450"/>
      <c r="LC293" s="450"/>
      <c r="LD293" s="450"/>
      <c r="LE293" s="450"/>
      <c r="LF293" s="450"/>
      <c r="LG293" s="450"/>
      <c r="LH293" s="450"/>
      <c r="LI293" s="450"/>
      <c r="LJ293" s="450"/>
      <c r="LK293" s="450"/>
      <c r="LL293" s="450"/>
      <c r="LM293" s="450"/>
      <c r="LN293" s="450"/>
      <c r="LO293" s="450"/>
      <c r="LP293" s="450"/>
      <c r="LQ293" s="450"/>
      <c r="LR293" s="450"/>
      <c r="LS293" s="450"/>
      <c r="LT293" s="450"/>
      <c r="LU293" s="450"/>
      <c r="LV293" s="450"/>
      <c r="LW293" s="450"/>
      <c r="LX293" s="450"/>
      <c r="LY293" s="450"/>
      <c r="LZ293" s="450"/>
      <c r="MA293" s="450"/>
      <c r="MB293" s="450"/>
      <c r="MC293" s="450"/>
      <c r="MD293" s="450"/>
      <c r="ME293" s="450"/>
      <c r="MF293" s="450"/>
      <c r="MG293" s="450"/>
      <c r="MH293" s="450"/>
      <c r="MI293" s="450"/>
      <c r="MJ293" s="450"/>
      <c r="MK293" s="450"/>
      <c r="ML293" s="450"/>
      <c r="MM293" s="450"/>
      <c r="MN293" s="450"/>
      <c r="MO293" s="450"/>
      <c r="MP293" s="450"/>
      <c r="MQ293" s="450"/>
      <c r="MR293" s="450"/>
      <c r="MS293" s="450"/>
      <c r="MT293" s="450"/>
      <c r="MU293" s="450"/>
      <c r="MV293" s="450"/>
      <c r="MW293" s="450"/>
      <c r="MX293" s="450"/>
      <c r="MY293" s="450"/>
      <c r="MZ293" s="450"/>
      <c r="NA293" s="450"/>
      <c r="NB293" s="450"/>
      <c r="NC293" s="450"/>
      <c r="ND293" s="450"/>
      <c r="NE293" s="450"/>
      <c r="NF293" s="450"/>
      <c r="NG293" s="450"/>
      <c r="NH293" s="450"/>
      <c r="NI293" s="450"/>
      <c r="NJ293" s="450"/>
      <c r="NK293" s="450"/>
      <c r="NL293" s="450"/>
      <c r="NM293" s="450"/>
      <c r="NN293" s="450"/>
      <c r="NO293" s="450"/>
      <c r="NP293" s="450"/>
      <c r="NQ293" s="450"/>
      <c r="NR293" s="450"/>
      <c r="NS293" s="450"/>
      <c r="NT293" s="450"/>
      <c r="NU293" s="450"/>
      <c r="NV293" s="450"/>
      <c r="NW293" s="450"/>
      <c r="NX293" s="450"/>
      <c r="NY293" s="450"/>
      <c r="NZ293" s="450"/>
      <c r="OA293" s="450"/>
      <c r="OB293" s="450"/>
      <c r="OC293" s="450"/>
      <c r="OD293" s="450"/>
      <c r="OE293" s="450"/>
      <c r="OF293" s="450"/>
      <c r="OG293" s="450"/>
      <c r="OH293" s="450"/>
      <c r="OI293" s="450"/>
      <c r="OJ293" s="450"/>
      <c r="OK293" s="450"/>
      <c r="OL293" s="450"/>
      <c r="OM293" s="450"/>
      <c r="ON293" s="450"/>
      <c r="OO293" s="450"/>
      <c r="OP293" s="450"/>
      <c r="OQ293" s="450"/>
      <c r="OR293" s="450"/>
      <c r="OS293" s="450"/>
      <c r="OT293" s="450"/>
      <c r="OU293" s="450"/>
      <c r="OV293" s="450"/>
      <c r="OW293" s="450"/>
      <c r="OX293" s="450"/>
      <c r="OY293" s="450"/>
      <c r="OZ293" s="450"/>
      <c r="PA293" s="450"/>
      <c r="PB293" s="450"/>
      <c r="PC293" s="450"/>
      <c r="PD293" s="450"/>
      <c r="PE293" s="450"/>
      <c r="PF293" s="450"/>
      <c r="PG293" s="450"/>
      <c r="PH293" s="450"/>
      <c r="PI293" s="450"/>
      <c r="PJ293" s="450"/>
      <c r="PK293" s="450"/>
      <c r="PL293" s="450"/>
      <c r="PM293" s="450"/>
      <c r="PN293" s="450"/>
      <c r="PO293" s="450"/>
      <c r="PP293" s="450"/>
      <c r="PQ293" s="450"/>
      <c r="PR293" s="450"/>
      <c r="PS293" s="450"/>
      <c r="PT293" s="450"/>
      <c r="PU293" s="450"/>
      <c r="PV293" s="450"/>
      <c r="PW293" s="450"/>
      <c r="PX293" s="450"/>
      <c r="PY293" s="450"/>
      <c r="PZ293" s="450"/>
      <c r="QA293" s="450"/>
      <c r="QB293" s="450"/>
      <c r="QC293" s="450"/>
      <c r="QD293" s="450"/>
      <c r="QE293" s="450"/>
      <c r="QF293" s="450"/>
      <c r="QG293" s="450"/>
      <c r="QH293" s="450"/>
      <c r="QI293" s="450"/>
      <c r="QJ293" s="450"/>
      <c r="QK293" s="450"/>
      <c r="QL293" s="450"/>
      <c r="QM293" s="450"/>
      <c r="QN293" s="450"/>
      <c r="QO293" s="450"/>
      <c r="QP293" s="450"/>
      <c r="QQ293" s="450"/>
      <c r="QR293" s="450"/>
      <c r="QS293" s="450"/>
      <c r="QT293" s="450"/>
      <c r="QU293" s="450"/>
      <c r="QV293" s="450"/>
      <c r="QW293" s="450"/>
      <c r="QX293" s="450"/>
      <c r="QY293" s="450"/>
      <c r="QZ293" s="450"/>
      <c r="RA293" s="450"/>
      <c r="RB293" s="450"/>
      <c r="RC293" s="450"/>
      <c r="RD293" s="450"/>
      <c r="RE293" s="450"/>
      <c r="RF293" s="450"/>
      <c r="RG293" s="450"/>
      <c r="RH293" s="450"/>
      <c r="RI293" s="450"/>
      <c r="RJ293" s="450"/>
      <c r="RK293" s="450"/>
      <c r="RL293" s="450"/>
      <c r="RM293" s="450"/>
      <c r="RN293" s="450"/>
      <c r="RO293" s="450"/>
      <c r="RP293" s="450"/>
      <c r="RQ293" s="450"/>
      <c r="RR293" s="450"/>
      <c r="RS293" s="450"/>
      <c r="RT293" s="450"/>
      <c r="RU293" s="450"/>
      <c r="RV293" s="450"/>
      <c r="RW293" s="450"/>
      <c r="RX293" s="450"/>
      <c r="RY293" s="450"/>
      <c r="RZ293" s="450"/>
      <c r="SA293" s="450"/>
      <c r="SB293" s="450"/>
      <c r="SC293" s="450"/>
      <c r="SD293" s="450"/>
      <c r="SE293" s="450"/>
      <c r="SF293" s="450"/>
      <c r="SG293" s="450"/>
      <c r="SH293" s="450"/>
      <c r="SI293" s="450"/>
      <c r="SJ293" s="450"/>
      <c r="SK293" s="450"/>
      <c r="SL293" s="450"/>
      <c r="SM293" s="450"/>
      <c r="SN293" s="450"/>
      <c r="SO293" s="450"/>
      <c r="SP293" s="450"/>
      <c r="SQ293" s="450"/>
      <c r="SR293" s="450"/>
      <c r="SS293" s="450"/>
      <c r="ST293" s="450"/>
      <c r="SU293" s="450"/>
      <c r="SV293" s="450"/>
      <c r="SW293" s="450"/>
      <c r="SX293" s="450"/>
      <c r="SY293" s="450"/>
      <c r="SZ293" s="450"/>
      <c r="TA293" s="450"/>
      <c r="TB293" s="450"/>
      <c r="TC293" s="450"/>
      <c r="TD293" s="450"/>
      <c r="TE293" s="450"/>
      <c r="TF293" s="450"/>
      <c r="TG293" s="450"/>
      <c r="TH293" s="450"/>
      <c r="TI293" s="450"/>
      <c r="TJ293" s="450"/>
      <c r="TK293" s="450"/>
      <c r="TL293" s="450"/>
      <c r="TM293" s="450"/>
      <c r="TN293" s="450"/>
      <c r="TO293" s="450"/>
      <c r="TP293" s="450"/>
      <c r="TQ293" s="450"/>
      <c r="TR293" s="450"/>
      <c r="TS293" s="450"/>
      <c r="TT293" s="450"/>
      <c r="TU293" s="450"/>
      <c r="TV293" s="450"/>
      <c r="TW293" s="450"/>
      <c r="TX293" s="450"/>
      <c r="TY293" s="450"/>
      <c r="TZ293" s="450"/>
      <c r="UA293" s="450"/>
      <c r="UB293" s="450"/>
      <c r="UC293" s="450"/>
      <c r="UD293" s="450"/>
      <c r="UE293" s="450"/>
      <c r="UF293" s="450"/>
      <c r="UG293" s="450"/>
      <c r="UH293" s="450"/>
      <c r="UI293" s="450"/>
      <c r="UJ293" s="450"/>
      <c r="UK293" s="450"/>
      <c r="UL293" s="450"/>
      <c r="UM293" s="450"/>
      <c r="UN293" s="450"/>
      <c r="UO293" s="450"/>
      <c r="UP293" s="450"/>
      <c r="UQ293" s="450"/>
      <c r="UR293" s="450"/>
      <c r="US293" s="450"/>
      <c r="UT293" s="450"/>
      <c r="UU293" s="450"/>
      <c r="UV293" s="450"/>
      <c r="UW293" s="450"/>
      <c r="UX293" s="450"/>
      <c r="UY293" s="450"/>
      <c r="UZ293" s="450"/>
      <c r="VA293" s="450"/>
      <c r="VB293" s="450"/>
      <c r="VC293" s="450"/>
      <c r="VD293" s="450"/>
      <c r="VE293" s="450"/>
      <c r="VF293" s="450"/>
      <c r="VG293" s="450"/>
      <c r="VH293" s="450"/>
      <c r="VI293" s="450"/>
      <c r="VJ293" s="450"/>
      <c r="VK293" s="450"/>
      <c r="VL293" s="450"/>
      <c r="VM293" s="450"/>
      <c r="VN293" s="450"/>
      <c r="VO293" s="450"/>
      <c r="VP293" s="450"/>
      <c r="VQ293" s="450"/>
      <c r="VR293" s="450"/>
      <c r="VS293" s="450"/>
      <c r="VT293" s="450"/>
      <c r="VU293" s="450"/>
      <c r="VV293" s="450"/>
      <c r="VW293" s="450"/>
      <c r="VX293" s="450"/>
      <c r="VY293" s="450"/>
      <c r="VZ293" s="450"/>
      <c r="WA293" s="450"/>
      <c r="WB293" s="450"/>
      <c r="WC293" s="450"/>
      <c r="WD293" s="450"/>
      <c r="WE293" s="450"/>
      <c r="WF293" s="450"/>
      <c r="WG293" s="450"/>
      <c r="WH293" s="450"/>
      <c r="WI293" s="450"/>
      <c r="WJ293" s="450"/>
      <c r="WK293" s="450"/>
      <c r="WL293" s="450"/>
      <c r="WM293" s="450"/>
      <c r="WN293" s="450"/>
      <c r="WO293" s="450"/>
      <c r="WP293" s="450"/>
      <c r="WQ293" s="450"/>
      <c r="WR293" s="450"/>
      <c r="WS293" s="450"/>
      <c r="WT293" s="450"/>
      <c r="WU293" s="450"/>
      <c r="WV293" s="450"/>
      <c r="WW293" s="450"/>
      <c r="WX293" s="450"/>
      <c r="WY293" s="450"/>
      <c r="WZ293" s="450"/>
      <c r="XA293" s="450"/>
      <c r="XB293" s="450"/>
      <c r="XC293" s="450"/>
      <c r="XD293" s="450"/>
      <c r="XE293" s="450"/>
      <c r="XF293" s="450"/>
      <c r="XG293" s="450"/>
      <c r="XH293" s="450"/>
      <c r="XI293" s="450"/>
      <c r="XJ293" s="450"/>
      <c r="XK293" s="450"/>
      <c r="XL293" s="450"/>
      <c r="XM293" s="450"/>
      <c r="XN293" s="450"/>
      <c r="XO293" s="450"/>
      <c r="XP293" s="450"/>
      <c r="XQ293" s="450"/>
      <c r="XR293" s="450"/>
      <c r="XS293" s="450"/>
      <c r="XT293" s="450"/>
      <c r="XU293" s="450"/>
      <c r="XV293" s="450"/>
      <c r="XW293" s="450"/>
      <c r="XX293" s="450"/>
      <c r="XY293" s="450"/>
      <c r="XZ293" s="450"/>
      <c r="YA293" s="450"/>
      <c r="YB293" s="450"/>
      <c r="YC293" s="450"/>
      <c r="YD293" s="450"/>
      <c r="YE293" s="450"/>
      <c r="YF293" s="450"/>
      <c r="YG293" s="450"/>
      <c r="YH293" s="450"/>
      <c r="YI293" s="450"/>
      <c r="YJ293" s="450"/>
      <c r="YK293" s="450"/>
      <c r="YL293" s="450"/>
      <c r="YM293" s="450"/>
      <c r="YN293" s="450"/>
      <c r="YO293" s="450"/>
      <c r="YP293" s="450"/>
      <c r="YQ293" s="450"/>
      <c r="YR293" s="450"/>
      <c r="YS293" s="450"/>
      <c r="YT293" s="450"/>
      <c r="YU293" s="450"/>
      <c r="YV293" s="450"/>
      <c r="YW293" s="450"/>
      <c r="YX293" s="450"/>
      <c r="YY293" s="450"/>
      <c r="YZ293" s="450"/>
      <c r="ZA293" s="450"/>
      <c r="ZB293" s="450"/>
      <c r="ZC293" s="450"/>
      <c r="ZD293" s="450"/>
      <c r="ZE293" s="450"/>
      <c r="ZF293" s="450"/>
      <c r="ZG293" s="450"/>
      <c r="ZH293" s="450"/>
      <c r="ZI293" s="450"/>
      <c r="ZJ293" s="450"/>
      <c r="ZK293" s="450"/>
      <c r="ZL293" s="450"/>
      <c r="ZM293" s="450"/>
      <c r="ZN293" s="450"/>
      <c r="ZO293" s="450"/>
      <c r="ZP293" s="450"/>
      <c r="ZQ293" s="450"/>
      <c r="ZR293" s="450"/>
      <c r="ZS293" s="450"/>
      <c r="ZT293" s="450"/>
      <c r="ZU293" s="450"/>
      <c r="ZV293" s="450"/>
      <c r="ZW293" s="450"/>
      <c r="ZX293" s="450"/>
      <c r="ZY293" s="450"/>
      <c r="ZZ293" s="450"/>
      <c r="AAA293" s="450"/>
      <c r="AAB293" s="450"/>
      <c r="AAC293" s="450"/>
      <c r="AAD293" s="450"/>
      <c r="AAE293" s="450"/>
      <c r="AAF293" s="450"/>
      <c r="AAG293" s="450"/>
      <c r="AAH293" s="450"/>
      <c r="AAI293" s="450"/>
      <c r="AAJ293" s="450"/>
      <c r="AAK293" s="450"/>
      <c r="AAL293" s="450"/>
      <c r="AAM293" s="450"/>
      <c r="AAN293" s="450"/>
      <c r="AAO293" s="450"/>
      <c r="AAP293" s="450"/>
      <c r="AAQ293" s="450"/>
      <c r="AAR293" s="450"/>
      <c r="AAS293" s="450"/>
      <c r="AAT293" s="450"/>
      <c r="AAU293" s="450"/>
      <c r="AAV293" s="450"/>
      <c r="AAW293" s="450"/>
      <c r="AAX293" s="450"/>
      <c r="AAY293" s="450"/>
      <c r="AAZ293" s="450"/>
      <c r="ABA293" s="450"/>
      <c r="ABB293" s="450"/>
      <c r="ABC293" s="450"/>
      <c r="ABD293" s="450"/>
      <c r="ABE293" s="450"/>
      <c r="ABF293" s="450"/>
      <c r="ABG293" s="450"/>
      <c r="ABH293" s="450"/>
      <c r="ABI293" s="450"/>
      <c r="ABJ293" s="450"/>
      <c r="ABK293" s="450"/>
      <c r="ABL293" s="450"/>
      <c r="ABM293" s="450"/>
      <c r="ABN293" s="450"/>
      <c r="ABO293" s="450"/>
      <c r="ABP293" s="450"/>
      <c r="ABQ293" s="450"/>
      <c r="ABR293" s="450"/>
      <c r="ABS293" s="450"/>
      <c r="ABT293" s="450"/>
      <c r="ABU293" s="450"/>
      <c r="ABV293" s="450"/>
      <c r="ABW293" s="450"/>
      <c r="ABX293" s="450"/>
      <c r="ABY293" s="450"/>
      <c r="ABZ293" s="450"/>
      <c r="ACA293" s="450"/>
      <c r="ACB293" s="450"/>
      <c r="ACC293" s="450"/>
      <c r="ACD293" s="450"/>
      <c r="ACE293" s="450"/>
      <c r="ACF293" s="450"/>
      <c r="ACG293" s="450"/>
      <c r="ACH293" s="450"/>
      <c r="ACI293" s="450"/>
      <c r="ACJ293" s="450"/>
      <c r="ACK293" s="450"/>
      <c r="ACL293" s="450"/>
      <c r="ACM293" s="450"/>
      <c r="ACN293" s="450"/>
      <c r="ACO293" s="450"/>
      <c r="ACP293" s="450"/>
      <c r="ACQ293" s="450"/>
      <c r="ACR293" s="450"/>
      <c r="ACS293" s="450"/>
      <c r="ACT293" s="450"/>
      <c r="ACU293" s="450"/>
      <c r="ACV293" s="450"/>
      <c r="ACW293" s="450"/>
      <c r="ACX293" s="450"/>
      <c r="ACY293" s="450"/>
      <c r="ACZ293" s="450"/>
      <c r="ADA293" s="450"/>
      <c r="ADB293" s="450"/>
      <c r="ADC293" s="450"/>
      <c r="ADD293" s="450"/>
      <c r="ADE293" s="450"/>
      <c r="ADF293" s="450"/>
      <c r="ADG293" s="450"/>
      <c r="ADH293" s="450"/>
      <c r="ADI293" s="450"/>
      <c r="ADJ293" s="450"/>
      <c r="ADK293" s="450"/>
      <c r="ADL293" s="450"/>
      <c r="ADM293" s="450"/>
      <c r="ADN293" s="450"/>
      <c r="ADO293" s="450"/>
      <c r="ADP293" s="450"/>
      <c r="ADQ293" s="450"/>
      <c r="ADR293" s="450"/>
      <c r="ADS293" s="450"/>
      <c r="ADT293" s="450"/>
      <c r="ADU293" s="450"/>
      <c r="ADV293" s="450"/>
      <c r="ADW293" s="450"/>
      <c r="ADX293" s="450"/>
      <c r="ADY293" s="450"/>
      <c r="ADZ293" s="450"/>
      <c r="AEA293" s="450"/>
      <c r="AEB293" s="450"/>
      <c r="AEC293" s="450"/>
      <c r="AED293" s="450"/>
      <c r="AEE293" s="450"/>
      <c r="AEF293" s="450"/>
      <c r="AEG293" s="450"/>
      <c r="AEH293" s="450"/>
      <c r="AEI293" s="450"/>
      <c r="AEJ293" s="450"/>
      <c r="AEK293" s="450"/>
      <c r="AEL293" s="450"/>
      <c r="AEM293" s="450"/>
      <c r="AEN293" s="450"/>
      <c r="AEO293" s="450"/>
      <c r="AEP293" s="450"/>
      <c r="AEQ293" s="450"/>
      <c r="AER293" s="450"/>
      <c r="AES293" s="450"/>
      <c r="AET293" s="450"/>
      <c r="AEU293" s="450"/>
      <c r="AEV293" s="450"/>
      <c r="AEW293" s="450"/>
      <c r="AEX293" s="450"/>
      <c r="AEY293" s="450"/>
      <c r="AEZ293" s="450"/>
      <c r="AFA293" s="450"/>
      <c r="AFB293" s="450"/>
      <c r="AFC293" s="450"/>
      <c r="AFD293" s="450"/>
      <c r="AFE293" s="450"/>
      <c r="AFF293" s="450"/>
      <c r="AFG293" s="450"/>
      <c r="AFH293" s="450"/>
      <c r="AFI293" s="450"/>
      <c r="AFJ293" s="450"/>
      <c r="AFK293" s="450"/>
      <c r="AFL293" s="450"/>
      <c r="AFM293" s="450"/>
      <c r="AFN293" s="450"/>
      <c r="AFO293" s="450"/>
      <c r="AFP293" s="450"/>
      <c r="AFQ293" s="450"/>
      <c r="AFR293" s="450"/>
      <c r="AFS293" s="450"/>
      <c r="AFT293" s="450"/>
      <c r="AFU293" s="450"/>
      <c r="AFV293" s="450"/>
      <c r="AFW293" s="450"/>
      <c r="AFX293" s="450"/>
      <c r="AFY293" s="450"/>
      <c r="AFZ293" s="450"/>
      <c r="AGA293" s="450"/>
      <c r="AGB293" s="450"/>
      <c r="AGC293" s="450"/>
      <c r="AGD293" s="450"/>
      <c r="AGE293" s="450"/>
      <c r="AGF293" s="450"/>
      <c r="AGG293" s="450"/>
      <c r="AGH293" s="450"/>
      <c r="AGI293" s="450"/>
      <c r="AGJ293" s="450"/>
      <c r="AGK293" s="450"/>
      <c r="AGL293" s="450"/>
      <c r="AGM293" s="450"/>
      <c r="AGN293" s="450"/>
      <c r="AGO293" s="450"/>
      <c r="AGP293" s="450"/>
      <c r="AGQ293" s="450"/>
      <c r="AGR293" s="450"/>
      <c r="AGS293" s="450"/>
      <c r="AGT293" s="450"/>
      <c r="AGU293" s="450"/>
      <c r="AGV293" s="450"/>
      <c r="AGW293" s="450"/>
      <c r="AGX293" s="450"/>
      <c r="AGY293" s="450"/>
      <c r="AGZ293" s="450"/>
      <c r="AHA293" s="450"/>
      <c r="AHB293" s="450"/>
      <c r="AHC293" s="450"/>
      <c r="AHD293" s="450"/>
      <c r="AHE293" s="450"/>
      <c r="AHF293" s="450"/>
      <c r="AHG293" s="450"/>
      <c r="AHH293" s="450"/>
      <c r="AHI293" s="450"/>
      <c r="AHJ293" s="450"/>
      <c r="AHK293" s="450"/>
      <c r="AHL293" s="450"/>
      <c r="AHM293" s="450"/>
      <c r="AHN293" s="450"/>
      <c r="AHO293" s="450"/>
      <c r="AHP293" s="450"/>
      <c r="AHQ293" s="450"/>
      <c r="AHR293" s="450"/>
      <c r="AHS293" s="450"/>
      <c r="AHT293" s="450"/>
      <c r="AHU293" s="450"/>
      <c r="AHV293" s="450"/>
      <c r="AHW293" s="450"/>
      <c r="AHX293" s="450"/>
      <c r="AHY293" s="450"/>
      <c r="AHZ293" s="450"/>
      <c r="AIA293" s="450"/>
      <c r="AIB293" s="450"/>
      <c r="AIC293" s="450"/>
      <c r="AID293" s="450"/>
      <c r="AIE293" s="450"/>
      <c r="AIF293" s="450"/>
      <c r="AIG293" s="450"/>
      <c r="AIH293" s="450"/>
      <c r="AII293" s="450"/>
      <c r="AIJ293" s="450"/>
      <c r="AIK293" s="450"/>
      <c r="AIL293" s="450"/>
      <c r="AIM293" s="450"/>
      <c r="AIN293" s="450"/>
      <c r="AIO293" s="450"/>
      <c r="AIP293" s="450"/>
      <c r="AIQ293" s="450"/>
      <c r="AIR293" s="450"/>
      <c r="AIS293" s="450"/>
      <c r="AIT293" s="450"/>
      <c r="AIU293" s="450"/>
      <c r="AIV293" s="450"/>
      <c r="AIW293" s="450"/>
      <c r="AIX293" s="450"/>
      <c r="AIY293" s="450"/>
      <c r="AIZ293" s="450"/>
      <c r="AJA293" s="450"/>
      <c r="AJB293" s="450"/>
      <c r="AJC293" s="450"/>
      <c r="AJD293" s="450"/>
      <c r="AJE293" s="450"/>
      <c r="AJF293" s="450"/>
      <c r="AJG293" s="450"/>
      <c r="AJH293" s="450"/>
      <c r="AJI293" s="450"/>
      <c r="AJJ293" s="450"/>
      <c r="AJK293" s="450"/>
      <c r="AJL293" s="450"/>
      <c r="AJM293" s="450"/>
      <c r="AJN293" s="450"/>
      <c r="AJO293" s="450"/>
      <c r="AJP293" s="450"/>
      <c r="AJQ293" s="450"/>
      <c r="AJR293" s="450"/>
      <c r="AJS293" s="450"/>
      <c r="AJT293" s="450"/>
      <c r="AJU293" s="450"/>
      <c r="AJV293" s="450"/>
      <c r="AJW293" s="450"/>
      <c r="AJX293" s="450"/>
      <c r="AJY293" s="450"/>
      <c r="AJZ293" s="450"/>
      <c r="AKA293" s="450"/>
      <c r="AKB293" s="450"/>
      <c r="AKC293" s="450"/>
      <c r="AKD293" s="450"/>
      <c r="AKE293" s="450"/>
      <c r="AKF293" s="450"/>
      <c r="AKG293" s="450"/>
      <c r="AKH293" s="450"/>
      <c r="AKI293" s="450"/>
      <c r="AKJ293" s="450"/>
      <c r="AKK293" s="450"/>
      <c r="AKL293" s="450"/>
      <c r="AKM293" s="450"/>
      <c r="AKN293" s="450"/>
      <c r="AKO293" s="450"/>
      <c r="AKP293" s="450"/>
      <c r="AKQ293" s="450"/>
      <c r="AKR293" s="450"/>
      <c r="AKS293" s="450"/>
      <c r="AKT293" s="450"/>
      <c r="AKU293" s="450"/>
      <c r="AKV293" s="450"/>
      <c r="AKW293" s="450"/>
      <c r="AKX293" s="450"/>
      <c r="AKY293" s="450"/>
      <c r="AKZ293" s="450"/>
      <c r="ALA293" s="450"/>
      <c r="ALB293" s="450"/>
      <c r="ALC293" s="450"/>
      <c r="ALD293" s="450"/>
      <c r="ALE293" s="450"/>
      <c r="ALF293" s="450"/>
      <c r="ALG293" s="450"/>
      <c r="ALH293" s="450"/>
      <c r="ALI293" s="450"/>
      <c r="ALJ293" s="450"/>
      <c r="ALK293" s="450"/>
      <c r="ALL293" s="450"/>
      <c r="ALM293" s="450"/>
      <c r="ALN293" s="450"/>
      <c r="ALO293" s="450"/>
      <c r="ALP293" s="450"/>
      <c r="ALQ293" s="450"/>
      <c r="ALR293" s="450"/>
      <c r="ALS293" s="450"/>
      <c r="ALT293" s="450"/>
      <c r="ALU293" s="450"/>
      <c r="ALV293" s="450"/>
      <c r="ALW293" s="450"/>
      <c r="ALX293" s="450"/>
      <c r="ALY293" s="450"/>
      <c r="ALZ293" s="450"/>
    </row>
  </sheetData>
  <sheetProtection sheet="1" objects="1" scenarios="1"/>
  <dataConsolidate/>
  <mergeCells count="272">
    <mergeCell ref="E48:F48"/>
    <mergeCell ref="E49:F49"/>
    <mergeCell ref="E39:F39"/>
    <mergeCell ref="E44:F44"/>
    <mergeCell ref="D3:F3"/>
    <mergeCell ref="D5:I5"/>
    <mergeCell ref="K5:M5"/>
    <mergeCell ref="D6:I6"/>
    <mergeCell ref="K6:M6"/>
    <mergeCell ref="E45:F45"/>
    <mergeCell ref="E46:F46"/>
    <mergeCell ref="E47:F47"/>
    <mergeCell ref="D8:M8"/>
    <mergeCell ref="D9:M9"/>
    <mergeCell ref="D37:M37"/>
    <mergeCell ref="E20:G20"/>
    <mergeCell ref="D16:M18"/>
    <mergeCell ref="E26:G26"/>
    <mergeCell ref="J20:L20"/>
    <mergeCell ref="D24:M24"/>
    <mergeCell ref="D11:G11"/>
    <mergeCell ref="I11:L11"/>
    <mergeCell ref="D12:M12"/>
    <mergeCell ref="D14:I14"/>
    <mergeCell ref="E58:F58"/>
    <mergeCell ref="E59:F59"/>
    <mergeCell ref="E50:F50"/>
    <mergeCell ref="E51:F51"/>
    <mergeCell ref="E52:F52"/>
    <mergeCell ref="E53:F53"/>
    <mergeCell ref="E54:F54"/>
    <mergeCell ref="E65:F65"/>
    <mergeCell ref="E66:F66"/>
    <mergeCell ref="E55:F55"/>
    <mergeCell ref="E56:F56"/>
    <mergeCell ref="E57:F57"/>
    <mergeCell ref="E60:F60"/>
    <mergeCell ref="E61:F61"/>
    <mergeCell ref="E62:F62"/>
    <mergeCell ref="E63:F63"/>
    <mergeCell ref="E64:F64"/>
    <mergeCell ref="E80:F80"/>
    <mergeCell ref="E81:F81"/>
    <mergeCell ref="E82:F82"/>
    <mergeCell ref="E83:F83"/>
    <mergeCell ref="E84:F84"/>
    <mergeCell ref="E76:F76"/>
    <mergeCell ref="E77:F77"/>
    <mergeCell ref="E78:F78"/>
    <mergeCell ref="E79:F79"/>
    <mergeCell ref="E75:F75"/>
    <mergeCell ref="E70:F70"/>
    <mergeCell ref="E71:F71"/>
    <mergeCell ref="E72:F72"/>
    <mergeCell ref="E73:F73"/>
    <mergeCell ref="E74:F74"/>
    <mergeCell ref="E67:F67"/>
    <mergeCell ref="E68:F68"/>
    <mergeCell ref="E69:F69"/>
    <mergeCell ref="E90:F90"/>
    <mergeCell ref="E91:F91"/>
    <mergeCell ref="E92:F92"/>
    <mergeCell ref="E93:F93"/>
    <mergeCell ref="E94:F94"/>
    <mergeCell ref="E85:F85"/>
    <mergeCell ref="E86:F86"/>
    <mergeCell ref="E87:F87"/>
    <mergeCell ref="E88:F88"/>
    <mergeCell ref="E89:F89"/>
    <mergeCell ref="E100:F100"/>
    <mergeCell ref="E101:F101"/>
    <mergeCell ref="E102:F102"/>
    <mergeCell ref="E103:F103"/>
    <mergeCell ref="E104:F104"/>
    <mergeCell ref="E95:F95"/>
    <mergeCell ref="E96:F96"/>
    <mergeCell ref="E97:F97"/>
    <mergeCell ref="E98:F98"/>
    <mergeCell ref="E99:F99"/>
    <mergeCell ref="E110:F110"/>
    <mergeCell ref="E111:F111"/>
    <mergeCell ref="E112:F112"/>
    <mergeCell ref="E113:F113"/>
    <mergeCell ref="E114:F114"/>
    <mergeCell ref="E105:F105"/>
    <mergeCell ref="E106:F106"/>
    <mergeCell ref="E107:F107"/>
    <mergeCell ref="E108:F108"/>
    <mergeCell ref="E109:F109"/>
    <mergeCell ref="E120:F120"/>
    <mergeCell ref="E121:F121"/>
    <mergeCell ref="E122:F122"/>
    <mergeCell ref="E123:F123"/>
    <mergeCell ref="E124:F124"/>
    <mergeCell ref="E115:F115"/>
    <mergeCell ref="E116:F116"/>
    <mergeCell ref="E117:F117"/>
    <mergeCell ref="E118:F118"/>
    <mergeCell ref="E119:F119"/>
    <mergeCell ref="E130:F130"/>
    <mergeCell ref="E131:F131"/>
    <mergeCell ref="E132:F132"/>
    <mergeCell ref="E133:F133"/>
    <mergeCell ref="E134:F134"/>
    <mergeCell ref="E125:F125"/>
    <mergeCell ref="E126:F126"/>
    <mergeCell ref="E127:F127"/>
    <mergeCell ref="E128:F128"/>
    <mergeCell ref="E129:F129"/>
    <mergeCell ref="E140:F140"/>
    <mergeCell ref="E141:F141"/>
    <mergeCell ref="E142:F142"/>
    <mergeCell ref="E143:F143"/>
    <mergeCell ref="E144:F144"/>
    <mergeCell ref="E135:F135"/>
    <mergeCell ref="E136:F136"/>
    <mergeCell ref="E137:F137"/>
    <mergeCell ref="E138:F138"/>
    <mergeCell ref="E139:F139"/>
    <mergeCell ref="E150:F150"/>
    <mergeCell ref="E151:F151"/>
    <mergeCell ref="E152:F152"/>
    <mergeCell ref="E153:F153"/>
    <mergeCell ref="E154:F154"/>
    <mergeCell ref="E145:F145"/>
    <mergeCell ref="E146:F146"/>
    <mergeCell ref="E147:F147"/>
    <mergeCell ref="E148:F148"/>
    <mergeCell ref="E149:F149"/>
    <mergeCell ref="E160:F160"/>
    <mergeCell ref="E161:F161"/>
    <mergeCell ref="E162:F162"/>
    <mergeCell ref="E163:F163"/>
    <mergeCell ref="E164:F164"/>
    <mergeCell ref="E155:F155"/>
    <mergeCell ref="E156:F156"/>
    <mergeCell ref="E157:F157"/>
    <mergeCell ref="E158:F158"/>
    <mergeCell ref="E159:F159"/>
    <mergeCell ref="E170:F170"/>
    <mergeCell ref="E171:F171"/>
    <mergeCell ref="E172:F172"/>
    <mergeCell ref="E173:F173"/>
    <mergeCell ref="E174:F174"/>
    <mergeCell ref="E165:F165"/>
    <mergeCell ref="E166:F166"/>
    <mergeCell ref="E167:F167"/>
    <mergeCell ref="E168:F168"/>
    <mergeCell ref="E169:F169"/>
    <mergeCell ref="E180:F180"/>
    <mergeCell ref="E181:F181"/>
    <mergeCell ref="E182:F182"/>
    <mergeCell ref="E183:F183"/>
    <mergeCell ref="E184:F184"/>
    <mergeCell ref="E175:F175"/>
    <mergeCell ref="E176:F176"/>
    <mergeCell ref="E177:F177"/>
    <mergeCell ref="E178:F178"/>
    <mergeCell ref="E179:F179"/>
    <mergeCell ref="E190:F190"/>
    <mergeCell ref="E191:F191"/>
    <mergeCell ref="E192:F192"/>
    <mergeCell ref="E193:F193"/>
    <mergeCell ref="E194:F194"/>
    <mergeCell ref="E185:F185"/>
    <mergeCell ref="E186:F186"/>
    <mergeCell ref="E187:F187"/>
    <mergeCell ref="E188:F188"/>
    <mergeCell ref="E189:F189"/>
    <mergeCell ref="E200:F200"/>
    <mergeCell ref="E201:F201"/>
    <mergeCell ref="E202:F202"/>
    <mergeCell ref="E203:F203"/>
    <mergeCell ref="E204:F204"/>
    <mergeCell ref="E195:F195"/>
    <mergeCell ref="E196:F196"/>
    <mergeCell ref="E197:F197"/>
    <mergeCell ref="E198:F198"/>
    <mergeCell ref="E199:F199"/>
    <mergeCell ref="E210:F210"/>
    <mergeCell ref="E211:F211"/>
    <mergeCell ref="E212:F212"/>
    <mergeCell ref="E213:F213"/>
    <mergeCell ref="E214:F214"/>
    <mergeCell ref="E205:F205"/>
    <mergeCell ref="E206:F206"/>
    <mergeCell ref="E207:F207"/>
    <mergeCell ref="E208:F208"/>
    <mergeCell ref="E209:F209"/>
    <mergeCell ref="E220:F220"/>
    <mergeCell ref="E221:F221"/>
    <mergeCell ref="E222:F222"/>
    <mergeCell ref="E223:F223"/>
    <mergeCell ref="E224:F224"/>
    <mergeCell ref="E215:F215"/>
    <mergeCell ref="E216:F216"/>
    <mergeCell ref="E217:F217"/>
    <mergeCell ref="E218:F218"/>
    <mergeCell ref="E219:F219"/>
    <mergeCell ref="E230:F230"/>
    <mergeCell ref="E231:F231"/>
    <mergeCell ref="E232:F232"/>
    <mergeCell ref="E233:F233"/>
    <mergeCell ref="E234:F234"/>
    <mergeCell ref="E225:F225"/>
    <mergeCell ref="E226:F226"/>
    <mergeCell ref="E227:F227"/>
    <mergeCell ref="E228:F228"/>
    <mergeCell ref="E229:F229"/>
    <mergeCell ref="E240:F240"/>
    <mergeCell ref="E241:F241"/>
    <mergeCell ref="E242:F242"/>
    <mergeCell ref="E243:F243"/>
    <mergeCell ref="E244:F244"/>
    <mergeCell ref="E235:F235"/>
    <mergeCell ref="E236:F236"/>
    <mergeCell ref="E237:F237"/>
    <mergeCell ref="E238:F238"/>
    <mergeCell ref="E239:F239"/>
    <mergeCell ref="E250:F250"/>
    <mergeCell ref="E251:F251"/>
    <mergeCell ref="E252:F252"/>
    <mergeCell ref="E253:F253"/>
    <mergeCell ref="E254:F254"/>
    <mergeCell ref="E245:F245"/>
    <mergeCell ref="E246:F246"/>
    <mergeCell ref="E247:F247"/>
    <mergeCell ref="E248:F248"/>
    <mergeCell ref="E249:F249"/>
    <mergeCell ref="E260:F260"/>
    <mergeCell ref="E261:F261"/>
    <mergeCell ref="E262:F262"/>
    <mergeCell ref="E263:F263"/>
    <mergeCell ref="E264:F264"/>
    <mergeCell ref="E255:F255"/>
    <mergeCell ref="E256:F256"/>
    <mergeCell ref="E257:F257"/>
    <mergeCell ref="E258:F258"/>
    <mergeCell ref="E259:F259"/>
    <mergeCell ref="E271:F271"/>
    <mergeCell ref="E272:F272"/>
    <mergeCell ref="E273:F273"/>
    <mergeCell ref="E274:F274"/>
    <mergeCell ref="E265:F265"/>
    <mergeCell ref="E266:F266"/>
    <mergeCell ref="E267:F267"/>
    <mergeCell ref="E268:F268"/>
    <mergeCell ref="E269:F269"/>
    <mergeCell ref="O3:Q3"/>
    <mergeCell ref="C1:R1"/>
    <mergeCell ref="E290:F290"/>
    <mergeCell ref="E291:F291"/>
    <mergeCell ref="E292:F292"/>
    <mergeCell ref="E293:F293"/>
    <mergeCell ref="E40:F40"/>
    <mergeCell ref="E43:F43"/>
    <mergeCell ref="E285:F285"/>
    <mergeCell ref="E286:F286"/>
    <mergeCell ref="E287:F287"/>
    <mergeCell ref="E288:F288"/>
    <mergeCell ref="E289:F289"/>
    <mergeCell ref="E280:F280"/>
    <mergeCell ref="E281:F281"/>
    <mergeCell ref="E282:F282"/>
    <mergeCell ref="E283:F283"/>
    <mergeCell ref="E284:F284"/>
    <mergeCell ref="E275:F275"/>
    <mergeCell ref="E276:F276"/>
    <mergeCell ref="E277:F277"/>
    <mergeCell ref="E278:F278"/>
    <mergeCell ref="E279:F279"/>
    <mergeCell ref="E270:F270"/>
  </mergeCells>
  <conditionalFormatting sqref="D45:D293">
    <cfRule type="expression" dxfId="118" priority="43">
      <formula>$E44&lt;&gt;""</formula>
    </cfRule>
  </conditionalFormatting>
  <conditionalFormatting sqref="I45:J293 E45:G293">
    <cfRule type="expression" dxfId="117" priority="42">
      <formula>$E44&lt;&gt;""</formula>
    </cfRule>
  </conditionalFormatting>
  <conditionalFormatting sqref="D44">
    <cfRule type="expression" dxfId="116" priority="1588">
      <formula>$E39&lt;&gt;""</formula>
    </cfRule>
  </conditionalFormatting>
  <conditionalFormatting sqref="E44:G44 I44:J44">
    <cfRule type="expression" dxfId="115" priority="1590">
      <formula>$E39&lt;&gt;""</formula>
    </cfRule>
  </conditionalFormatting>
  <conditionalFormatting sqref="K45:L293">
    <cfRule type="expression" dxfId="114" priority="24">
      <formula>$E44&lt;&gt;""</formula>
    </cfRule>
  </conditionalFormatting>
  <conditionalFormatting sqref="K44:L44">
    <cfRule type="expression" dxfId="113" priority="25">
      <formula>$E39&lt;&gt;""</formula>
    </cfRule>
  </conditionalFormatting>
  <conditionalFormatting sqref="M44">
    <cfRule type="expression" dxfId="112" priority="1591">
      <formula>AND($E39&lt;&gt;"",$K$6="Grup empresarial")</formula>
    </cfRule>
  </conditionalFormatting>
  <conditionalFormatting sqref="M39">
    <cfRule type="expression" dxfId="111" priority="1592">
      <formula>$K$6&lt;&gt;"Grup empresarial"</formula>
    </cfRule>
  </conditionalFormatting>
  <conditionalFormatting sqref="M45:M293">
    <cfRule type="expression" dxfId="110" priority="1594">
      <formula>AND($E44&lt;&gt;"",$K$6="Grup empresarial")</formula>
    </cfRule>
  </conditionalFormatting>
  <conditionalFormatting sqref="O5">
    <cfRule type="expression" dxfId="109" priority="8">
      <formula>$K$6="Grup empresarial"</formula>
    </cfRule>
  </conditionalFormatting>
  <conditionalFormatting sqref="Q5">
    <cfRule type="expression" dxfId="108" priority="7">
      <formula>$K$6="Grup empresarial"</formula>
    </cfRule>
  </conditionalFormatting>
  <conditionalFormatting sqref="P5">
    <cfRule type="expression" dxfId="107" priority="6">
      <formula>$K$6="Grup empresarial"</formula>
    </cfRule>
  </conditionalFormatting>
  <conditionalFormatting sqref="O3:Q3">
    <cfRule type="expression" dxfId="106" priority="3">
      <formula>K6&lt;&gt;"Grup empresarial"</formula>
    </cfRule>
  </conditionalFormatting>
  <conditionalFormatting sqref="H45:H293">
    <cfRule type="expression" dxfId="105" priority="1">
      <formula>$E44&lt;&gt;""</formula>
    </cfRule>
  </conditionalFormatting>
  <conditionalFormatting sqref="H44">
    <cfRule type="expression" dxfId="104" priority="2">
      <formula>$E39&lt;&gt;""</formula>
    </cfRule>
  </conditionalFormatting>
  <conditionalFormatting sqref="O6:Q10 O12:Q14">
    <cfRule type="expression" dxfId="103" priority="1606">
      <formula>AND($O5&lt;&gt;"",$K$6="Grup empresarial")</formula>
    </cfRule>
  </conditionalFormatting>
  <conditionalFormatting sqref="O11:Q11">
    <cfRule type="expression" dxfId="102" priority="1680">
      <formula>AND($O10&lt;&gt;"",$K$6="Grup empresarial")</formula>
    </cfRule>
  </conditionalFormatting>
  <dataValidations count="17">
    <dataValidation type="list" operator="equal" allowBlank="1" showInputMessage="1" showErrorMessage="1" sqref="G3 M11">
      <formula1>Año</formula1>
      <formula2>0</formula2>
    </dataValidation>
    <dataValidation type="textLength" operator="equal" allowBlank="1" showInputMessage="1" showErrorMessage="1" error="Introduir 9 caràcters sense guions ni punts." sqref="J6">
      <formula1>9</formula1>
    </dataValidation>
    <dataValidation type="list" operator="equal" allowBlank="1" showInputMessage="1" showErrorMessage="1" sqref="K6">
      <formula1>TipoOrg</formula1>
      <formula2>0</formula2>
    </dataValidation>
    <dataValidation type="list" operator="equal" allowBlank="1" showInputMessage="1" showErrorMessage="1" sqref="D9">
      <formula1>Sector</formula1>
      <formula2>0</formula2>
    </dataValidation>
    <dataValidation operator="equal" allowBlank="1" showInputMessage="1" showErrorMessage="1" sqref="K294:K477 E29:G35"/>
    <dataValidation type="decimal" operator="greaterThan" allowBlank="1" showInputMessage="1" showErrorMessage="1" error="Aquesta dada ha de ser un valor numèric." sqref="F22 K22">
      <formula1>0</formula1>
      <formula2>0</formula2>
    </dataValidation>
    <dataValidation operator="greaterThan" allowBlank="1" showInputMessage="1" sqref="J44"/>
    <dataValidation operator="greaterThan" allowBlank="1" showInputMessage="1" error="Aquesta dada ha de ser un valor numèric" sqref="J45:J293"/>
    <dataValidation type="list" operator="greaterThan" allowBlank="1" showInputMessage="1" sqref="H44">
      <formula1>Illes</formula1>
    </dataValidation>
    <dataValidation type="list" operator="greaterThan" allowBlank="1" showInputMessage="1" error="Aquesta dada ha de ser un valor numèric" sqref="H45:H293">
      <formula1>Illes</formula1>
    </dataValidation>
    <dataValidation type="list" allowBlank="1" showInputMessage="1" showErrorMessage="1" sqref="Q6:Q14">
      <formula1>$F$749:$F$751</formula1>
    </dataValidation>
    <dataValidation type="list" operator="equal" allowBlank="1" showInputMessage="1" showErrorMessage="1" sqref="J14">
      <formula1>SiNo</formula1>
    </dataValidation>
    <dataValidation type="list" operator="equal" allowBlank="1" showInputMessage="1" showErrorMessage="1" sqref="H11">
      <formula1>SiNo</formula1>
    </dataValidation>
    <dataValidation type="list" allowBlank="1" showInputMessage="1" showErrorMessage="1" sqref="G44:G293">
      <formula1>SiNo</formula1>
    </dataValidation>
    <dataValidation type="decimal" allowBlank="1" showInputMessage="1" showErrorMessage="1" error="El valor ha d'estar entre 38 i 41" sqref="K44:K293">
      <formula1>38</formula1>
      <formula2>41</formula2>
    </dataValidation>
    <dataValidation type="decimal" allowBlank="1" showInputMessage="1" showErrorMessage="1" error="El valor ha d'estar entre 1 i 5" sqref="L44:L293">
      <formula1>1</formula1>
      <formula2>5</formula2>
    </dataValidation>
    <dataValidation type="list" allowBlank="1" showInputMessage="1" showErrorMessage="1" sqref="M44:M293">
      <formula1>Empresas</formula1>
    </dataValidation>
  </dataValidations>
  <hyperlinks>
    <hyperlink ref="A4" location="'0.2_Pla de reducció'!C1" display="0.2 Pla de reducció"/>
    <hyperlink ref="A6" location="'1.2_Vehicles i maquinària'!C1" display="1.2 Categoria 1: Vehicles i maquinària"/>
    <hyperlink ref="A7" location="'1.3_Emissions de procés'!C1" display="1.3 Categoria 1: E. de procés i ús del sòl"/>
    <hyperlink ref="A8" location="'1.4_Emissions fugitives'!C1" display="1.4 Categoria 1: Emissions fugitives"/>
    <hyperlink ref="A9" location="'2.1_Categoria 2 Balears'!C1" display="2.1 Categoria 2 Registre balear"/>
    <hyperlink ref="A10" location="'2.2_Categoria 2 Espanya'!C1" display="2.2 Categoria 2 Registre estatal"/>
    <hyperlink ref="A5" location="'1.1_Instal·lacions fixes'!C1" display="1.1 Categoria 1: Instal·lacions fixes"/>
    <hyperlink ref="A3" location="'0.1_Dades generals organització'!C1" display="0.1 Dades de l'organització"/>
    <hyperlink ref="A11" location="'3_Categories 3-6'!C1" display="3. Categories 3, 4, 5 i 6"/>
    <hyperlink ref="A12" location="'4.1_Resultats Balears'!C1" display="4.1 Resultats Registre balear"/>
    <hyperlink ref="A13" location="'4.2_Resultats Espanya'!C1" display="4.2 Resultats Registre estatal"/>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operator="greaterThan" allowBlank="1" showInputMessage="1">
          <x14:formula1>
            <xm:f>INDIRECT("Illa_"&amp;(IFERROR(VLOOKUP(H44,Dades!$AE$747:$AF$750,2,0),"")))</xm:f>
          </x14:formula1>
          <xm:sqref>I44</xm:sqref>
        </x14:dataValidation>
        <x14:dataValidation type="list" operator="greaterThan" allowBlank="1" showInputMessage="1" error="Aquesta dada ha de ser un valor numèric">
          <x14:formula1>
            <xm:f>INDIRECT("Illa_"&amp;(IFERROR(VLOOKUP(H45,Dades!$AE$747:$AF$750,2,0),"")))</xm:f>
          </x14:formula1>
          <xm:sqref>I45:I293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ALS274"/>
  <sheetViews>
    <sheetView showRowColHeaders="0" zoomScale="90" zoomScaleNormal="90" workbookViewId="0">
      <pane xSplit="1" topLeftCell="B1" activePane="topRight" state="frozen"/>
      <selection pane="topRight" activeCell="C1" sqref="C1:M1"/>
    </sheetView>
  </sheetViews>
  <sheetFormatPr baseColWidth="10" defaultColWidth="9.140625" defaultRowHeight="15" x14ac:dyDescent="0.25"/>
  <cols>
    <col min="1" max="1" width="32.28515625" style="10" customWidth="1"/>
    <col min="2" max="2" width="2.140625" style="10" customWidth="1"/>
    <col min="3" max="3" width="2.42578125" style="10" customWidth="1"/>
    <col min="4" max="4" width="26.5703125" style="10" customWidth="1"/>
    <col min="5" max="6" width="25" style="10" customWidth="1"/>
    <col min="7" max="7" width="16.42578125" style="10" customWidth="1"/>
    <col min="8" max="8" width="21.42578125" style="10" customWidth="1"/>
    <col min="9" max="9" width="18.85546875" style="10" customWidth="1"/>
    <col min="10" max="10" width="21.140625" style="10" customWidth="1"/>
    <col min="11" max="11" width="26" style="10" customWidth="1"/>
    <col min="12" max="12" width="20.7109375" style="10" customWidth="1"/>
    <col min="13" max="13" width="3.5703125" style="10" customWidth="1"/>
    <col min="14" max="14" width="15.5703125" style="10" customWidth="1"/>
    <col min="15" max="15" width="1.140625" style="10" customWidth="1"/>
    <col min="16" max="16" width="31.7109375" style="10" customWidth="1"/>
    <col min="17" max="1007" width="9.140625" style="10"/>
  </cols>
  <sheetData>
    <row r="1" spans="1:16" ht="40.700000000000003" customHeight="1" x14ac:dyDescent="0.25">
      <c r="B1" s="11"/>
      <c r="C1" s="594" t="s">
        <v>1308</v>
      </c>
      <c r="D1" s="595"/>
      <c r="E1" s="595"/>
      <c r="F1" s="595"/>
      <c r="G1" s="595"/>
      <c r="H1" s="595"/>
      <c r="I1" s="595"/>
      <c r="J1" s="595"/>
      <c r="K1" s="595"/>
      <c r="L1" s="595"/>
      <c r="M1" s="595"/>
    </row>
    <row r="2" spans="1:16" ht="24" customHeight="1" x14ac:dyDescent="0.3">
      <c r="B2" s="11"/>
      <c r="H2" s="1"/>
      <c r="I2" s="1"/>
      <c r="J2" s="1"/>
      <c r="K2" s="1"/>
    </row>
    <row r="3" spans="1:16" s="10" customFormat="1" ht="30" customHeight="1" x14ac:dyDescent="0.25">
      <c r="A3" s="527" t="s">
        <v>1484</v>
      </c>
      <c r="C3" s="438"/>
      <c r="D3" s="628" t="s">
        <v>1552</v>
      </c>
      <c r="E3" s="620"/>
      <c r="F3" s="620"/>
      <c r="G3" s="620"/>
      <c r="H3" s="620"/>
      <c r="I3" s="620"/>
      <c r="J3" s="620"/>
      <c r="K3" s="620"/>
      <c r="L3" s="620"/>
      <c r="N3" s="627" t="s">
        <v>1551</v>
      </c>
      <c r="O3" s="627"/>
      <c r="P3" s="627"/>
    </row>
    <row r="4" spans="1:16" s="10" customFormat="1" ht="21" customHeight="1" x14ac:dyDescent="0.25">
      <c r="A4" s="528" t="s">
        <v>1485</v>
      </c>
      <c r="C4" s="438"/>
      <c r="D4" s="438"/>
      <c r="E4" s="438"/>
      <c r="F4" s="438"/>
      <c r="G4" s="438"/>
      <c r="H4" s="438"/>
      <c r="I4" s="438"/>
      <c r="J4" s="438"/>
      <c r="K4" s="438"/>
    </row>
    <row r="5" spans="1:16" s="10" customFormat="1" ht="21" customHeight="1" x14ac:dyDescent="0.25">
      <c r="A5" s="13" t="s">
        <v>1486</v>
      </c>
      <c r="C5" s="438"/>
      <c r="D5" s="438"/>
      <c r="E5" s="624" t="s">
        <v>1196</v>
      </c>
      <c r="F5" s="624" t="s">
        <v>1197</v>
      </c>
      <c r="G5" s="624" t="s">
        <v>1198</v>
      </c>
      <c r="H5" s="600" t="s">
        <v>1476</v>
      </c>
      <c r="I5" s="601"/>
      <c r="J5" s="600" t="s">
        <v>1479</v>
      </c>
      <c r="K5" s="601"/>
      <c r="L5" s="624" t="s">
        <v>1475</v>
      </c>
      <c r="N5" s="600" t="s">
        <v>1502</v>
      </c>
      <c r="O5" s="603"/>
      <c r="P5" s="601"/>
    </row>
    <row r="6" spans="1:16" s="10" customFormat="1" ht="21" customHeight="1" x14ac:dyDescent="0.25">
      <c r="A6" s="13" t="s">
        <v>1487</v>
      </c>
      <c r="C6" s="438"/>
      <c r="D6" s="438"/>
      <c r="E6" s="626"/>
      <c r="F6" s="626"/>
      <c r="G6" s="626"/>
      <c r="H6" s="472" t="s">
        <v>1477</v>
      </c>
      <c r="I6" s="472" t="s">
        <v>1478</v>
      </c>
      <c r="J6" s="517" t="s">
        <v>1477</v>
      </c>
      <c r="K6" s="517" t="s">
        <v>1478</v>
      </c>
      <c r="L6" s="626"/>
      <c r="N6" s="534" t="s">
        <v>1505</v>
      </c>
      <c r="O6" s="621"/>
      <c r="P6" s="624" t="s">
        <v>1506</v>
      </c>
    </row>
    <row r="7" spans="1:16" s="10" customFormat="1" ht="21" customHeight="1" x14ac:dyDescent="0.25">
      <c r="A7" s="13" t="s">
        <v>1488</v>
      </c>
      <c r="C7" s="438"/>
      <c r="D7" s="469" t="s">
        <v>1184</v>
      </c>
      <c r="E7" s="489"/>
      <c r="F7" s="491"/>
      <c r="G7" s="491"/>
      <c r="H7" s="489"/>
      <c r="I7" s="489"/>
      <c r="J7" s="489"/>
      <c r="K7" s="489"/>
      <c r="L7" s="489"/>
      <c r="N7" s="535"/>
      <c r="O7" s="622"/>
      <c r="P7" s="625"/>
    </row>
    <row r="8" spans="1:16" s="10" customFormat="1" ht="21" customHeight="1" x14ac:dyDescent="0.25">
      <c r="A8" s="13" t="s">
        <v>1489</v>
      </c>
      <c r="C8" s="438"/>
      <c r="D8" s="469" t="s">
        <v>1185</v>
      </c>
      <c r="E8" s="489"/>
      <c r="F8" s="491"/>
      <c r="G8" s="491"/>
      <c r="H8" s="489"/>
      <c r="I8" s="489"/>
      <c r="J8" s="489"/>
      <c r="K8" s="489"/>
      <c r="L8" s="489"/>
      <c r="N8" s="535"/>
      <c r="O8" s="622"/>
      <c r="P8" s="626"/>
    </row>
    <row r="9" spans="1:16" s="10" customFormat="1" ht="21" customHeight="1" x14ac:dyDescent="0.25">
      <c r="A9" s="13" t="s">
        <v>1490</v>
      </c>
      <c r="C9" s="438"/>
      <c r="D9" s="469" t="s">
        <v>1199</v>
      </c>
      <c r="E9" s="489"/>
      <c r="F9" s="491"/>
      <c r="G9" s="491"/>
      <c r="H9" s="489"/>
      <c r="I9" s="489"/>
      <c r="J9" s="489"/>
      <c r="K9" s="489"/>
      <c r="L9" s="489"/>
      <c r="N9" s="535"/>
      <c r="O9" s="622"/>
      <c r="P9" s="534" t="s">
        <v>1503</v>
      </c>
    </row>
    <row r="10" spans="1:16" s="10" customFormat="1" ht="21" customHeight="1" x14ac:dyDescent="0.25">
      <c r="A10" s="13" t="s">
        <v>1491</v>
      </c>
      <c r="C10" s="438"/>
      <c r="D10" s="469" t="s">
        <v>1200</v>
      </c>
      <c r="E10" s="489"/>
      <c r="F10" s="491"/>
      <c r="G10" s="491"/>
      <c r="H10" s="489"/>
      <c r="I10" s="489"/>
      <c r="J10" s="489"/>
      <c r="K10" s="489"/>
      <c r="L10" s="489"/>
      <c r="N10" s="535"/>
      <c r="O10" s="622"/>
      <c r="P10" s="535"/>
    </row>
    <row r="11" spans="1:16" s="10" customFormat="1" ht="21" customHeight="1" x14ac:dyDescent="0.25">
      <c r="A11" s="13" t="s">
        <v>1492</v>
      </c>
      <c r="C11" s="438"/>
      <c r="D11" s="469" t="s">
        <v>1201</v>
      </c>
      <c r="E11" s="489"/>
      <c r="F11" s="491"/>
      <c r="G11" s="491"/>
      <c r="H11" s="489"/>
      <c r="I11" s="489"/>
      <c r="J11" s="489"/>
      <c r="K11" s="489"/>
      <c r="L11" s="489"/>
      <c r="N11" s="535"/>
      <c r="O11" s="622"/>
      <c r="P11" s="534" t="s">
        <v>1504</v>
      </c>
    </row>
    <row r="12" spans="1:16" s="10" customFormat="1" ht="21" customHeight="1" x14ac:dyDescent="0.25">
      <c r="A12" s="13" t="s">
        <v>1557</v>
      </c>
      <c r="C12" s="438"/>
      <c r="D12" s="469" t="s">
        <v>1202</v>
      </c>
      <c r="E12" s="554"/>
      <c r="F12" s="555"/>
      <c r="G12" s="555"/>
      <c r="H12" s="180"/>
      <c r="I12" s="554"/>
      <c r="J12" s="554"/>
      <c r="K12" s="554"/>
      <c r="L12" s="554"/>
      <c r="N12" s="556"/>
      <c r="O12" s="622"/>
      <c r="P12" s="535"/>
    </row>
    <row r="13" spans="1:16" s="10" customFormat="1" ht="21" customHeight="1" x14ac:dyDescent="0.25">
      <c r="A13" s="13" t="s">
        <v>1493</v>
      </c>
      <c r="C13" s="438"/>
      <c r="D13" s="469" t="s">
        <v>1203</v>
      </c>
      <c r="E13" s="489"/>
      <c r="F13" s="491"/>
      <c r="G13" s="491"/>
      <c r="H13" s="489"/>
      <c r="I13" s="489"/>
      <c r="J13" s="489"/>
      <c r="K13" s="489"/>
      <c r="L13" s="489"/>
      <c r="N13" s="535"/>
      <c r="O13" s="622"/>
      <c r="P13" s="534" t="s">
        <v>1197</v>
      </c>
    </row>
    <row r="14" spans="1:16" s="10" customFormat="1" ht="32.25" customHeight="1" x14ac:dyDescent="0.25">
      <c r="C14" s="438"/>
      <c r="D14" s="469" t="s">
        <v>1204</v>
      </c>
      <c r="E14" s="489"/>
      <c r="F14" s="491"/>
      <c r="G14" s="491"/>
      <c r="H14" s="489"/>
      <c r="I14" s="489"/>
      <c r="J14" s="489"/>
      <c r="K14" s="489"/>
      <c r="L14" s="489"/>
      <c r="N14" s="535"/>
      <c r="O14" s="622"/>
      <c r="P14" s="535"/>
    </row>
    <row r="15" spans="1:16" s="10" customFormat="1" ht="24" customHeight="1" x14ac:dyDescent="0.25">
      <c r="C15" s="438"/>
      <c r="D15" s="469" t="s">
        <v>1205</v>
      </c>
      <c r="E15" s="554"/>
      <c r="F15" s="555"/>
      <c r="G15" s="555"/>
      <c r="H15" s="554"/>
      <c r="I15" s="554"/>
      <c r="J15" s="554"/>
      <c r="K15" s="554"/>
      <c r="L15" s="554"/>
      <c r="N15" s="556"/>
      <c r="O15" s="622"/>
      <c r="P15" s="534" t="s">
        <v>1198</v>
      </c>
    </row>
    <row r="16" spans="1:16" s="10" customFormat="1" ht="24" customHeight="1" x14ac:dyDescent="0.25">
      <c r="C16" s="438"/>
      <c r="D16" s="469" t="s">
        <v>1206</v>
      </c>
      <c r="E16" s="552"/>
      <c r="F16" s="553"/>
      <c r="G16" s="553"/>
      <c r="H16" s="552"/>
      <c r="I16" s="552"/>
      <c r="J16" s="552"/>
      <c r="K16" s="552"/>
      <c r="L16" s="552"/>
      <c r="N16" s="557"/>
      <c r="O16" s="623"/>
      <c r="P16" s="535"/>
    </row>
    <row r="17" spans="3:12" s="10" customFormat="1" ht="18.75" customHeight="1" x14ac:dyDescent="0.25">
      <c r="C17" s="438"/>
      <c r="D17" s="438"/>
      <c r="E17" s="438"/>
      <c r="F17" s="438"/>
      <c r="G17" s="438"/>
      <c r="H17" s="438"/>
      <c r="I17" s="438"/>
      <c r="J17" s="438"/>
      <c r="K17" s="438"/>
    </row>
    <row r="18" spans="3:12" s="10" customFormat="1" ht="22.5" customHeight="1" x14ac:dyDescent="0.25">
      <c r="C18" s="438"/>
      <c r="D18" s="593" t="s">
        <v>1403</v>
      </c>
      <c r="E18" s="593"/>
      <c r="F18" s="593"/>
      <c r="G18" s="593"/>
      <c r="H18" s="593"/>
      <c r="I18" s="593"/>
      <c r="J18" s="593"/>
      <c r="K18" s="593"/>
      <c r="L18" s="593"/>
    </row>
    <row r="19" spans="3:12" s="10" customFormat="1" ht="12" customHeight="1" x14ac:dyDescent="0.25"/>
    <row r="20" spans="3:12" s="10" customFormat="1" ht="54" customHeight="1" x14ac:dyDescent="0.25">
      <c r="D20" s="21"/>
      <c r="E20" s="475" t="s">
        <v>571</v>
      </c>
      <c r="F20" s="475" t="s">
        <v>1309</v>
      </c>
      <c r="G20" s="629" t="s">
        <v>1397</v>
      </c>
      <c r="H20" s="630"/>
      <c r="I20" s="631"/>
      <c r="J20" s="475" t="s">
        <v>1310</v>
      </c>
      <c r="K20" s="475" t="s">
        <v>1311</v>
      </c>
      <c r="L20" s="475" t="s">
        <v>1312</v>
      </c>
    </row>
    <row r="21" spans="3:12" s="10" customFormat="1" ht="21.75" hidden="1" customHeight="1" x14ac:dyDescent="0.25">
      <c r="D21" s="169" t="s">
        <v>635</v>
      </c>
      <c r="E21" s="598" t="s">
        <v>636</v>
      </c>
      <c r="F21" s="599"/>
      <c r="G21" s="490" t="s">
        <v>1195</v>
      </c>
      <c r="J21" s="169" t="s">
        <v>1191</v>
      </c>
      <c r="K21" s="169" t="s">
        <v>1191</v>
      </c>
    </row>
    <row r="22" spans="3:12" s="10" customFormat="1" ht="21.75" hidden="1" customHeight="1" x14ac:dyDescent="0.25">
      <c r="D22" s="169"/>
      <c r="E22" s="470"/>
      <c r="F22" s="471"/>
      <c r="G22" s="169" t="str">
        <f>"&lt;&gt;No"</f>
        <v>&lt;&gt;No</v>
      </c>
      <c r="J22" s="169"/>
      <c r="K22" s="169"/>
    </row>
    <row r="23" spans="3:12" s="10" customFormat="1" ht="21.75" hidden="1" customHeight="1" x14ac:dyDescent="0.25">
      <c r="D23" s="169"/>
      <c r="E23" s="470"/>
      <c r="F23" s="471"/>
      <c r="G23" s="169"/>
      <c r="J23" s="169"/>
      <c r="K23" s="169"/>
    </row>
    <row r="24" spans="3:12" s="10" customFormat="1" ht="14.25" hidden="1" customHeight="1" x14ac:dyDescent="0.25">
      <c r="D24" s="169" t="s">
        <v>635</v>
      </c>
      <c r="E24" s="169" t="s">
        <v>636</v>
      </c>
      <c r="F24" s="169"/>
      <c r="G24" s="169"/>
      <c r="J24" s="169"/>
      <c r="K24" s="169" t="s">
        <v>1313</v>
      </c>
      <c r="L24" s="169" t="s">
        <v>1314</v>
      </c>
    </row>
    <row r="25" spans="3:12" s="10" customFormat="1" ht="15" customHeight="1" x14ac:dyDescent="0.25">
      <c r="D25" s="478">
        <v>1</v>
      </c>
      <c r="E25" s="483"/>
      <c r="F25" s="483"/>
      <c r="G25" s="596"/>
      <c r="H25" s="596"/>
      <c r="I25" s="596"/>
      <c r="J25" s="487"/>
      <c r="K25" s="468"/>
      <c r="L25" s="468"/>
    </row>
    <row r="26" spans="3:12" s="10" customFormat="1" x14ac:dyDescent="0.25">
      <c r="D26" s="478">
        <v>2</v>
      </c>
      <c r="E26" s="484"/>
      <c r="F26" s="484"/>
      <c r="G26" s="596"/>
      <c r="H26" s="596"/>
      <c r="I26" s="596"/>
      <c r="J26" s="487"/>
      <c r="K26" s="467"/>
      <c r="L26" s="467"/>
    </row>
    <row r="27" spans="3:12" s="10" customFormat="1" x14ac:dyDescent="0.25">
      <c r="D27" s="478">
        <v>3</v>
      </c>
      <c r="E27" s="484"/>
      <c r="F27" s="484"/>
      <c r="G27" s="596"/>
      <c r="H27" s="596"/>
      <c r="I27" s="596"/>
      <c r="J27" s="487"/>
      <c r="K27" s="467"/>
      <c r="L27" s="467"/>
    </row>
    <row r="28" spans="3:12" s="10" customFormat="1" x14ac:dyDescent="0.25">
      <c r="D28" s="478">
        <v>4</v>
      </c>
      <c r="E28" s="484"/>
      <c r="F28" s="484"/>
      <c r="G28" s="596"/>
      <c r="H28" s="596"/>
      <c r="I28" s="596"/>
      <c r="J28" s="487"/>
      <c r="K28" s="467"/>
      <c r="L28" s="467"/>
    </row>
    <row r="29" spans="3:12" s="10" customFormat="1" x14ac:dyDescent="0.25">
      <c r="D29" s="478">
        <v>5</v>
      </c>
      <c r="E29" s="484"/>
      <c r="F29" s="484"/>
      <c r="G29" s="596"/>
      <c r="H29" s="596"/>
      <c r="I29" s="596"/>
      <c r="J29" s="487"/>
      <c r="K29" s="467"/>
      <c r="L29" s="467"/>
    </row>
    <row r="30" spans="3:12" s="10" customFormat="1" x14ac:dyDescent="0.25">
      <c r="D30" s="478">
        <v>6</v>
      </c>
      <c r="E30" s="484"/>
      <c r="F30" s="484"/>
      <c r="G30" s="596"/>
      <c r="H30" s="596"/>
      <c r="I30" s="596"/>
      <c r="J30" s="487"/>
      <c r="K30" s="467"/>
      <c r="L30" s="467"/>
    </row>
    <row r="31" spans="3:12" s="10" customFormat="1" x14ac:dyDescent="0.25">
      <c r="D31" s="478">
        <v>7</v>
      </c>
      <c r="E31" s="484"/>
      <c r="F31" s="484"/>
      <c r="G31" s="596"/>
      <c r="H31" s="596"/>
      <c r="I31" s="596"/>
      <c r="J31" s="487"/>
      <c r="K31" s="467"/>
      <c r="L31" s="467"/>
    </row>
    <row r="32" spans="3:12" s="10" customFormat="1" x14ac:dyDescent="0.25">
      <c r="D32" s="478">
        <v>8</v>
      </c>
      <c r="E32" s="484"/>
      <c r="F32" s="484"/>
      <c r="G32" s="596"/>
      <c r="H32" s="596"/>
      <c r="I32" s="596"/>
      <c r="J32" s="487"/>
      <c r="K32" s="467"/>
      <c r="L32" s="467"/>
    </row>
    <row r="33" spans="3:12" s="10" customFormat="1" x14ac:dyDescent="0.25">
      <c r="D33" s="478">
        <v>9</v>
      </c>
      <c r="E33" s="484"/>
      <c r="F33" s="484"/>
      <c r="G33" s="596"/>
      <c r="H33" s="596"/>
      <c r="I33" s="596"/>
      <c r="J33" s="487"/>
      <c r="K33" s="467"/>
      <c r="L33" s="467"/>
    </row>
    <row r="34" spans="3:12" s="10" customFormat="1" x14ac:dyDescent="0.25">
      <c r="D34" s="478">
        <v>10</v>
      </c>
      <c r="E34" s="484"/>
      <c r="F34" s="484"/>
      <c r="G34" s="596"/>
      <c r="H34" s="596"/>
      <c r="I34" s="596"/>
      <c r="J34" s="487"/>
      <c r="K34" s="467"/>
      <c r="L34" s="467"/>
    </row>
    <row r="35" spans="3:12" s="10" customFormat="1" x14ac:dyDescent="0.25">
      <c r="D35" s="478">
        <v>11</v>
      </c>
      <c r="E35" s="484"/>
      <c r="F35" s="484"/>
      <c r="G35" s="596"/>
      <c r="H35" s="596"/>
      <c r="I35" s="596"/>
      <c r="J35" s="487"/>
      <c r="K35" s="467"/>
      <c r="L35" s="467"/>
    </row>
    <row r="36" spans="3:12" s="10" customFormat="1" x14ac:dyDescent="0.25">
      <c r="D36" s="478">
        <v>12</v>
      </c>
      <c r="E36" s="484"/>
      <c r="F36" s="484"/>
      <c r="G36" s="596"/>
      <c r="H36" s="596"/>
      <c r="I36" s="596"/>
      <c r="J36" s="487"/>
      <c r="K36" s="467"/>
      <c r="L36" s="467"/>
    </row>
    <row r="37" spans="3:12" s="10" customFormat="1" x14ac:dyDescent="0.25">
      <c r="D37" s="478">
        <v>13</v>
      </c>
      <c r="E37" s="484"/>
      <c r="F37" s="484"/>
      <c r="G37" s="596"/>
      <c r="H37" s="596"/>
      <c r="I37" s="596"/>
      <c r="J37" s="487"/>
      <c r="K37" s="467"/>
      <c r="L37" s="467"/>
    </row>
    <row r="38" spans="3:12" s="10" customFormat="1" x14ac:dyDescent="0.25">
      <c r="D38" s="478">
        <v>14</v>
      </c>
      <c r="E38" s="484"/>
      <c r="F38" s="484"/>
      <c r="G38" s="596"/>
      <c r="H38" s="596"/>
      <c r="I38" s="596"/>
      <c r="J38" s="487"/>
      <c r="K38" s="467"/>
      <c r="L38" s="467"/>
    </row>
    <row r="39" spans="3:12" s="10" customFormat="1" x14ac:dyDescent="0.25">
      <c r="D39" s="478">
        <v>15</v>
      </c>
      <c r="E39" s="484"/>
      <c r="F39" s="484"/>
      <c r="G39" s="596"/>
      <c r="H39" s="596"/>
      <c r="I39" s="596"/>
      <c r="J39" s="487"/>
      <c r="K39" s="467"/>
      <c r="L39" s="467"/>
    </row>
    <row r="40" spans="3:12" s="10" customFormat="1" x14ac:dyDescent="0.25">
      <c r="D40" s="478">
        <v>16</v>
      </c>
      <c r="E40" s="484"/>
      <c r="F40" s="484"/>
      <c r="G40" s="596"/>
      <c r="H40" s="596"/>
      <c r="I40" s="596"/>
      <c r="J40" s="487"/>
      <c r="K40" s="467"/>
      <c r="L40" s="467"/>
    </row>
    <row r="41" spans="3:12" s="10" customFormat="1" x14ac:dyDescent="0.25">
      <c r="D41" s="478">
        <v>17</v>
      </c>
      <c r="E41" s="484"/>
      <c r="F41" s="484"/>
      <c r="G41" s="596"/>
      <c r="H41" s="596"/>
      <c r="I41" s="596"/>
      <c r="J41" s="487"/>
      <c r="K41" s="467"/>
      <c r="L41" s="467"/>
    </row>
    <row r="42" spans="3:12" s="10" customFormat="1" x14ac:dyDescent="0.25">
      <c r="C42" s="16"/>
      <c r="D42" s="478">
        <v>18</v>
      </c>
      <c r="E42" s="484"/>
      <c r="F42" s="484"/>
      <c r="G42" s="596"/>
      <c r="H42" s="596"/>
      <c r="I42" s="596"/>
      <c r="J42" s="487"/>
      <c r="K42" s="467"/>
      <c r="L42" s="467"/>
    </row>
    <row r="43" spans="3:12" s="10" customFormat="1" x14ac:dyDescent="0.25">
      <c r="D43" s="478">
        <v>19</v>
      </c>
      <c r="E43" s="484"/>
      <c r="F43" s="484"/>
      <c r="G43" s="596"/>
      <c r="H43" s="596"/>
      <c r="I43" s="596"/>
      <c r="J43" s="487"/>
      <c r="K43" s="467"/>
      <c r="L43" s="467"/>
    </row>
    <row r="44" spans="3:12" s="10" customFormat="1" x14ac:dyDescent="0.25">
      <c r="D44" s="478">
        <v>20</v>
      </c>
      <c r="E44" s="484"/>
      <c r="F44" s="484"/>
      <c r="G44" s="596"/>
      <c r="H44" s="596"/>
      <c r="I44" s="596"/>
      <c r="J44" s="487"/>
      <c r="K44" s="467"/>
      <c r="L44" s="467"/>
    </row>
    <row r="45" spans="3:12" s="10" customFormat="1" x14ac:dyDescent="0.25">
      <c r="D45" s="478">
        <v>21</v>
      </c>
      <c r="E45" s="484"/>
      <c r="F45" s="484"/>
      <c r="G45" s="596"/>
      <c r="H45" s="596"/>
      <c r="I45" s="596"/>
      <c r="J45" s="487"/>
      <c r="K45" s="467"/>
      <c r="L45" s="467"/>
    </row>
    <row r="46" spans="3:12" s="10" customFormat="1" x14ac:dyDescent="0.25">
      <c r="D46" s="478">
        <v>22</v>
      </c>
      <c r="E46" s="484"/>
      <c r="F46" s="484"/>
      <c r="G46" s="596"/>
      <c r="H46" s="596"/>
      <c r="I46" s="596"/>
      <c r="J46" s="487"/>
      <c r="K46" s="467"/>
      <c r="L46" s="467"/>
    </row>
    <row r="47" spans="3:12" s="10" customFormat="1" x14ac:dyDescent="0.25">
      <c r="D47" s="478">
        <v>23</v>
      </c>
      <c r="E47" s="484"/>
      <c r="F47" s="484"/>
      <c r="G47" s="596"/>
      <c r="H47" s="596"/>
      <c r="I47" s="596"/>
      <c r="J47" s="487"/>
      <c r="K47" s="467"/>
      <c r="L47" s="467"/>
    </row>
    <row r="48" spans="3:12" s="10" customFormat="1" x14ac:dyDescent="0.25">
      <c r="D48" s="478">
        <v>24</v>
      </c>
      <c r="E48" s="484"/>
      <c r="F48" s="484"/>
      <c r="G48" s="596"/>
      <c r="H48" s="596"/>
      <c r="I48" s="596"/>
      <c r="J48" s="487"/>
      <c r="K48" s="467"/>
      <c r="L48" s="467"/>
    </row>
    <row r="49" spans="4:12" s="10" customFormat="1" x14ac:dyDescent="0.25">
      <c r="D49" s="478">
        <v>25</v>
      </c>
      <c r="E49" s="484"/>
      <c r="F49" s="484"/>
      <c r="G49" s="596"/>
      <c r="H49" s="596"/>
      <c r="I49" s="596"/>
      <c r="J49" s="487"/>
      <c r="K49" s="467"/>
      <c r="L49" s="467"/>
    </row>
    <row r="50" spans="4:12" s="10" customFormat="1" x14ac:dyDescent="0.25">
      <c r="D50" s="478">
        <v>26</v>
      </c>
      <c r="E50" s="484"/>
      <c r="F50" s="484"/>
      <c r="G50" s="596"/>
      <c r="H50" s="596"/>
      <c r="I50" s="596"/>
      <c r="J50" s="487"/>
      <c r="K50" s="467"/>
      <c r="L50" s="467"/>
    </row>
    <row r="51" spans="4:12" s="10" customFormat="1" x14ac:dyDescent="0.25">
      <c r="D51" s="478">
        <v>27</v>
      </c>
      <c r="E51" s="484"/>
      <c r="F51" s="484"/>
      <c r="G51" s="596"/>
      <c r="H51" s="596"/>
      <c r="I51" s="596"/>
      <c r="J51" s="487"/>
      <c r="K51" s="467"/>
      <c r="L51" s="467"/>
    </row>
    <row r="52" spans="4:12" s="10" customFormat="1" x14ac:dyDescent="0.25">
      <c r="D52" s="478">
        <v>28</v>
      </c>
      <c r="E52" s="484"/>
      <c r="F52" s="484"/>
      <c r="G52" s="596"/>
      <c r="H52" s="596"/>
      <c r="I52" s="596"/>
      <c r="J52" s="487"/>
      <c r="K52" s="467"/>
      <c r="L52" s="467"/>
    </row>
    <row r="53" spans="4:12" s="10" customFormat="1" x14ac:dyDescent="0.25">
      <c r="D53" s="478">
        <v>29</v>
      </c>
      <c r="E53" s="484"/>
      <c r="F53" s="484"/>
      <c r="G53" s="596"/>
      <c r="H53" s="596"/>
      <c r="I53" s="596"/>
      <c r="J53" s="487"/>
      <c r="K53" s="467"/>
      <c r="L53" s="467"/>
    </row>
    <row r="54" spans="4:12" s="10" customFormat="1" x14ac:dyDescent="0.25">
      <c r="D54" s="478">
        <v>30</v>
      </c>
      <c r="E54" s="484"/>
      <c r="F54" s="484"/>
      <c r="G54" s="596"/>
      <c r="H54" s="596"/>
      <c r="I54" s="596"/>
      <c r="J54" s="487"/>
      <c r="K54" s="467"/>
      <c r="L54" s="467"/>
    </row>
    <row r="55" spans="4:12" s="10" customFormat="1" x14ac:dyDescent="0.25">
      <c r="D55" s="478">
        <v>31</v>
      </c>
      <c r="E55" s="484"/>
      <c r="F55" s="484"/>
      <c r="G55" s="596"/>
      <c r="H55" s="596"/>
      <c r="I55" s="596"/>
      <c r="J55" s="487"/>
      <c r="K55" s="467"/>
      <c r="L55" s="467"/>
    </row>
    <row r="56" spans="4:12" s="10" customFormat="1" x14ac:dyDescent="0.25">
      <c r="D56" s="478">
        <v>32</v>
      </c>
      <c r="E56" s="484"/>
      <c r="F56" s="484"/>
      <c r="G56" s="596"/>
      <c r="H56" s="596"/>
      <c r="I56" s="596"/>
      <c r="J56" s="487"/>
      <c r="K56" s="467"/>
      <c r="L56" s="467"/>
    </row>
    <row r="57" spans="4:12" s="10" customFormat="1" x14ac:dyDescent="0.25">
      <c r="D57" s="478">
        <v>33</v>
      </c>
      <c r="E57" s="484"/>
      <c r="F57" s="484"/>
      <c r="G57" s="596"/>
      <c r="H57" s="596"/>
      <c r="I57" s="596"/>
      <c r="J57" s="487"/>
      <c r="K57" s="467"/>
      <c r="L57" s="467"/>
    </row>
    <row r="58" spans="4:12" s="10" customFormat="1" x14ac:dyDescent="0.25">
      <c r="D58" s="478">
        <v>34</v>
      </c>
      <c r="E58" s="484"/>
      <c r="F58" s="484"/>
      <c r="G58" s="596"/>
      <c r="H58" s="596"/>
      <c r="I58" s="596"/>
      <c r="J58" s="487"/>
      <c r="K58" s="467"/>
      <c r="L58" s="467"/>
    </row>
    <row r="59" spans="4:12" s="10" customFormat="1" x14ac:dyDescent="0.25">
      <c r="D59" s="478">
        <v>35</v>
      </c>
      <c r="E59" s="484"/>
      <c r="F59" s="484"/>
      <c r="G59" s="596"/>
      <c r="H59" s="596"/>
      <c r="I59" s="596"/>
      <c r="J59" s="487"/>
      <c r="K59" s="467"/>
      <c r="L59" s="467"/>
    </row>
    <row r="60" spans="4:12" s="10" customFormat="1" x14ac:dyDescent="0.25">
      <c r="D60" s="478">
        <v>36</v>
      </c>
      <c r="E60" s="484"/>
      <c r="F60" s="484"/>
      <c r="G60" s="596"/>
      <c r="H60" s="596"/>
      <c r="I60" s="596"/>
      <c r="J60" s="487"/>
      <c r="K60" s="467"/>
      <c r="L60" s="467"/>
    </row>
    <row r="61" spans="4:12" s="10" customFormat="1" x14ac:dyDescent="0.25">
      <c r="D61" s="478">
        <v>37</v>
      </c>
      <c r="E61" s="484"/>
      <c r="F61" s="484"/>
      <c r="G61" s="596"/>
      <c r="H61" s="596"/>
      <c r="I61" s="596"/>
      <c r="J61" s="487"/>
      <c r="K61" s="467"/>
      <c r="L61" s="467"/>
    </row>
    <row r="62" spans="4:12" s="10" customFormat="1" x14ac:dyDescent="0.25">
      <c r="D62" s="478">
        <v>38</v>
      </c>
      <c r="E62" s="484"/>
      <c r="F62" s="484"/>
      <c r="G62" s="596"/>
      <c r="H62" s="596"/>
      <c r="I62" s="596"/>
      <c r="J62" s="487"/>
      <c r="K62" s="467"/>
      <c r="L62" s="467"/>
    </row>
    <row r="63" spans="4:12" s="10" customFormat="1" x14ac:dyDescent="0.25">
      <c r="D63" s="478">
        <v>39</v>
      </c>
      <c r="E63" s="484"/>
      <c r="F63" s="484"/>
      <c r="G63" s="596"/>
      <c r="H63" s="596"/>
      <c r="I63" s="596"/>
      <c r="J63" s="487"/>
      <c r="K63" s="467"/>
      <c r="L63" s="467"/>
    </row>
    <row r="64" spans="4:12" s="10" customFormat="1" x14ac:dyDescent="0.25">
      <c r="D64" s="478">
        <v>40</v>
      </c>
      <c r="E64" s="484"/>
      <c r="F64" s="484"/>
      <c r="G64" s="596"/>
      <c r="H64" s="596"/>
      <c r="I64" s="596"/>
      <c r="J64" s="487"/>
      <c r="K64" s="467"/>
      <c r="L64" s="467"/>
    </row>
    <row r="65" spans="3:12" s="10" customFormat="1" x14ac:dyDescent="0.25">
      <c r="D65" s="478">
        <v>41</v>
      </c>
      <c r="E65" s="484"/>
      <c r="F65" s="484"/>
      <c r="G65" s="596"/>
      <c r="H65" s="596"/>
      <c r="I65" s="596"/>
      <c r="J65" s="487"/>
      <c r="K65" s="467"/>
      <c r="L65" s="467"/>
    </row>
    <row r="66" spans="3:12" s="10" customFormat="1" x14ac:dyDescent="0.25">
      <c r="D66" s="478">
        <v>42</v>
      </c>
      <c r="E66" s="484"/>
      <c r="F66" s="484"/>
      <c r="G66" s="596"/>
      <c r="H66" s="596"/>
      <c r="I66" s="596"/>
      <c r="J66" s="487"/>
      <c r="K66" s="467"/>
      <c r="L66" s="467"/>
    </row>
    <row r="67" spans="3:12" s="10" customFormat="1" x14ac:dyDescent="0.25">
      <c r="D67" s="478">
        <v>43</v>
      </c>
      <c r="E67" s="484"/>
      <c r="F67" s="484"/>
      <c r="G67" s="596"/>
      <c r="H67" s="596"/>
      <c r="I67" s="596"/>
      <c r="J67" s="487"/>
      <c r="K67" s="467"/>
      <c r="L67" s="467"/>
    </row>
    <row r="68" spans="3:12" s="10" customFormat="1" x14ac:dyDescent="0.25">
      <c r="D68" s="478">
        <v>44</v>
      </c>
      <c r="E68" s="484"/>
      <c r="F68" s="484"/>
      <c r="G68" s="596"/>
      <c r="H68" s="596"/>
      <c r="I68" s="596"/>
      <c r="J68" s="487"/>
      <c r="K68" s="467"/>
      <c r="L68" s="467"/>
    </row>
    <row r="69" spans="3:12" s="10" customFormat="1" x14ac:dyDescent="0.25">
      <c r="C69" s="22"/>
      <c r="D69" s="478">
        <v>45</v>
      </c>
      <c r="E69" s="484"/>
      <c r="F69" s="484"/>
      <c r="G69" s="596"/>
      <c r="H69" s="596"/>
      <c r="I69" s="596"/>
      <c r="J69" s="487"/>
      <c r="K69" s="467"/>
      <c r="L69" s="467"/>
    </row>
    <row r="70" spans="3:12" s="10" customFormat="1" x14ac:dyDescent="0.25">
      <c r="C70" s="22"/>
      <c r="D70" s="478">
        <v>46</v>
      </c>
      <c r="E70" s="484"/>
      <c r="F70" s="484"/>
      <c r="G70" s="596"/>
      <c r="H70" s="596"/>
      <c r="I70" s="596"/>
      <c r="J70" s="487"/>
      <c r="K70" s="467"/>
      <c r="L70" s="467"/>
    </row>
    <row r="71" spans="3:12" s="10" customFormat="1" x14ac:dyDescent="0.25">
      <c r="C71" s="22"/>
      <c r="D71" s="478">
        <v>47</v>
      </c>
      <c r="E71" s="484"/>
      <c r="F71" s="484"/>
      <c r="G71" s="596"/>
      <c r="H71" s="596"/>
      <c r="I71" s="596"/>
      <c r="J71" s="487"/>
      <c r="K71" s="467"/>
      <c r="L71" s="467"/>
    </row>
    <row r="72" spans="3:12" s="10" customFormat="1" x14ac:dyDescent="0.25">
      <c r="C72" s="22"/>
      <c r="D72" s="478">
        <v>48</v>
      </c>
      <c r="E72" s="484"/>
      <c r="F72" s="484"/>
      <c r="G72" s="596"/>
      <c r="H72" s="596"/>
      <c r="I72" s="596"/>
      <c r="J72" s="487"/>
      <c r="K72" s="467"/>
      <c r="L72" s="467"/>
    </row>
    <row r="73" spans="3:12" s="10" customFormat="1" x14ac:dyDescent="0.25">
      <c r="C73" s="22"/>
      <c r="D73" s="478">
        <v>49</v>
      </c>
      <c r="E73" s="484"/>
      <c r="F73" s="484"/>
      <c r="G73" s="596"/>
      <c r="H73" s="596"/>
      <c r="I73" s="596"/>
      <c r="J73" s="487"/>
      <c r="K73" s="467"/>
      <c r="L73" s="467"/>
    </row>
    <row r="74" spans="3:12" s="10" customFormat="1" x14ac:dyDescent="0.25">
      <c r="C74" s="22"/>
      <c r="D74" s="478">
        <v>50</v>
      </c>
      <c r="E74" s="484"/>
      <c r="F74" s="484"/>
      <c r="G74" s="596"/>
      <c r="H74" s="596"/>
      <c r="I74" s="596"/>
      <c r="J74" s="487"/>
      <c r="K74" s="467"/>
      <c r="L74" s="467"/>
    </row>
    <row r="75" spans="3:12" s="10" customFormat="1" x14ac:dyDescent="0.25">
      <c r="C75" s="22"/>
      <c r="D75" s="478">
        <v>51</v>
      </c>
      <c r="E75" s="484"/>
      <c r="F75" s="484"/>
      <c r="G75" s="596"/>
      <c r="H75" s="596"/>
      <c r="I75" s="596"/>
      <c r="J75" s="487"/>
      <c r="K75" s="467"/>
      <c r="L75" s="467"/>
    </row>
    <row r="76" spans="3:12" s="10" customFormat="1" x14ac:dyDescent="0.25">
      <c r="C76" s="22"/>
      <c r="D76" s="478">
        <v>52</v>
      </c>
      <c r="E76" s="484"/>
      <c r="F76" s="484"/>
      <c r="G76" s="596"/>
      <c r="H76" s="596"/>
      <c r="I76" s="596"/>
      <c r="J76" s="487"/>
      <c r="K76" s="467"/>
      <c r="L76" s="467"/>
    </row>
    <row r="77" spans="3:12" s="10" customFormat="1" x14ac:dyDescent="0.25">
      <c r="C77" s="22"/>
      <c r="D77" s="478">
        <v>53</v>
      </c>
      <c r="E77" s="484"/>
      <c r="F77" s="484"/>
      <c r="G77" s="596"/>
      <c r="H77" s="596"/>
      <c r="I77" s="596"/>
      <c r="J77" s="487"/>
      <c r="K77" s="467"/>
      <c r="L77" s="467"/>
    </row>
    <row r="78" spans="3:12" s="10" customFormat="1" x14ac:dyDescent="0.25">
      <c r="C78" s="22"/>
      <c r="D78" s="478">
        <v>54</v>
      </c>
      <c r="E78" s="484"/>
      <c r="F78" s="484"/>
      <c r="G78" s="596"/>
      <c r="H78" s="596"/>
      <c r="I78" s="596"/>
      <c r="J78" s="487"/>
      <c r="K78" s="467"/>
      <c r="L78" s="467"/>
    </row>
    <row r="79" spans="3:12" s="10" customFormat="1" x14ac:dyDescent="0.25">
      <c r="C79" s="22"/>
      <c r="D79" s="478">
        <v>55</v>
      </c>
      <c r="E79" s="484"/>
      <c r="F79" s="484"/>
      <c r="G79" s="596"/>
      <c r="H79" s="596"/>
      <c r="I79" s="596"/>
      <c r="J79" s="487"/>
      <c r="K79" s="467"/>
      <c r="L79" s="467"/>
    </row>
    <row r="80" spans="3:12" s="10" customFormat="1" x14ac:dyDescent="0.25">
      <c r="C80" s="22"/>
      <c r="D80" s="478">
        <v>56</v>
      </c>
      <c r="E80" s="484"/>
      <c r="F80" s="484"/>
      <c r="G80" s="596"/>
      <c r="H80" s="596"/>
      <c r="I80" s="596"/>
      <c r="J80" s="487"/>
      <c r="K80" s="467"/>
      <c r="L80" s="467"/>
    </row>
    <row r="81" spans="3:12" s="10" customFormat="1" x14ac:dyDescent="0.25">
      <c r="C81" s="22"/>
      <c r="D81" s="478">
        <v>57</v>
      </c>
      <c r="E81" s="484"/>
      <c r="F81" s="484"/>
      <c r="G81" s="596"/>
      <c r="H81" s="596"/>
      <c r="I81" s="596"/>
      <c r="J81" s="487"/>
      <c r="K81" s="467"/>
      <c r="L81" s="467"/>
    </row>
    <row r="82" spans="3:12" s="10" customFormat="1" x14ac:dyDescent="0.25">
      <c r="C82" s="22"/>
      <c r="D82" s="478">
        <v>58</v>
      </c>
      <c r="E82" s="484"/>
      <c r="F82" s="484"/>
      <c r="G82" s="596"/>
      <c r="H82" s="596"/>
      <c r="I82" s="596"/>
      <c r="J82" s="487"/>
      <c r="K82" s="467"/>
      <c r="L82" s="467"/>
    </row>
    <row r="83" spans="3:12" s="10" customFormat="1" x14ac:dyDescent="0.25">
      <c r="C83" s="22"/>
      <c r="D83" s="478">
        <v>59</v>
      </c>
      <c r="E83" s="484"/>
      <c r="F83" s="484"/>
      <c r="G83" s="596"/>
      <c r="H83" s="596"/>
      <c r="I83" s="596"/>
      <c r="J83" s="487"/>
      <c r="K83" s="467"/>
      <c r="L83" s="467"/>
    </row>
    <row r="84" spans="3:12" s="10" customFormat="1" x14ac:dyDescent="0.25">
      <c r="C84" s="22"/>
      <c r="D84" s="478">
        <v>60</v>
      </c>
      <c r="E84" s="484"/>
      <c r="F84" s="484"/>
      <c r="G84" s="596"/>
      <c r="H84" s="596"/>
      <c r="I84" s="596"/>
      <c r="J84" s="487"/>
      <c r="K84" s="467"/>
      <c r="L84" s="467"/>
    </row>
    <row r="85" spans="3:12" s="10" customFormat="1" x14ac:dyDescent="0.25">
      <c r="D85" s="478">
        <v>61</v>
      </c>
      <c r="E85" s="484"/>
      <c r="F85" s="484"/>
      <c r="G85" s="596"/>
      <c r="H85" s="596"/>
      <c r="I85" s="596"/>
      <c r="J85" s="487"/>
      <c r="K85" s="467"/>
      <c r="L85" s="467"/>
    </row>
    <row r="86" spans="3:12" s="10" customFormat="1" x14ac:dyDescent="0.25">
      <c r="D86" s="478">
        <v>62</v>
      </c>
      <c r="E86" s="484"/>
      <c r="F86" s="484"/>
      <c r="G86" s="596"/>
      <c r="H86" s="596"/>
      <c r="I86" s="596"/>
      <c r="J86" s="487"/>
      <c r="K86" s="467"/>
      <c r="L86" s="467"/>
    </row>
    <row r="87" spans="3:12" s="10" customFormat="1" x14ac:dyDescent="0.25">
      <c r="D87" s="478">
        <v>63</v>
      </c>
      <c r="E87" s="484"/>
      <c r="F87" s="484"/>
      <c r="G87" s="596"/>
      <c r="H87" s="596"/>
      <c r="I87" s="596"/>
      <c r="J87" s="487"/>
      <c r="K87" s="467"/>
      <c r="L87" s="467"/>
    </row>
    <row r="88" spans="3:12" s="10" customFormat="1" x14ac:dyDescent="0.25">
      <c r="D88" s="478">
        <v>64</v>
      </c>
      <c r="E88" s="484"/>
      <c r="F88" s="484"/>
      <c r="G88" s="596"/>
      <c r="H88" s="596"/>
      <c r="I88" s="596"/>
      <c r="J88" s="487"/>
      <c r="K88" s="467"/>
      <c r="L88" s="467"/>
    </row>
    <row r="89" spans="3:12" s="10" customFormat="1" x14ac:dyDescent="0.25">
      <c r="D89" s="478">
        <v>65</v>
      </c>
      <c r="E89" s="484"/>
      <c r="F89" s="484"/>
      <c r="G89" s="596"/>
      <c r="H89" s="596"/>
      <c r="I89" s="596"/>
      <c r="J89" s="487"/>
      <c r="K89" s="467"/>
      <c r="L89" s="467"/>
    </row>
    <row r="90" spans="3:12" s="10" customFormat="1" x14ac:dyDescent="0.25">
      <c r="D90" s="478">
        <v>66</v>
      </c>
      <c r="E90" s="484"/>
      <c r="F90" s="484"/>
      <c r="G90" s="596"/>
      <c r="H90" s="596"/>
      <c r="I90" s="596"/>
      <c r="J90" s="487"/>
      <c r="K90" s="467"/>
      <c r="L90" s="467"/>
    </row>
    <row r="91" spans="3:12" s="10" customFormat="1" x14ac:dyDescent="0.25">
      <c r="D91" s="478">
        <v>67</v>
      </c>
      <c r="E91" s="484"/>
      <c r="F91" s="484"/>
      <c r="G91" s="596"/>
      <c r="H91" s="596"/>
      <c r="I91" s="596"/>
      <c r="J91" s="487"/>
      <c r="K91" s="467"/>
      <c r="L91" s="467"/>
    </row>
    <row r="92" spans="3:12" s="10" customFormat="1" x14ac:dyDescent="0.25">
      <c r="D92" s="478">
        <v>68</v>
      </c>
      <c r="E92" s="484"/>
      <c r="F92" s="484"/>
      <c r="G92" s="596"/>
      <c r="H92" s="596"/>
      <c r="I92" s="596"/>
      <c r="J92" s="487"/>
      <c r="K92" s="467"/>
      <c r="L92" s="467"/>
    </row>
    <row r="93" spans="3:12" s="10" customFormat="1" x14ac:dyDescent="0.25">
      <c r="D93" s="478">
        <v>69</v>
      </c>
      <c r="E93" s="484"/>
      <c r="F93" s="484"/>
      <c r="G93" s="596"/>
      <c r="H93" s="596"/>
      <c r="I93" s="596"/>
      <c r="J93" s="487"/>
      <c r="K93" s="467"/>
      <c r="L93" s="467"/>
    </row>
    <row r="94" spans="3:12" s="10" customFormat="1" x14ac:dyDescent="0.25">
      <c r="D94" s="478">
        <v>70</v>
      </c>
      <c r="E94" s="484"/>
      <c r="F94" s="484"/>
      <c r="G94" s="596"/>
      <c r="H94" s="596"/>
      <c r="I94" s="596"/>
      <c r="J94" s="487"/>
      <c r="K94" s="467"/>
      <c r="L94" s="467"/>
    </row>
    <row r="95" spans="3:12" s="10" customFormat="1" x14ac:dyDescent="0.25">
      <c r="D95" s="478">
        <v>71</v>
      </c>
      <c r="E95" s="484"/>
      <c r="F95" s="484"/>
      <c r="G95" s="596"/>
      <c r="H95" s="596"/>
      <c r="I95" s="596"/>
      <c r="J95" s="487"/>
      <c r="K95" s="467"/>
      <c r="L95" s="467"/>
    </row>
    <row r="96" spans="3:12" s="10" customFormat="1" x14ac:dyDescent="0.25">
      <c r="D96" s="478">
        <v>72</v>
      </c>
      <c r="E96" s="484"/>
      <c r="F96" s="484"/>
      <c r="G96" s="596"/>
      <c r="H96" s="596"/>
      <c r="I96" s="596"/>
      <c r="J96" s="487"/>
      <c r="K96" s="467"/>
      <c r="L96" s="467"/>
    </row>
    <row r="97" spans="4:12" s="10" customFormat="1" x14ac:dyDescent="0.25">
      <c r="D97" s="478">
        <v>73</v>
      </c>
      <c r="E97" s="484"/>
      <c r="F97" s="484"/>
      <c r="G97" s="596"/>
      <c r="H97" s="596"/>
      <c r="I97" s="596"/>
      <c r="J97" s="487"/>
      <c r="K97" s="467"/>
      <c r="L97" s="467"/>
    </row>
    <row r="98" spans="4:12" s="10" customFormat="1" x14ac:dyDescent="0.25">
      <c r="D98" s="478">
        <v>74</v>
      </c>
      <c r="E98" s="484"/>
      <c r="F98" s="484"/>
      <c r="G98" s="596"/>
      <c r="H98" s="596"/>
      <c r="I98" s="596"/>
      <c r="J98" s="487"/>
      <c r="K98" s="467"/>
      <c r="L98" s="467"/>
    </row>
    <row r="99" spans="4:12" s="10" customFormat="1" x14ac:dyDescent="0.25">
      <c r="D99" s="478">
        <v>75</v>
      </c>
      <c r="E99" s="484"/>
      <c r="F99" s="484"/>
      <c r="G99" s="596"/>
      <c r="H99" s="596"/>
      <c r="I99" s="596"/>
      <c r="J99" s="487"/>
      <c r="K99" s="467"/>
      <c r="L99" s="467"/>
    </row>
    <row r="100" spans="4:12" s="10" customFormat="1" x14ac:dyDescent="0.25">
      <c r="D100" s="478">
        <v>76</v>
      </c>
      <c r="E100" s="484"/>
      <c r="F100" s="484"/>
      <c r="G100" s="596"/>
      <c r="H100" s="596"/>
      <c r="I100" s="596"/>
      <c r="J100" s="487"/>
      <c r="K100" s="467"/>
      <c r="L100" s="467"/>
    </row>
    <row r="101" spans="4:12" s="10" customFormat="1" x14ac:dyDescent="0.25">
      <c r="D101" s="478">
        <v>77</v>
      </c>
      <c r="E101" s="484"/>
      <c r="F101" s="484"/>
      <c r="G101" s="596"/>
      <c r="H101" s="596"/>
      <c r="I101" s="596"/>
      <c r="J101" s="487"/>
      <c r="K101" s="467"/>
      <c r="L101" s="467"/>
    </row>
    <row r="102" spans="4:12" s="10" customFormat="1" x14ac:dyDescent="0.25">
      <c r="D102" s="478">
        <v>78</v>
      </c>
      <c r="E102" s="484"/>
      <c r="F102" s="484"/>
      <c r="G102" s="596"/>
      <c r="H102" s="596"/>
      <c r="I102" s="596"/>
      <c r="J102" s="487"/>
      <c r="K102" s="467"/>
      <c r="L102" s="467"/>
    </row>
    <row r="103" spans="4:12" s="10" customFormat="1" x14ac:dyDescent="0.25">
      <c r="D103" s="478">
        <v>79</v>
      </c>
      <c r="E103" s="484"/>
      <c r="F103" s="484"/>
      <c r="G103" s="596"/>
      <c r="H103" s="596"/>
      <c r="I103" s="596"/>
      <c r="J103" s="487"/>
      <c r="K103" s="467"/>
      <c r="L103" s="467"/>
    </row>
    <row r="104" spans="4:12" s="10" customFormat="1" x14ac:dyDescent="0.25">
      <c r="D104" s="478">
        <v>80</v>
      </c>
      <c r="E104" s="484"/>
      <c r="F104" s="484"/>
      <c r="G104" s="596"/>
      <c r="H104" s="596"/>
      <c r="I104" s="596"/>
      <c r="J104" s="487"/>
      <c r="K104" s="467"/>
      <c r="L104" s="467"/>
    </row>
    <row r="105" spans="4:12" s="10" customFormat="1" x14ac:dyDescent="0.25">
      <c r="D105" s="478">
        <v>81</v>
      </c>
      <c r="E105" s="484"/>
      <c r="F105" s="484"/>
      <c r="G105" s="596"/>
      <c r="H105" s="596"/>
      <c r="I105" s="596"/>
      <c r="J105" s="487"/>
      <c r="K105" s="467"/>
      <c r="L105" s="467"/>
    </row>
    <row r="106" spans="4:12" s="10" customFormat="1" x14ac:dyDescent="0.25">
      <c r="D106" s="478">
        <v>82</v>
      </c>
      <c r="E106" s="484"/>
      <c r="F106" s="484"/>
      <c r="G106" s="596"/>
      <c r="H106" s="596"/>
      <c r="I106" s="596"/>
      <c r="J106" s="487"/>
      <c r="K106" s="467"/>
      <c r="L106" s="467"/>
    </row>
    <row r="107" spans="4:12" s="10" customFormat="1" x14ac:dyDescent="0.25">
      <c r="D107" s="478">
        <v>83</v>
      </c>
      <c r="E107" s="484"/>
      <c r="F107" s="484"/>
      <c r="G107" s="596"/>
      <c r="H107" s="596"/>
      <c r="I107" s="596"/>
      <c r="J107" s="487"/>
      <c r="K107" s="467"/>
      <c r="L107" s="467"/>
    </row>
    <row r="108" spans="4:12" s="10" customFormat="1" x14ac:dyDescent="0.25">
      <c r="D108" s="478">
        <v>84</v>
      </c>
      <c r="E108" s="484"/>
      <c r="F108" s="484"/>
      <c r="G108" s="596"/>
      <c r="H108" s="596"/>
      <c r="I108" s="596"/>
      <c r="J108" s="487"/>
      <c r="K108" s="467"/>
      <c r="L108" s="467"/>
    </row>
    <row r="109" spans="4:12" s="10" customFormat="1" x14ac:dyDescent="0.25">
      <c r="D109" s="478">
        <v>85</v>
      </c>
      <c r="E109" s="484"/>
      <c r="F109" s="484"/>
      <c r="G109" s="596"/>
      <c r="H109" s="596"/>
      <c r="I109" s="596"/>
      <c r="J109" s="487"/>
      <c r="K109" s="467"/>
      <c r="L109" s="467"/>
    </row>
    <row r="110" spans="4:12" s="10" customFormat="1" x14ac:dyDescent="0.25">
      <c r="D110" s="478">
        <v>86</v>
      </c>
      <c r="E110" s="484"/>
      <c r="F110" s="484"/>
      <c r="G110" s="596"/>
      <c r="H110" s="596"/>
      <c r="I110" s="596"/>
      <c r="J110" s="487"/>
      <c r="K110" s="467"/>
      <c r="L110" s="467"/>
    </row>
    <row r="111" spans="4:12" s="10" customFormat="1" x14ac:dyDescent="0.25">
      <c r="D111" s="478">
        <v>87</v>
      </c>
      <c r="E111" s="484"/>
      <c r="F111" s="484"/>
      <c r="G111" s="596"/>
      <c r="H111" s="596"/>
      <c r="I111" s="596"/>
      <c r="J111" s="487"/>
      <c r="K111" s="467"/>
      <c r="L111" s="467"/>
    </row>
    <row r="112" spans="4:12" s="10" customFormat="1" x14ac:dyDescent="0.25">
      <c r="D112" s="478">
        <v>88</v>
      </c>
      <c r="E112" s="484"/>
      <c r="F112" s="484"/>
      <c r="G112" s="596"/>
      <c r="H112" s="596"/>
      <c r="I112" s="596"/>
      <c r="J112" s="487"/>
      <c r="K112" s="467"/>
      <c r="L112" s="467"/>
    </row>
    <row r="113" spans="4:12" s="10" customFormat="1" x14ac:dyDescent="0.25">
      <c r="D113" s="478">
        <v>89</v>
      </c>
      <c r="E113" s="484"/>
      <c r="F113" s="484"/>
      <c r="G113" s="596"/>
      <c r="H113" s="596"/>
      <c r="I113" s="596"/>
      <c r="J113" s="487"/>
      <c r="K113" s="467"/>
      <c r="L113" s="467"/>
    </row>
    <row r="114" spans="4:12" s="10" customFormat="1" x14ac:dyDescent="0.25">
      <c r="D114" s="478">
        <v>90</v>
      </c>
      <c r="E114" s="484"/>
      <c r="F114" s="484"/>
      <c r="G114" s="596"/>
      <c r="H114" s="596"/>
      <c r="I114" s="596"/>
      <c r="J114" s="487"/>
      <c r="K114" s="467"/>
      <c r="L114" s="467"/>
    </row>
    <row r="115" spans="4:12" s="10" customFormat="1" x14ac:dyDescent="0.25">
      <c r="D115" s="478">
        <v>91</v>
      </c>
      <c r="E115" s="484"/>
      <c r="F115" s="484"/>
      <c r="G115" s="596"/>
      <c r="H115" s="596"/>
      <c r="I115" s="596"/>
      <c r="J115" s="487"/>
      <c r="K115" s="467"/>
      <c r="L115" s="467"/>
    </row>
    <row r="116" spans="4:12" s="10" customFormat="1" x14ac:dyDescent="0.25">
      <c r="D116" s="478">
        <v>92</v>
      </c>
      <c r="E116" s="484"/>
      <c r="F116" s="484"/>
      <c r="G116" s="596"/>
      <c r="H116" s="596"/>
      <c r="I116" s="596"/>
      <c r="J116" s="487"/>
      <c r="K116" s="467"/>
      <c r="L116" s="467"/>
    </row>
    <row r="117" spans="4:12" s="10" customFormat="1" x14ac:dyDescent="0.25">
      <c r="D117" s="478">
        <v>93</v>
      </c>
      <c r="E117" s="484"/>
      <c r="F117" s="484"/>
      <c r="G117" s="596"/>
      <c r="H117" s="596"/>
      <c r="I117" s="596"/>
      <c r="J117" s="487"/>
      <c r="K117" s="467"/>
      <c r="L117" s="467"/>
    </row>
    <row r="118" spans="4:12" s="10" customFormat="1" x14ac:dyDescent="0.25">
      <c r="D118" s="478">
        <v>94</v>
      </c>
      <c r="E118" s="484"/>
      <c r="F118" s="484"/>
      <c r="G118" s="596"/>
      <c r="H118" s="596"/>
      <c r="I118" s="596"/>
      <c r="J118" s="487"/>
      <c r="K118" s="467"/>
      <c r="L118" s="467"/>
    </row>
    <row r="119" spans="4:12" s="10" customFormat="1" x14ac:dyDescent="0.25">
      <c r="D119" s="478">
        <v>95</v>
      </c>
      <c r="E119" s="484"/>
      <c r="F119" s="484"/>
      <c r="G119" s="596"/>
      <c r="H119" s="596"/>
      <c r="I119" s="596"/>
      <c r="J119" s="487"/>
      <c r="K119" s="467"/>
      <c r="L119" s="467"/>
    </row>
    <row r="120" spans="4:12" s="10" customFormat="1" x14ac:dyDescent="0.25">
      <c r="D120" s="478">
        <v>96</v>
      </c>
      <c r="E120" s="484"/>
      <c r="F120" s="484"/>
      <c r="G120" s="596"/>
      <c r="H120" s="596"/>
      <c r="I120" s="596"/>
      <c r="J120" s="487"/>
      <c r="K120" s="467"/>
      <c r="L120" s="467"/>
    </row>
    <row r="121" spans="4:12" s="10" customFormat="1" x14ac:dyDescent="0.25">
      <c r="D121" s="478">
        <v>97</v>
      </c>
      <c r="E121" s="484"/>
      <c r="F121" s="484"/>
      <c r="G121" s="596"/>
      <c r="H121" s="596"/>
      <c r="I121" s="596"/>
      <c r="J121" s="487"/>
      <c r="K121" s="467"/>
      <c r="L121" s="467"/>
    </row>
    <row r="122" spans="4:12" s="10" customFormat="1" x14ac:dyDescent="0.25">
      <c r="D122" s="478">
        <v>98</v>
      </c>
      <c r="E122" s="484"/>
      <c r="F122" s="484"/>
      <c r="G122" s="596"/>
      <c r="H122" s="596"/>
      <c r="I122" s="596"/>
      <c r="J122" s="487"/>
      <c r="K122" s="467"/>
      <c r="L122" s="467"/>
    </row>
    <row r="123" spans="4:12" s="10" customFormat="1" x14ac:dyDescent="0.25">
      <c r="D123" s="478">
        <v>99</v>
      </c>
      <c r="E123" s="484"/>
      <c r="F123" s="484"/>
      <c r="G123" s="596"/>
      <c r="H123" s="596"/>
      <c r="I123" s="596"/>
      <c r="J123" s="487"/>
      <c r="K123" s="467"/>
      <c r="L123" s="467"/>
    </row>
    <row r="124" spans="4:12" s="10" customFormat="1" x14ac:dyDescent="0.25">
      <c r="D124" s="478">
        <v>100</v>
      </c>
      <c r="E124" s="484"/>
      <c r="F124" s="484"/>
      <c r="G124" s="596"/>
      <c r="H124" s="596"/>
      <c r="I124" s="596"/>
      <c r="J124" s="487"/>
      <c r="K124" s="467"/>
      <c r="L124" s="467"/>
    </row>
    <row r="125" spans="4:12" s="10" customFormat="1" x14ac:dyDescent="0.25">
      <c r="D125" s="478">
        <v>101</v>
      </c>
      <c r="E125" s="484"/>
      <c r="F125" s="484"/>
      <c r="G125" s="596"/>
      <c r="H125" s="596"/>
      <c r="I125" s="596"/>
      <c r="J125" s="487"/>
      <c r="K125" s="467"/>
      <c r="L125" s="467"/>
    </row>
    <row r="126" spans="4:12" s="10" customFormat="1" x14ac:dyDescent="0.25">
      <c r="D126" s="478">
        <v>102</v>
      </c>
      <c r="E126" s="484"/>
      <c r="F126" s="484"/>
      <c r="G126" s="596"/>
      <c r="H126" s="596"/>
      <c r="I126" s="596"/>
      <c r="J126" s="487"/>
      <c r="K126" s="467"/>
      <c r="L126" s="467"/>
    </row>
    <row r="127" spans="4:12" s="10" customFormat="1" x14ac:dyDescent="0.25">
      <c r="D127" s="478">
        <v>103</v>
      </c>
      <c r="E127" s="484"/>
      <c r="F127" s="484"/>
      <c r="G127" s="596"/>
      <c r="H127" s="596"/>
      <c r="I127" s="596"/>
      <c r="J127" s="487"/>
      <c r="K127" s="467"/>
      <c r="L127" s="467"/>
    </row>
    <row r="128" spans="4:12" s="10" customFormat="1" x14ac:dyDescent="0.25">
      <c r="D128" s="478">
        <v>104</v>
      </c>
      <c r="E128" s="484"/>
      <c r="F128" s="484"/>
      <c r="G128" s="596"/>
      <c r="H128" s="596"/>
      <c r="I128" s="596"/>
      <c r="J128" s="487"/>
      <c r="K128" s="467"/>
      <c r="L128" s="467"/>
    </row>
    <row r="129" spans="4:12" s="10" customFormat="1" x14ac:dyDescent="0.25">
      <c r="D129" s="478">
        <v>105</v>
      </c>
      <c r="E129" s="484"/>
      <c r="F129" s="484"/>
      <c r="G129" s="596"/>
      <c r="H129" s="596"/>
      <c r="I129" s="596"/>
      <c r="J129" s="487"/>
      <c r="K129" s="467"/>
      <c r="L129" s="467"/>
    </row>
    <row r="130" spans="4:12" s="10" customFormat="1" x14ac:dyDescent="0.25">
      <c r="D130" s="478">
        <v>106</v>
      </c>
      <c r="E130" s="484"/>
      <c r="F130" s="484"/>
      <c r="G130" s="596"/>
      <c r="H130" s="596"/>
      <c r="I130" s="596"/>
      <c r="J130" s="487"/>
      <c r="K130" s="467"/>
      <c r="L130" s="467"/>
    </row>
    <row r="131" spans="4:12" s="10" customFormat="1" x14ac:dyDescent="0.25">
      <c r="D131" s="478">
        <v>107</v>
      </c>
      <c r="E131" s="484"/>
      <c r="F131" s="484"/>
      <c r="G131" s="596"/>
      <c r="H131" s="596"/>
      <c r="I131" s="596"/>
      <c r="J131" s="487"/>
      <c r="K131" s="467"/>
      <c r="L131" s="467"/>
    </row>
    <row r="132" spans="4:12" s="10" customFormat="1" x14ac:dyDescent="0.25">
      <c r="D132" s="478">
        <v>108</v>
      </c>
      <c r="E132" s="484"/>
      <c r="F132" s="484"/>
      <c r="G132" s="596"/>
      <c r="H132" s="596"/>
      <c r="I132" s="596"/>
      <c r="J132" s="487"/>
      <c r="K132" s="467"/>
      <c r="L132" s="467"/>
    </row>
    <row r="133" spans="4:12" s="10" customFormat="1" x14ac:dyDescent="0.25">
      <c r="D133" s="478">
        <v>109</v>
      </c>
      <c r="E133" s="484"/>
      <c r="F133" s="484"/>
      <c r="G133" s="596"/>
      <c r="H133" s="596"/>
      <c r="I133" s="596"/>
      <c r="J133" s="487"/>
      <c r="K133" s="467"/>
      <c r="L133" s="467"/>
    </row>
    <row r="134" spans="4:12" s="10" customFormat="1" x14ac:dyDescent="0.25">
      <c r="D134" s="478">
        <v>110</v>
      </c>
      <c r="E134" s="484"/>
      <c r="F134" s="484"/>
      <c r="G134" s="596"/>
      <c r="H134" s="596"/>
      <c r="I134" s="596"/>
      <c r="J134" s="487"/>
      <c r="K134" s="467"/>
      <c r="L134" s="467"/>
    </row>
    <row r="135" spans="4:12" s="10" customFormat="1" x14ac:dyDescent="0.25">
      <c r="D135" s="478">
        <v>111</v>
      </c>
      <c r="E135" s="484"/>
      <c r="F135" s="484"/>
      <c r="G135" s="596"/>
      <c r="H135" s="596"/>
      <c r="I135" s="596"/>
      <c r="J135" s="487"/>
      <c r="K135" s="467"/>
      <c r="L135" s="467"/>
    </row>
    <row r="136" spans="4:12" s="10" customFormat="1" x14ac:dyDescent="0.25">
      <c r="D136" s="478">
        <v>112</v>
      </c>
      <c r="E136" s="484"/>
      <c r="F136" s="484"/>
      <c r="G136" s="596"/>
      <c r="H136" s="596"/>
      <c r="I136" s="596"/>
      <c r="J136" s="487"/>
      <c r="K136" s="467"/>
      <c r="L136" s="467"/>
    </row>
    <row r="137" spans="4:12" s="10" customFormat="1" x14ac:dyDescent="0.25">
      <c r="D137" s="478">
        <v>113</v>
      </c>
      <c r="E137" s="484"/>
      <c r="F137" s="484"/>
      <c r="G137" s="596"/>
      <c r="H137" s="596"/>
      <c r="I137" s="596"/>
      <c r="J137" s="487"/>
      <c r="K137" s="467"/>
      <c r="L137" s="467"/>
    </row>
    <row r="138" spans="4:12" s="10" customFormat="1" x14ac:dyDescent="0.25">
      <c r="D138" s="478">
        <v>114</v>
      </c>
      <c r="E138" s="484"/>
      <c r="F138" s="484"/>
      <c r="G138" s="596"/>
      <c r="H138" s="596"/>
      <c r="I138" s="596"/>
      <c r="J138" s="487"/>
      <c r="K138" s="467"/>
      <c r="L138" s="467"/>
    </row>
    <row r="139" spans="4:12" s="10" customFormat="1" x14ac:dyDescent="0.25">
      <c r="D139" s="478">
        <v>115</v>
      </c>
      <c r="E139" s="484"/>
      <c r="F139" s="484"/>
      <c r="G139" s="596"/>
      <c r="H139" s="596"/>
      <c r="I139" s="596"/>
      <c r="J139" s="487"/>
      <c r="K139" s="467"/>
      <c r="L139" s="467"/>
    </row>
    <row r="140" spans="4:12" s="10" customFormat="1" x14ac:dyDescent="0.25">
      <c r="D140" s="478">
        <v>116</v>
      </c>
      <c r="E140" s="484"/>
      <c r="F140" s="484"/>
      <c r="G140" s="596"/>
      <c r="H140" s="596"/>
      <c r="I140" s="596"/>
      <c r="J140" s="487"/>
      <c r="K140" s="467"/>
      <c r="L140" s="467"/>
    </row>
    <row r="141" spans="4:12" s="10" customFormat="1" x14ac:dyDescent="0.25">
      <c r="D141" s="478">
        <v>117</v>
      </c>
      <c r="E141" s="484"/>
      <c r="F141" s="484"/>
      <c r="G141" s="596"/>
      <c r="H141" s="596"/>
      <c r="I141" s="596"/>
      <c r="J141" s="487"/>
      <c r="K141" s="467"/>
      <c r="L141" s="467"/>
    </row>
    <row r="142" spans="4:12" s="10" customFormat="1" x14ac:dyDescent="0.25">
      <c r="D142" s="478">
        <v>118</v>
      </c>
      <c r="E142" s="484"/>
      <c r="F142" s="484"/>
      <c r="G142" s="596"/>
      <c r="H142" s="596"/>
      <c r="I142" s="596"/>
      <c r="J142" s="487"/>
      <c r="K142" s="467"/>
      <c r="L142" s="467"/>
    </row>
    <row r="143" spans="4:12" s="10" customFormat="1" x14ac:dyDescent="0.25">
      <c r="D143" s="478">
        <v>119</v>
      </c>
      <c r="E143" s="484"/>
      <c r="F143" s="484"/>
      <c r="G143" s="596"/>
      <c r="H143" s="596"/>
      <c r="I143" s="596"/>
      <c r="J143" s="487"/>
      <c r="K143" s="467"/>
      <c r="L143" s="467"/>
    </row>
    <row r="144" spans="4:12" s="10" customFormat="1" x14ac:dyDescent="0.25">
      <c r="D144" s="478">
        <v>120</v>
      </c>
      <c r="E144" s="484"/>
      <c r="F144" s="484"/>
      <c r="G144" s="596"/>
      <c r="H144" s="596"/>
      <c r="I144" s="596"/>
      <c r="J144" s="487"/>
      <c r="K144" s="467"/>
      <c r="L144" s="467"/>
    </row>
    <row r="145" spans="4:12" s="10" customFormat="1" x14ac:dyDescent="0.25">
      <c r="D145" s="478">
        <v>121</v>
      </c>
      <c r="E145" s="484"/>
      <c r="F145" s="484"/>
      <c r="G145" s="596"/>
      <c r="H145" s="596"/>
      <c r="I145" s="596"/>
      <c r="J145" s="487"/>
      <c r="K145" s="467"/>
      <c r="L145" s="467"/>
    </row>
    <row r="146" spans="4:12" s="10" customFormat="1" x14ac:dyDescent="0.25">
      <c r="D146" s="478">
        <v>122</v>
      </c>
      <c r="E146" s="484"/>
      <c r="F146" s="484"/>
      <c r="G146" s="596"/>
      <c r="H146" s="596"/>
      <c r="I146" s="596"/>
      <c r="J146" s="487"/>
      <c r="K146" s="467"/>
      <c r="L146" s="467"/>
    </row>
    <row r="147" spans="4:12" s="10" customFormat="1" x14ac:dyDescent="0.25">
      <c r="D147" s="478">
        <v>123</v>
      </c>
      <c r="E147" s="484"/>
      <c r="F147" s="484"/>
      <c r="G147" s="596"/>
      <c r="H147" s="596"/>
      <c r="I147" s="596"/>
      <c r="J147" s="487"/>
      <c r="K147" s="467"/>
      <c r="L147" s="467"/>
    </row>
    <row r="148" spans="4:12" s="10" customFormat="1" x14ac:dyDescent="0.25">
      <c r="D148" s="478">
        <v>124</v>
      </c>
      <c r="E148" s="484"/>
      <c r="F148" s="484"/>
      <c r="G148" s="596"/>
      <c r="H148" s="596"/>
      <c r="I148" s="596"/>
      <c r="J148" s="487"/>
      <c r="K148" s="467"/>
      <c r="L148" s="467"/>
    </row>
    <row r="149" spans="4:12" s="10" customFormat="1" x14ac:dyDescent="0.25">
      <c r="D149" s="478">
        <v>125</v>
      </c>
      <c r="E149" s="484"/>
      <c r="F149" s="484"/>
      <c r="G149" s="596"/>
      <c r="H149" s="596"/>
      <c r="I149" s="596"/>
      <c r="J149" s="487"/>
      <c r="K149" s="467"/>
      <c r="L149" s="467"/>
    </row>
    <row r="150" spans="4:12" s="10" customFormat="1" x14ac:dyDescent="0.25">
      <c r="D150" s="478">
        <v>126</v>
      </c>
      <c r="E150" s="484"/>
      <c r="F150" s="484"/>
      <c r="G150" s="596"/>
      <c r="H150" s="596"/>
      <c r="I150" s="596"/>
      <c r="J150" s="487"/>
      <c r="K150" s="467"/>
      <c r="L150" s="467"/>
    </row>
    <row r="151" spans="4:12" s="10" customFormat="1" x14ac:dyDescent="0.25">
      <c r="D151" s="478">
        <v>127</v>
      </c>
      <c r="E151" s="484"/>
      <c r="F151" s="484"/>
      <c r="G151" s="596"/>
      <c r="H151" s="596"/>
      <c r="I151" s="596"/>
      <c r="J151" s="487"/>
      <c r="K151" s="467"/>
      <c r="L151" s="467"/>
    </row>
    <row r="152" spans="4:12" s="10" customFormat="1" x14ac:dyDescent="0.25">
      <c r="D152" s="478">
        <v>128</v>
      </c>
      <c r="E152" s="484"/>
      <c r="F152" s="484"/>
      <c r="G152" s="596"/>
      <c r="H152" s="596"/>
      <c r="I152" s="596"/>
      <c r="J152" s="487"/>
      <c r="K152" s="467"/>
      <c r="L152" s="467"/>
    </row>
    <row r="153" spans="4:12" s="10" customFormat="1" x14ac:dyDescent="0.25">
      <c r="D153" s="478">
        <v>129</v>
      </c>
      <c r="E153" s="484"/>
      <c r="F153" s="484"/>
      <c r="G153" s="596"/>
      <c r="H153" s="596"/>
      <c r="I153" s="596"/>
      <c r="J153" s="487"/>
      <c r="K153" s="467"/>
      <c r="L153" s="467"/>
    </row>
    <row r="154" spans="4:12" s="10" customFormat="1" x14ac:dyDescent="0.25">
      <c r="D154" s="478">
        <v>130</v>
      </c>
      <c r="E154" s="484"/>
      <c r="F154" s="484"/>
      <c r="G154" s="596"/>
      <c r="H154" s="596"/>
      <c r="I154" s="596"/>
      <c r="J154" s="487"/>
      <c r="K154" s="467"/>
      <c r="L154" s="467"/>
    </row>
    <row r="155" spans="4:12" s="10" customFormat="1" x14ac:dyDescent="0.25">
      <c r="D155" s="478">
        <v>131</v>
      </c>
      <c r="E155" s="484"/>
      <c r="F155" s="484"/>
      <c r="G155" s="596"/>
      <c r="H155" s="596"/>
      <c r="I155" s="596"/>
      <c r="J155" s="487"/>
      <c r="K155" s="467"/>
      <c r="L155" s="467"/>
    </row>
    <row r="156" spans="4:12" s="10" customFormat="1" x14ac:dyDescent="0.25">
      <c r="D156" s="478">
        <v>132</v>
      </c>
      <c r="E156" s="484"/>
      <c r="F156" s="484"/>
      <c r="G156" s="596"/>
      <c r="H156" s="596"/>
      <c r="I156" s="596"/>
      <c r="J156" s="487"/>
      <c r="K156" s="467"/>
      <c r="L156" s="467"/>
    </row>
    <row r="157" spans="4:12" s="10" customFormat="1" x14ac:dyDescent="0.25">
      <c r="D157" s="478">
        <v>133</v>
      </c>
      <c r="E157" s="484"/>
      <c r="F157" s="484"/>
      <c r="G157" s="596"/>
      <c r="H157" s="596"/>
      <c r="I157" s="596"/>
      <c r="J157" s="487"/>
      <c r="K157" s="467"/>
      <c r="L157" s="467"/>
    </row>
    <row r="158" spans="4:12" s="10" customFormat="1" x14ac:dyDescent="0.25">
      <c r="D158" s="478">
        <v>134</v>
      </c>
      <c r="E158" s="484"/>
      <c r="F158" s="484"/>
      <c r="G158" s="596"/>
      <c r="H158" s="596"/>
      <c r="I158" s="596"/>
      <c r="J158" s="487"/>
      <c r="K158" s="467"/>
      <c r="L158" s="467"/>
    </row>
    <row r="159" spans="4:12" s="10" customFormat="1" x14ac:dyDescent="0.25">
      <c r="D159" s="478">
        <v>135</v>
      </c>
      <c r="E159" s="484"/>
      <c r="F159" s="484"/>
      <c r="G159" s="596"/>
      <c r="H159" s="596"/>
      <c r="I159" s="596"/>
      <c r="J159" s="487"/>
      <c r="K159" s="467"/>
      <c r="L159" s="467"/>
    </row>
    <row r="160" spans="4:12" s="10" customFormat="1" x14ac:dyDescent="0.25">
      <c r="D160" s="478">
        <v>136</v>
      </c>
      <c r="E160" s="484"/>
      <c r="F160" s="484"/>
      <c r="G160" s="596"/>
      <c r="H160" s="596"/>
      <c r="I160" s="596"/>
      <c r="J160" s="487"/>
      <c r="K160" s="467"/>
      <c r="L160" s="467"/>
    </row>
    <row r="161" spans="4:12" s="10" customFormat="1" x14ac:dyDescent="0.25">
      <c r="D161" s="478">
        <v>137</v>
      </c>
      <c r="E161" s="484"/>
      <c r="F161" s="484"/>
      <c r="G161" s="596"/>
      <c r="H161" s="596"/>
      <c r="I161" s="596"/>
      <c r="J161" s="487"/>
      <c r="K161" s="467"/>
      <c r="L161" s="467"/>
    </row>
    <row r="162" spans="4:12" s="10" customFormat="1" x14ac:dyDescent="0.25">
      <c r="D162" s="478">
        <v>138</v>
      </c>
      <c r="E162" s="484"/>
      <c r="F162" s="484"/>
      <c r="G162" s="596"/>
      <c r="H162" s="596"/>
      <c r="I162" s="596"/>
      <c r="J162" s="487"/>
      <c r="K162" s="467"/>
      <c r="L162" s="467"/>
    </row>
    <row r="163" spans="4:12" s="10" customFormat="1" x14ac:dyDescent="0.25">
      <c r="D163" s="478">
        <v>139</v>
      </c>
      <c r="E163" s="484"/>
      <c r="F163" s="484"/>
      <c r="G163" s="596"/>
      <c r="H163" s="596"/>
      <c r="I163" s="596"/>
      <c r="J163" s="487"/>
      <c r="K163" s="467"/>
      <c r="L163" s="467"/>
    </row>
    <row r="164" spans="4:12" s="10" customFormat="1" x14ac:dyDescent="0.25">
      <c r="D164" s="478">
        <v>140</v>
      </c>
      <c r="E164" s="484"/>
      <c r="F164" s="484"/>
      <c r="G164" s="596"/>
      <c r="H164" s="596"/>
      <c r="I164" s="596"/>
      <c r="J164" s="487"/>
      <c r="K164" s="467"/>
      <c r="L164" s="467"/>
    </row>
    <row r="165" spans="4:12" s="10" customFormat="1" x14ac:dyDescent="0.25">
      <c r="D165" s="478">
        <v>141</v>
      </c>
      <c r="E165" s="484"/>
      <c r="F165" s="484"/>
      <c r="G165" s="596"/>
      <c r="H165" s="596"/>
      <c r="I165" s="596"/>
      <c r="J165" s="487"/>
      <c r="K165" s="467"/>
      <c r="L165" s="467"/>
    </row>
    <row r="166" spans="4:12" s="10" customFormat="1" x14ac:dyDescent="0.25">
      <c r="D166" s="478">
        <v>142</v>
      </c>
      <c r="E166" s="484"/>
      <c r="F166" s="484"/>
      <c r="G166" s="596"/>
      <c r="H166" s="596"/>
      <c r="I166" s="596"/>
      <c r="J166" s="487"/>
      <c r="K166" s="467"/>
      <c r="L166" s="467"/>
    </row>
    <row r="167" spans="4:12" s="10" customFormat="1" x14ac:dyDescent="0.25">
      <c r="D167" s="478">
        <v>143</v>
      </c>
      <c r="E167" s="484"/>
      <c r="F167" s="484"/>
      <c r="G167" s="596"/>
      <c r="H167" s="596"/>
      <c r="I167" s="596"/>
      <c r="J167" s="487"/>
      <c r="K167" s="467"/>
      <c r="L167" s="467"/>
    </row>
    <row r="168" spans="4:12" s="10" customFormat="1" x14ac:dyDescent="0.25">
      <c r="D168" s="478">
        <v>144</v>
      </c>
      <c r="E168" s="484"/>
      <c r="F168" s="484"/>
      <c r="G168" s="596"/>
      <c r="H168" s="596"/>
      <c r="I168" s="596"/>
      <c r="J168" s="487"/>
      <c r="K168" s="467"/>
      <c r="L168" s="467"/>
    </row>
    <row r="169" spans="4:12" s="10" customFormat="1" x14ac:dyDescent="0.25">
      <c r="D169" s="478">
        <v>145</v>
      </c>
      <c r="E169" s="484"/>
      <c r="F169" s="484"/>
      <c r="G169" s="596"/>
      <c r="H169" s="596"/>
      <c r="I169" s="596"/>
      <c r="J169" s="487"/>
      <c r="K169" s="467"/>
      <c r="L169" s="467"/>
    </row>
    <row r="170" spans="4:12" s="10" customFormat="1" x14ac:dyDescent="0.25">
      <c r="D170" s="478">
        <v>146</v>
      </c>
      <c r="E170" s="484"/>
      <c r="F170" s="484"/>
      <c r="G170" s="596"/>
      <c r="H170" s="596"/>
      <c r="I170" s="596"/>
      <c r="J170" s="487"/>
      <c r="K170" s="467"/>
      <c r="L170" s="467"/>
    </row>
    <row r="171" spans="4:12" s="10" customFormat="1" x14ac:dyDescent="0.25">
      <c r="D171" s="478">
        <v>147</v>
      </c>
      <c r="E171" s="484"/>
      <c r="F171" s="484"/>
      <c r="G171" s="596"/>
      <c r="H171" s="596"/>
      <c r="I171" s="596"/>
      <c r="J171" s="487"/>
      <c r="K171" s="467"/>
      <c r="L171" s="467"/>
    </row>
    <row r="172" spans="4:12" s="10" customFormat="1" x14ac:dyDescent="0.25">
      <c r="D172" s="478">
        <v>148</v>
      </c>
      <c r="E172" s="484"/>
      <c r="F172" s="484"/>
      <c r="G172" s="596"/>
      <c r="H172" s="596"/>
      <c r="I172" s="596"/>
      <c r="J172" s="487"/>
      <c r="K172" s="467"/>
      <c r="L172" s="467"/>
    </row>
    <row r="173" spans="4:12" s="10" customFormat="1" x14ac:dyDescent="0.25">
      <c r="D173" s="478">
        <v>149</v>
      </c>
      <c r="E173" s="484"/>
      <c r="F173" s="484"/>
      <c r="G173" s="596"/>
      <c r="H173" s="596"/>
      <c r="I173" s="596"/>
      <c r="J173" s="487"/>
      <c r="K173" s="467"/>
      <c r="L173" s="467"/>
    </row>
    <row r="174" spans="4:12" s="10" customFormat="1" x14ac:dyDescent="0.25">
      <c r="D174" s="478">
        <v>150</v>
      </c>
      <c r="E174" s="484"/>
      <c r="F174" s="484"/>
      <c r="G174" s="596"/>
      <c r="H174" s="596"/>
      <c r="I174" s="596"/>
      <c r="J174" s="487"/>
      <c r="K174" s="467"/>
      <c r="L174" s="467"/>
    </row>
    <row r="175" spans="4:12" s="10" customFormat="1" x14ac:dyDescent="0.25">
      <c r="D175" s="478">
        <v>151</v>
      </c>
      <c r="E175" s="484"/>
      <c r="F175" s="484"/>
      <c r="G175" s="596"/>
      <c r="H175" s="596"/>
      <c r="I175" s="596"/>
      <c r="J175" s="487"/>
      <c r="K175" s="467"/>
      <c r="L175" s="467"/>
    </row>
    <row r="176" spans="4:12" s="10" customFormat="1" x14ac:dyDescent="0.25">
      <c r="D176" s="478">
        <v>152</v>
      </c>
      <c r="E176" s="484"/>
      <c r="F176" s="484"/>
      <c r="G176" s="596"/>
      <c r="H176" s="596"/>
      <c r="I176" s="596"/>
      <c r="J176" s="487"/>
      <c r="K176" s="467"/>
      <c r="L176" s="467"/>
    </row>
    <row r="177" spans="4:12" s="10" customFormat="1" x14ac:dyDescent="0.25">
      <c r="D177" s="478">
        <v>153</v>
      </c>
      <c r="E177" s="484"/>
      <c r="F177" s="484"/>
      <c r="G177" s="596"/>
      <c r="H177" s="596"/>
      <c r="I177" s="596"/>
      <c r="J177" s="487"/>
      <c r="K177" s="467"/>
      <c r="L177" s="467"/>
    </row>
    <row r="178" spans="4:12" s="10" customFormat="1" x14ac:dyDescent="0.25">
      <c r="D178" s="478">
        <v>154</v>
      </c>
      <c r="E178" s="484"/>
      <c r="F178" s="484"/>
      <c r="G178" s="596"/>
      <c r="H178" s="596"/>
      <c r="I178" s="596"/>
      <c r="J178" s="487"/>
      <c r="K178" s="467"/>
      <c r="L178" s="467"/>
    </row>
    <row r="179" spans="4:12" s="10" customFormat="1" x14ac:dyDescent="0.25">
      <c r="D179" s="478">
        <v>155</v>
      </c>
      <c r="E179" s="484"/>
      <c r="F179" s="484"/>
      <c r="G179" s="596"/>
      <c r="H179" s="596"/>
      <c r="I179" s="596"/>
      <c r="J179" s="487"/>
      <c r="K179" s="467"/>
      <c r="L179" s="467"/>
    </row>
    <row r="180" spans="4:12" s="10" customFormat="1" x14ac:dyDescent="0.25">
      <c r="D180" s="478">
        <v>156</v>
      </c>
      <c r="E180" s="484"/>
      <c r="F180" s="484"/>
      <c r="G180" s="596"/>
      <c r="H180" s="596"/>
      <c r="I180" s="596"/>
      <c r="J180" s="487"/>
      <c r="K180" s="467"/>
      <c r="L180" s="467"/>
    </row>
    <row r="181" spans="4:12" s="10" customFormat="1" x14ac:dyDescent="0.25">
      <c r="D181" s="478">
        <v>157</v>
      </c>
      <c r="E181" s="484"/>
      <c r="F181" s="484"/>
      <c r="G181" s="596"/>
      <c r="H181" s="596"/>
      <c r="I181" s="596"/>
      <c r="J181" s="487"/>
      <c r="K181" s="467"/>
      <c r="L181" s="467"/>
    </row>
    <row r="182" spans="4:12" s="10" customFormat="1" x14ac:dyDescent="0.25">
      <c r="D182" s="478">
        <v>158</v>
      </c>
      <c r="E182" s="484"/>
      <c r="F182" s="484"/>
      <c r="G182" s="596"/>
      <c r="H182" s="596"/>
      <c r="I182" s="596"/>
      <c r="J182" s="487"/>
      <c r="K182" s="467"/>
      <c r="L182" s="467"/>
    </row>
    <row r="183" spans="4:12" s="10" customFormat="1" x14ac:dyDescent="0.25">
      <c r="D183" s="478">
        <v>159</v>
      </c>
      <c r="E183" s="484"/>
      <c r="F183" s="484"/>
      <c r="G183" s="596"/>
      <c r="H183" s="596"/>
      <c r="I183" s="596"/>
      <c r="J183" s="487"/>
      <c r="K183" s="467"/>
      <c r="L183" s="467"/>
    </row>
    <row r="184" spans="4:12" s="10" customFormat="1" x14ac:dyDescent="0.25">
      <c r="D184" s="478">
        <v>160</v>
      </c>
      <c r="E184" s="484"/>
      <c r="F184" s="484"/>
      <c r="G184" s="596"/>
      <c r="H184" s="596"/>
      <c r="I184" s="596"/>
      <c r="J184" s="487"/>
      <c r="K184" s="467"/>
      <c r="L184" s="467"/>
    </row>
    <row r="185" spans="4:12" s="10" customFormat="1" x14ac:dyDescent="0.25">
      <c r="D185" s="478">
        <v>161</v>
      </c>
      <c r="E185" s="484"/>
      <c r="F185" s="484"/>
      <c r="G185" s="596"/>
      <c r="H185" s="596"/>
      <c r="I185" s="596"/>
      <c r="J185" s="487"/>
      <c r="K185" s="467"/>
      <c r="L185" s="467"/>
    </row>
    <row r="186" spans="4:12" s="10" customFormat="1" x14ac:dyDescent="0.25">
      <c r="D186" s="478">
        <v>162</v>
      </c>
      <c r="E186" s="484"/>
      <c r="F186" s="484"/>
      <c r="G186" s="596"/>
      <c r="H186" s="596"/>
      <c r="I186" s="596"/>
      <c r="J186" s="487"/>
      <c r="K186" s="467"/>
      <c r="L186" s="467"/>
    </row>
    <row r="187" spans="4:12" s="10" customFormat="1" x14ac:dyDescent="0.25">
      <c r="D187" s="478">
        <v>163</v>
      </c>
      <c r="E187" s="484"/>
      <c r="F187" s="484"/>
      <c r="G187" s="596"/>
      <c r="H187" s="596"/>
      <c r="I187" s="596"/>
      <c r="J187" s="487"/>
      <c r="K187" s="467"/>
      <c r="L187" s="467"/>
    </row>
    <row r="188" spans="4:12" s="10" customFormat="1" x14ac:dyDescent="0.25">
      <c r="D188" s="478">
        <v>164</v>
      </c>
      <c r="E188" s="484"/>
      <c r="F188" s="484"/>
      <c r="G188" s="596"/>
      <c r="H188" s="596"/>
      <c r="I188" s="596"/>
      <c r="J188" s="487"/>
      <c r="K188" s="467"/>
      <c r="L188" s="467"/>
    </row>
    <row r="189" spans="4:12" s="10" customFormat="1" x14ac:dyDescent="0.25">
      <c r="D189" s="478">
        <v>165</v>
      </c>
      <c r="E189" s="484"/>
      <c r="F189" s="484"/>
      <c r="G189" s="596"/>
      <c r="H189" s="596"/>
      <c r="I189" s="596"/>
      <c r="J189" s="487"/>
      <c r="K189" s="467"/>
      <c r="L189" s="467"/>
    </row>
    <row r="190" spans="4:12" s="10" customFormat="1" x14ac:dyDescent="0.25">
      <c r="D190" s="478">
        <v>166</v>
      </c>
      <c r="E190" s="484"/>
      <c r="F190" s="484"/>
      <c r="G190" s="596"/>
      <c r="H190" s="596"/>
      <c r="I190" s="596"/>
      <c r="J190" s="487"/>
      <c r="K190" s="467"/>
      <c r="L190" s="467"/>
    </row>
    <row r="191" spans="4:12" s="10" customFormat="1" x14ac:dyDescent="0.25">
      <c r="D191" s="478">
        <v>167</v>
      </c>
      <c r="E191" s="484"/>
      <c r="F191" s="484"/>
      <c r="G191" s="596"/>
      <c r="H191" s="596"/>
      <c r="I191" s="596"/>
      <c r="J191" s="487"/>
      <c r="K191" s="467"/>
      <c r="L191" s="467"/>
    </row>
    <row r="192" spans="4:12" s="10" customFormat="1" x14ac:dyDescent="0.25">
      <c r="D192" s="478">
        <v>168</v>
      </c>
      <c r="E192" s="484"/>
      <c r="F192" s="484"/>
      <c r="G192" s="596"/>
      <c r="H192" s="596"/>
      <c r="I192" s="596"/>
      <c r="J192" s="487"/>
      <c r="K192" s="467"/>
      <c r="L192" s="467"/>
    </row>
    <row r="193" spans="4:12" s="10" customFormat="1" x14ac:dyDescent="0.25">
      <c r="D193" s="478">
        <v>169</v>
      </c>
      <c r="E193" s="484"/>
      <c r="F193" s="484"/>
      <c r="G193" s="596"/>
      <c r="H193" s="596"/>
      <c r="I193" s="596"/>
      <c r="J193" s="487"/>
      <c r="K193" s="467"/>
      <c r="L193" s="467"/>
    </row>
    <row r="194" spans="4:12" s="10" customFormat="1" x14ac:dyDescent="0.25">
      <c r="D194" s="478">
        <v>170</v>
      </c>
      <c r="E194" s="484"/>
      <c r="F194" s="484"/>
      <c r="G194" s="596"/>
      <c r="H194" s="596"/>
      <c r="I194" s="596"/>
      <c r="J194" s="487"/>
      <c r="K194" s="467"/>
      <c r="L194" s="467"/>
    </row>
    <row r="195" spans="4:12" s="10" customFormat="1" x14ac:dyDescent="0.25">
      <c r="D195" s="478">
        <v>171</v>
      </c>
      <c r="E195" s="484"/>
      <c r="F195" s="484"/>
      <c r="G195" s="596"/>
      <c r="H195" s="596"/>
      <c r="I195" s="596"/>
      <c r="J195" s="487"/>
      <c r="K195" s="467"/>
      <c r="L195" s="467"/>
    </row>
    <row r="196" spans="4:12" s="10" customFormat="1" x14ac:dyDescent="0.25">
      <c r="D196" s="478">
        <v>172</v>
      </c>
      <c r="E196" s="484"/>
      <c r="F196" s="484"/>
      <c r="G196" s="596"/>
      <c r="H196" s="596"/>
      <c r="I196" s="596"/>
      <c r="J196" s="487"/>
      <c r="K196" s="467"/>
      <c r="L196" s="467"/>
    </row>
    <row r="197" spans="4:12" s="10" customFormat="1" x14ac:dyDescent="0.25">
      <c r="D197" s="478">
        <v>173</v>
      </c>
      <c r="E197" s="484"/>
      <c r="F197" s="484"/>
      <c r="G197" s="596"/>
      <c r="H197" s="596"/>
      <c r="I197" s="596"/>
      <c r="J197" s="487"/>
      <c r="K197" s="467"/>
      <c r="L197" s="467"/>
    </row>
    <row r="198" spans="4:12" s="10" customFormat="1" x14ac:dyDescent="0.25">
      <c r="D198" s="478">
        <v>174</v>
      </c>
      <c r="E198" s="484"/>
      <c r="F198" s="484"/>
      <c r="G198" s="596"/>
      <c r="H198" s="596"/>
      <c r="I198" s="596"/>
      <c r="J198" s="487"/>
      <c r="K198" s="467"/>
      <c r="L198" s="467"/>
    </row>
    <row r="199" spans="4:12" s="10" customFormat="1" x14ac:dyDescent="0.25">
      <c r="D199" s="478">
        <v>175</v>
      </c>
      <c r="E199" s="484"/>
      <c r="F199" s="484"/>
      <c r="G199" s="596"/>
      <c r="H199" s="596"/>
      <c r="I199" s="596"/>
      <c r="J199" s="487"/>
      <c r="K199" s="467"/>
      <c r="L199" s="467"/>
    </row>
    <row r="200" spans="4:12" s="10" customFormat="1" x14ac:dyDescent="0.25">
      <c r="D200" s="478">
        <v>176</v>
      </c>
      <c r="E200" s="484"/>
      <c r="F200" s="484"/>
      <c r="G200" s="596"/>
      <c r="H200" s="596"/>
      <c r="I200" s="596"/>
      <c r="J200" s="487"/>
      <c r="K200" s="467"/>
      <c r="L200" s="467"/>
    </row>
    <row r="201" spans="4:12" s="10" customFormat="1" x14ac:dyDescent="0.25">
      <c r="D201" s="478">
        <v>177</v>
      </c>
      <c r="E201" s="484"/>
      <c r="F201" s="484"/>
      <c r="G201" s="596"/>
      <c r="H201" s="596"/>
      <c r="I201" s="596"/>
      <c r="J201" s="487"/>
      <c r="K201" s="467"/>
      <c r="L201" s="467"/>
    </row>
    <row r="202" spans="4:12" s="10" customFormat="1" x14ac:dyDescent="0.25">
      <c r="D202" s="478">
        <v>178</v>
      </c>
      <c r="E202" s="484"/>
      <c r="F202" s="484"/>
      <c r="G202" s="596"/>
      <c r="H202" s="596"/>
      <c r="I202" s="596"/>
      <c r="J202" s="487"/>
      <c r="K202" s="467"/>
      <c r="L202" s="467"/>
    </row>
    <row r="203" spans="4:12" s="10" customFormat="1" x14ac:dyDescent="0.25">
      <c r="D203" s="478">
        <v>179</v>
      </c>
      <c r="E203" s="484"/>
      <c r="F203" s="484"/>
      <c r="G203" s="596"/>
      <c r="H203" s="596"/>
      <c r="I203" s="596"/>
      <c r="J203" s="487"/>
      <c r="K203" s="467"/>
      <c r="L203" s="467"/>
    </row>
    <row r="204" spans="4:12" s="10" customFormat="1" x14ac:dyDescent="0.25">
      <c r="D204" s="478">
        <v>180</v>
      </c>
      <c r="E204" s="484"/>
      <c r="F204" s="484"/>
      <c r="G204" s="596"/>
      <c r="H204" s="596"/>
      <c r="I204" s="596"/>
      <c r="J204" s="487"/>
      <c r="K204" s="467"/>
      <c r="L204" s="467"/>
    </row>
    <row r="205" spans="4:12" s="10" customFormat="1" x14ac:dyDescent="0.25">
      <c r="D205" s="478">
        <v>181</v>
      </c>
      <c r="E205" s="484"/>
      <c r="F205" s="484"/>
      <c r="G205" s="596"/>
      <c r="H205" s="596"/>
      <c r="I205" s="596"/>
      <c r="J205" s="487"/>
      <c r="K205" s="467"/>
      <c r="L205" s="467"/>
    </row>
    <row r="206" spans="4:12" s="10" customFormat="1" x14ac:dyDescent="0.25">
      <c r="D206" s="478">
        <v>182</v>
      </c>
      <c r="E206" s="484"/>
      <c r="F206" s="484"/>
      <c r="G206" s="596"/>
      <c r="H206" s="596"/>
      <c r="I206" s="596"/>
      <c r="J206" s="487"/>
      <c r="K206" s="467"/>
      <c r="L206" s="467"/>
    </row>
    <row r="207" spans="4:12" s="10" customFormat="1" x14ac:dyDescent="0.25">
      <c r="D207" s="478">
        <v>183</v>
      </c>
      <c r="E207" s="484"/>
      <c r="F207" s="484"/>
      <c r="G207" s="596"/>
      <c r="H207" s="596"/>
      <c r="I207" s="596"/>
      <c r="J207" s="487"/>
      <c r="K207" s="467"/>
      <c r="L207" s="467"/>
    </row>
    <row r="208" spans="4:12" s="10" customFormat="1" x14ac:dyDescent="0.25">
      <c r="D208" s="478">
        <v>184</v>
      </c>
      <c r="E208" s="484"/>
      <c r="F208" s="484"/>
      <c r="G208" s="596"/>
      <c r="H208" s="596"/>
      <c r="I208" s="596"/>
      <c r="J208" s="487"/>
      <c r="K208" s="467"/>
      <c r="L208" s="467"/>
    </row>
    <row r="209" spans="4:12" s="10" customFormat="1" x14ac:dyDescent="0.25">
      <c r="D209" s="478">
        <v>185</v>
      </c>
      <c r="E209" s="484"/>
      <c r="F209" s="484"/>
      <c r="G209" s="596"/>
      <c r="H209" s="596"/>
      <c r="I209" s="596"/>
      <c r="J209" s="487"/>
      <c r="K209" s="467"/>
      <c r="L209" s="467"/>
    </row>
    <row r="210" spans="4:12" s="10" customFormat="1" x14ac:dyDescent="0.25">
      <c r="D210" s="478">
        <v>186</v>
      </c>
      <c r="E210" s="484"/>
      <c r="F210" s="484"/>
      <c r="G210" s="596"/>
      <c r="H210" s="596"/>
      <c r="I210" s="596"/>
      <c r="J210" s="487"/>
      <c r="K210" s="467"/>
      <c r="L210" s="467"/>
    </row>
    <row r="211" spans="4:12" s="10" customFormat="1" x14ac:dyDescent="0.25">
      <c r="D211" s="478">
        <v>187</v>
      </c>
      <c r="E211" s="484"/>
      <c r="F211" s="484"/>
      <c r="G211" s="596"/>
      <c r="H211" s="596"/>
      <c r="I211" s="596"/>
      <c r="J211" s="487"/>
      <c r="K211" s="467"/>
      <c r="L211" s="467"/>
    </row>
    <row r="212" spans="4:12" s="10" customFormat="1" x14ac:dyDescent="0.25">
      <c r="D212" s="478">
        <v>188</v>
      </c>
      <c r="E212" s="484"/>
      <c r="F212" s="484"/>
      <c r="G212" s="596"/>
      <c r="H212" s="596"/>
      <c r="I212" s="596"/>
      <c r="J212" s="487"/>
      <c r="K212" s="467"/>
      <c r="L212" s="467"/>
    </row>
    <row r="213" spans="4:12" s="10" customFormat="1" x14ac:dyDescent="0.25">
      <c r="D213" s="478">
        <v>189</v>
      </c>
      <c r="E213" s="484"/>
      <c r="F213" s="484"/>
      <c r="G213" s="596"/>
      <c r="H213" s="596"/>
      <c r="I213" s="596"/>
      <c r="J213" s="487"/>
      <c r="K213" s="467"/>
      <c r="L213" s="467"/>
    </row>
    <row r="214" spans="4:12" s="10" customFormat="1" x14ac:dyDescent="0.25">
      <c r="D214" s="478">
        <v>190</v>
      </c>
      <c r="E214" s="484"/>
      <c r="F214" s="484"/>
      <c r="G214" s="596"/>
      <c r="H214" s="596"/>
      <c r="I214" s="596"/>
      <c r="J214" s="487"/>
      <c r="K214" s="467"/>
      <c r="L214" s="467"/>
    </row>
    <row r="215" spans="4:12" s="10" customFormat="1" x14ac:dyDescent="0.25">
      <c r="D215" s="478">
        <v>191</v>
      </c>
      <c r="E215" s="484"/>
      <c r="F215" s="484"/>
      <c r="G215" s="596"/>
      <c r="H215" s="596"/>
      <c r="I215" s="596"/>
      <c r="J215" s="487"/>
      <c r="K215" s="467"/>
      <c r="L215" s="467"/>
    </row>
    <row r="216" spans="4:12" s="10" customFormat="1" x14ac:dyDescent="0.25">
      <c r="D216" s="478">
        <v>192</v>
      </c>
      <c r="E216" s="484"/>
      <c r="F216" s="484"/>
      <c r="G216" s="596"/>
      <c r="H216" s="596"/>
      <c r="I216" s="596"/>
      <c r="J216" s="487"/>
      <c r="K216" s="467"/>
      <c r="L216" s="467"/>
    </row>
    <row r="217" spans="4:12" s="10" customFormat="1" x14ac:dyDescent="0.25">
      <c r="D217" s="478">
        <v>193</v>
      </c>
      <c r="E217" s="484"/>
      <c r="F217" s="484"/>
      <c r="G217" s="596"/>
      <c r="H217" s="596"/>
      <c r="I217" s="596"/>
      <c r="J217" s="487"/>
      <c r="K217" s="467"/>
      <c r="L217" s="467"/>
    </row>
    <row r="218" spans="4:12" s="10" customFormat="1" x14ac:dyDescent="0.25">
      <c r="D218" s="478">
        <v>194</v>
      </c>
      <c r="E218" s="484"/>
      <c r="F218" s="484"/>
      <c r="G218" s="596"/>
      <c r="H218" s="596"/>
      <c r="I218" s="596"/>
      <c r="J218" s="487"/>
      <c r="K218" s="467"/>
      <c r="L218" s="467"/>
    </row>
    <row r="219" spans="4:12" s="10" customFormat="1" x14ac:dyDescent="0.25">
      <c r="D219" s="478">
        <v>195</v>
      </c>
      <c r="E219" s="484"/>
      <c r="F219" s="484"/>
      <c r="G219" s="596"/>
      <c r="H219" s="596"/>
      <c r="I219" s="596"/>
      <c r="J219" s="487"/>
      <c r="K219" s="467"/>
      <c r="L219" s="467"/>
    </row>
    <row r="220" spans="4:12" s="10" customFormat="1" x14ac:dyDescent="0.25">
      <c r="D220" s="478">
        <v>196</v>
      </c>
      <c r="E220" s="484"/>
      <c r="F220" s="484"/>
      <c r="G220" s="596"/>
      <c r="H220" s="596"/>
      <c r="I220" s="596"/>
      <c r="J220" s="487"/>
      <c r="K220" s="467"/>
      <c r="L220" s="467"/>
    </row>
    <row r="221" spans="4:12" s="10" customFormat="1" x14ac:dyDescent="0.25">
      <c r="D221" s="478">
        <v>197</v>
      </c>
      <c r="E221" s="484"/>
      <c r="F221" s="484"/>
      <c r="G221" s="596"/>
      <c r="H221" s="596"/>
      <c r="I221" s="596"/>
      <c r="J221" s="487"/>
      <c r="K221" s="467"/>
      <c r="L221" s="467"/>
    </row>
    <row r="222" spans="4:12" s="10" customFormat="1" x14ac:dyDescent="0.25">
      <c r="D222" s="478">
        <v>198</v>
      </c>
      <c r="E222" s="484"/>
      <c r="F222" s="484"/>
      <c r="G222" s="596"/>
      <c r="H222" s="596"/>
      <c r="I222" s="596"/>
      <c r="J222" s="487"/>
      <c r="K222" s="467"/>
      <c r="L222" s="467"/>
    </row>
    <row r="223" spans="4:12" s="10" customFormat="1" x14ac:dyDescent="0.25">
      <c r="D223" s="478">
        <v>199</v>
      </c>
      <c r="E223" s="484"/>
      <c r="F223" s="484"/>
      <c r="G223" s="596"/>
      <c r="H223" s="596"/>
      <c r="I223" s="596"/>
      <c r="J223" s="487"/>
      <c r="K223" s="467"/>
      <c r="L223" s="467"/>
    </row>
    <row r="224" spans="4:12" s="10" customFormat="1" x14ac:dyDescent="0.25">
      <c r="D224" s="478">
        <v>200</v>
      </c>
      <c r="E224" s="484"/>
      <c r="F224" s="484"/>
      <c r="G224" s="596"/>
      <c r="H224" s="596"/>
      <c r="I224" s="596"/>
      <c r="J224" s="487"/>
      <c r="K224" s="467"/>
      <c r="L224" s="467"/>
    </row>
    <row r="225" spans="4:12" s="10" customFormat="1" x14ac:dyDescent="0.25">
      <c r="D225" s="478">
        <v>201</v>
      </c>
      <c r="E225" s="484"/>
      <c r="F225" s="484"/>
      <c r="G225" s="596"/>
      <c r="H225" s="596"/>
      <c r="I225" s="596"/>
      <c r="J225" s="487"/>
      <c r="K225" s="467"/>
      <c r="L225" s="467"/>
    </row>
    <row r="226" spans="4:12" s="10" customFormat="1" x14ac:dyDescent="0.25">
      <c r="D226" s="478">
        <v>202</v>
      </c>
      <c r="E226" s="484"/>
      <c r="F226" s="484"/>
      <c r="G226" s="596"/>
      <c r="H226" s="596"/>
      <c r="I226" s="596"/>
      <c r="J226" s="487"/>
      <c r="K226" s="467"/>
      <c r="L226" s="467"/>
    </row>
    <row r="227" spans="4:12" s="10" customFormat="1" x14ac:dyDescent="0.25">
      <c r="D227" s="478">
        <v>203</v>
      </c>
      <c r="E227" s="484"/>
      <c r="F227" s="484"/>
      <c r="G227" s="596"/>
      <c r="H227" s="596"/>
      <c r="I227" s="596"/>
      <c r="J227" s="487"/>
      <c r="K227" s="467"/>
      <c r="L227" s="467"/>
    </row>
    <row r="228" spans="4:12" s="10" customFormat="1" x14ac:dyDescent="0.25">
      <c r="D228" s="478">
        <v>204</v>
      </c>
      <c r="E228" s="484"/>
      <c r="F228" s="484"/>
      <c r="G228" s="596"/>
      <c r="H228" s="596"/>
      <c r="I228" s="596"/>
      <c r="J228" s="487"/>
      <c r="K228" s="467"/>
      <c r="L228" s="467"/>
    </row>
    <row r="229" spans="4:12" s="10" customFormat="1" x14ac:dyDescent="0.25">
      <c r="D229" s="478">
        <v>205</v>
      </c>
      <c r="E229" s="484"/>
      <c r="F229" s="484"/>
      <c r="G229" s="596"/>
      <c r="H229" s="596"/>
      <c r="I229" s="596"/>
      <c r="J229" s="487"/>
      <c r="K229" s="467"/>
      <c r="L229" s="467"/>
    </row>
    <row r="230" spans="4:12" s="10" customFormat="1" x14ac:dyDescent="0.25">
      <c r="D230" s="478">
        <v>206</v>
      </c>
      <c r="E230" s="484"/>
      <c r="F230" s="484"/>
      <c r="G230" s="596"/>
      <c r="H230" s="596"/>
      <c r="I230" s="596"/>
      <c r="J230" s="487"/>
      <c r="K230" s="467"/>
      <c r="L230" s="467"/>
    </row>
    <row r="231" spans="4:12" s="10" customFormat="1" x14ac:dyDescent="0.25">
      <c r="D231" s="478">
        <v>207</v>
      </c>
      <c r="E231" s="484"/>
      <c r="F231" s="484"/>
      <c r="G231" s="596"/>
      <c r="H231" s="596"/>
      <c r="I231" s="596"/>
      <c r="J231" s="487"/>
      <c r="K231" s="467"/>
      <c r="L231" s="467"/>
    </row>
    <row r="232" spans="4:12" s="10" customFormat="1" x14ac:dyDescent="0.25">
      <c r="D232" s="478">
        <v>208</v>
      </c>
      <c r="E232" s="484"/>
      <c r="F232" s="484"/>
      <c r="G232" s="596"/>
      <c r="H232" s="596"/>
      <c r="I232" s="596"/>
      <c r="J232" s="487"/>
      <c r="K232" s="467"/>
      <c r="L232" s="467"/>
    </row>
    <row r="233" spans="4:12" s="10" customFormat="1" x14ac:dyDescent="0.25">
      <c r="D233" s="478">
        <v>209</v>
      </c>
      <c r="E233" s="484"/>
      <c r="F233" s="484"/>
      <c r="G233" s="596"/>
      <c r="H233" s="596"/>
      <c r="I233" s="596"/>
      <c r="J233" s="487"/>
      <c r="K233" s="467"/>
      <c r="L233" s="467"/>
    </row>
    <row r="234" spans="4:12" s="10" customFormat="1" x14ac:dyDescent="0.25">
      <c r="D234" s="478">
        <v>210</v>
      </c>
      <c r="E234" s="484"/>
      <c r="F234" s="484"/>
      <c r="G234" s="596"/>
      <c r="H234" s="596"/>
      <c r="I234" s="596"/>
      <c r="J234" s="487"/>
      <c r="K234" s="467"/>
      <c r="L234" s="467"/>
    </row>
    <row r="235" spans="4:12" s="10" customFormat="1" x14ac:dyDescent="0.25">
      <c r="D235" s="478">
        <v>211</v>
      </c>
      <c r="E235" s="484"/>
      <c r="F235" s="484"/>
      <c r="G235" s="596"/>
      <c r="H235" s="596"/>
      <c r="I235" s="596"/>
      <c r="J235" s="487"/>
      <c r="K235" s="467"/>
      <c r="L235" s="467"/>
    </row>
    <row r="236" spans="4:12" s="10" customFormat="1" x14ac:dyDescent="0.25">
      <c r="D236" s="478">
        <v>212</v>
      </c>
      <c r="E236" s="484"/>
      <c r="F236" s="484"/>
      <c r="G236" s="596"/>
      <c r="H236" s="596"/>
      <c r="I236" s="596"/>
      <c r="J236" s="487"/>
      <c r="K236" s="467"/>
      <c r="L236" s="467"/>
    </row>
    <row r="237" spans="4:12" s="10" customFormat="1" x14ac:dyDescent="0.25">
      <c r="D237" s="478">
        <v>213</v>
      </c>
      <c r="E237" s="484"/>
      <c r="F237" s="484"/>
      <c r="G237" s="596"/>
      <c r="H237" s="596"/>
      <c r="I237" s="596"/>
      <c r="J237" s="487"/>
      <c r="K237" s="467"/>
      <c r="L237" s="467"/>
    </row>
    <row r="238" spans="4:12" s="10" customFormat="1" x14ac:dyDescent="0.25">
      <c r="D238" s="478">
        <v>214</v>
      </c>
      <c r="E238" s="484"/>
      <c r="F238" s="484"/>
      <c r="G238" s="596"/>
      <c r="H238" s="596"/>
      <c r="I238" s="596"/>
      <c r="J238" s="487"/>
      <c r="K238" s="467"/>
      <c r="L238" s="467"/>
    </row>
    <row r="239" spans="4:12" s="10" customFormat="1" x14ac:dyDescent="0.25">
      <c r="D239" s="478">
        <v>215</v>
      </c>
      <c r="E239" s="484"/>
      <c r="F239" s="484"/>
      <c r="G239" s="596"/>
      <c r="H239" s="596"/>
      <c r="I239" s="596"/>
      <c r="J239" s="487"/>
      <c r="K239" s="467"/>
      <c r="L239" s="467"/>
    </row>
    <row r="240" spans="4:12" s="10" customFormat="1" x14ac:dyDescent="0.25">
      <c r="D240" s="478">
        <v>216</v>
      </c>
      <c r="E240" s="484"/>
      <c r="F240" s="484"/>
      <c r="G240" s="596"/>
      <c r="H240" s="596"/>
      <c r="I240" s="596"/>
      <c r="J240" s="487"/>
      <c r="K240" s="467"/>
      <c r="L240" s="467"/>
    </row>
    <row r="241" spans="4:12" s="10" customFormat="1" x14ac:dyDescent="0.25">
      <c r="D241" s="478">
        <v>217</v>
      </c>
      <c r="E241" s="484"/>
      <c r="F241" s="484"/>
      <c r="G241" s="596"/>
      <c r="H241" s="596"/>
      <c r="I241" s="596"/>
      <c r="J241" s="487"/>
      <c r="K241" s="467"/>
      <c r="L241" s="467"/>
    </row>
    <row r="242" spans="4:12" s="10" customFormat="1" x14ac:dyDescent="0.25">
      <c r="D242" s="478">
        <v>218</v>
      </c>
      <c r="E242" s="484"/>
      <c r="F242" s="484"/>
      <c r="G242" s="596"/>
      <c r="H242" s="596"/>
      <c r="I242" s="596"/>
      <c r="J242" s="487"/>
      <c r="K242" s="467"/>
      <c r="L242" s="467"/>
    </row>
    <row r="243" spans="4:12" s="10" customFormat="1" x14ac:dyDescent="0.25">
      <c r="D243" s="478">
        <v>219</v>
      </c>
      <c r="E243" s="484"/>
      <c r="F243" s="484"/>
      <c r="G243" s="596"/>
      <c r="H243" s="596"/>
      <c r="I243" s="596"/>
      <c r="J243" s="487"/>
      <c r="K243" s="467"/>
      <c r="L243" s="467"/>
    </row>
    <row r="244" spans="4:12" s="10" customFormat="1" x14ac:dyDescent="0.25">
      <c r="D244" s="478">
        <v>220</v>
      </c>
      <c r="E244" s="484"/>
      <c r="F244" s="484"/>
      <c r="G244" s="596"/>
      <c r="H244" s="596"/>
      <c r="I244" s="596"/>
      <c r="J244" s="487"/>
      <c r="K244" s="467"/>
      <c r="L244" s="467"/>
    </row>
    <row r="245" spans="4:12" s="10" customFormat="1" x14ac:dyDescent="0.25">
      <c r="D245" s="478">
        <v>221</v>
      </c>
      <c r="E245" s="484"/>
      <c r="F245" s="484"/>
      <c r="G245" s="596"/>
      <c r="H245" s="596"/>
      <c r="I245" s="596"/>
      <c r="J245" s="487"/>
      <c r="K245" s="467"/>
      <c r="L245" s="467"/>
    </row>
    <row r="246" spans="4:12" s="10" customFormat="1" x14ac:dyDescent="0.25">
      <c r="D246" s="478">
        <v>222</v>
      </c>
      <c r="E246" s="484"/>
      <c r="F246" s="484"/>
      <c r="G246" s="596"/>
      <c r="H246" s="596"/>
      <c r="I246" s="596"/>
      <c r="J246" s="487"/>
      <c r="K246" s="467"/>
      <c r="L246" s="467"/>
    </row>
    <row r="247" spans="4:12" s="10" customFormat="1" x14ac:dyDescent="0.25">
      <c r="D247" s="478">
        <v>223</v>
      </c>
      <c r="E247" s="484"/>
      <c r="F247" s="484"/>
      <c r="G247" s="596"/>
      <c r="H247" s="596"/>
      <c r="I247" s="596"/>
      <c r="J247" s="487"/>
      <c r="K247" s="467"/>
      <c r="L247" s="467"/>
    </row>
    <row r="248" spans="4:12" s="10" customFormat="1" x14ac:dyDescent="0.25">
      <c r="D248" s="478">
        <v>224</v>
      </c>
      <c r="E248" s="484"/>
      <c r="F248" s="484"/>
      <c r="G248" s="596"/>
      <c r="H248" s="596"/>
      <c r="I248" s="596"/>
      <c r="J248" s="487"/>
      <c r="K248" s="467"/>
      <c r="L248" s="467"/>
    </row>
    <row r="249" spans="4:12" s="10" customFormat="1" x14ac:dyDescent="0.25">
      <c r="D249" s="478">
        <v>225</v>
      </c>
      <c r="E249" s="484"/>
      <c r="F249" s="484"/>
      <c r="G249" s="596"/>
      <c r="H249" s="596"/>
      <c r="I249" s="596"/>
      <c r="J249" s="487"/>
      <c r="K249" s="467"/>
      <c r="L249" s="467"/>
    </row>
    <row r="250" spans="4:12" s="10" customFormat="1" x14ac:dyDescent="0.25">
      <c r="D250" s="478">
        <v>226</v>
      </c>
      <c r="E250" s="484"/>
      <c r="F250" s="484"/>
      <c r="G250" s="596"/>
      <c r="H250" s="596"/>
      <c r="I250" s="596"/>
      <c r="J250" s="487"/>
      <c r="K250" s="467"/>
      <c r="L250" s="467"/>
    </row>
    <row r="251" spans="4:12" s="10" customFormat="1" x14ac:dyDescent="0.25">
      <c r="D251" s="478">
        <v>227</v>
      </c>
      <c r="E251" s="484"/>
      <c r="F251" s="484"/>
      <c r="G251" s="596"/>
      <c r="H251" s="596"/>
      <c r="I251" s="596"/>
      <c r="J251" s="487"/>
      <c r="K251" s="467"/>
      <c r="L251" s="467"/>
    </row>
    <row r="252" spans="4:12" s="10" customFormat="1" x14ac:dyDescent="0.25">
      <c r="D252" s="478">
        <v>228</v>
      </c>
      <c r="E252" s="484"/>
      <c r="F252" s="484"/>
      <c r="G252" s="596"/>
      <c r="H252" s="596"/>
      <c r="I252" s="596"/>
      <c r="J252" s="487"/>
      <c r="K252" s="467"/>
      <c r="L252" s="467"/>
    </row>
    <row r="253" spans="4:12" s="10" customFormat="1" x14ac:dyDescent="0.25">
      <c r="D253" s="478">
        <v>229</v>
      </c>
      <c r="E253" s="484"/>
      <c r="F253" s="484"/>
      <c r="G253" s="596"/>
      <c r="H253" s="596"/>
      <c r="I253" s="596"/>
      <c r="J253" s="487"/>
      <c r="K253" s="467"/>
      <c r="L253" s="467"/>
    </row>
    <row r="254" spans="4:12" s="10" customFormat="1" x14ac:dyDescent="0.25">
      <c r="D254" s="478">
        <v>230</v>
      </c>
      <c r="E254" s="484"/>
      <c r="F254" s="484"/>
      <c r="G254" s="596"/>
      <c r="H254" s="596"/>
      <c r="I254" s="596"/>
      <c r="J254" s="487"/>
      <c r="K254" s="467"/>
      <c r="L254" s="467"/>
    </row>
    <row r="255" spans="4:12" s="10" customFormat="1" x14ac:dyDescent="0.25">
      <c r="D255" s="478">
        <v>231</v>
      </c>
      <c r="E255" s="484"/>
      <c r="F255" s="484"/>
      <c r="G255" s="596"/>
      <c r="H255" s="596"/>
      <c r="I255" s="596"/>
      <c r="J255" s="487"/>
      <c r="K255" s="467"/>
      <c r="L255" s="467"/>
    </row>
    <row r="256" spans="4:12" s="10" customFormat="1" x14ac:dyDescent="0.25">
      <c r="D256" s="478">
        <v>232</v>
      </c>
      <c r="E256" s="484"/>
      <c r="F256" s="484"/>
      <c r="G256" s="596"/>
      <c r="H256" s="596"/>
      <c r="I256" s="596"/>
      <c r="J256" s="487"/>
      <c r="K256" s="467"/>
      <c r="L256" s="467"/>
    </row>
    <row r="257" spans="4:12" s="10" customFormat="1" x14ac:dyDescent="0.25">
      <c r="D257" s="478">
        <v>233</v>
      </c>
      <c r="E257" s="484"/>
      <c r="F257" s="484"/>
      <c r="G257" s="596"/>
      <c r="H257" s="596"/>
      <c r="I257" s="596"/>
      <c r="J257" s="487"/>
      <c r="K257" s="467"/>
      <c r="L257" s="467"/>
    </row>
    <row r="258" spans="4:12" s="10" customFormat="1" x14ac:dyDescent="0.25">
      <c r="D258" s="478">
        <v>234</v>
      </c>
      <c r="E258" s="484"/>
      <c r="F258" s="484"/>
      <c r="G258" s="596"/>
      <c r="H258" s="596"/>
      <c r="I258" s="596"/>
      <c r="J258" s="487"/>
      <c r="K258" s="467"/>
      <c r="L258" s="467"/>
    </row>
    <row r="259" spans="4:12" s="10" customFormat="1" x14ac:dyDescent="0.25">
      <c r="D259" s="478">
        <v>235</v>
      </c>
      <c r="E259" s="484"/>
      <c r="F259" s="484"/>
      <c r="G259" s="596"/>
      <c r="H259" s="596"/>
      <c r="I259" s="596"/>
      <c r="J259" s="487"/>
      <c r="K259" s="467"/>
      <c r="L259" s="467"/>
    </row>
    <row r="260" spans="4:12" s="10" customFormat="1" x14ac:dyDescent="0.25">
      <c r="D260" s="478">
        <v>236</v>
      </c>
      <c r="E260" s="484"/>
      <c r="F260" s="484"/>
      <c r="G260" s="596"/>
      <c r="H260" s="596"/>
      <c r="I260" s="596"/>
      <c r="J260" s="487"/>
      <c r="K260" s="467"/>
      <c r="L260" s="467"/>
    </row>
    <row r="261" spans="4:12" s="10" customFormat="1" x14ac:dyDescent="0.25">
      <c r="D261" s="478">
        <v>237</v>
      </c>
      <c r="E261" s="484"/>
      <c r="F261" s="484"/>
      <c r="G261" s="596"/>
      <c r="H261" s="596"/>
      <c r="I261" s="596"/>
      <c r="J261" s="487"/>
      <c r="K261" s="467"/>
      <c r="L261" s="467"/>
    </row>
    <row r="262" spans="4:12" s="10" customFormat="1" x14ac:dyDescent="0.25">
      <c r="D262" s="478">
        <v>238</v>
      </c>
      <c r="E262" s="484"/>
      <c r="F262" s="484"/>
      <c r="G262" s="596"/>
      <c r="H262" s="596"/>
      <c r="I262" s="596"/>
      <c r="J262" s="487"/>
      <c r="K262" s="467"/>
      <c r="L262" s="467"/>
    </row>
    <row r="263" spans="4:12" s="10" customFormat="1" x14ac:dyDescent="0.25">
      <c r="D263" s="478">
        <v>239</v>
      </c>
      <c r="E263" s="484"/>
      <c r="F263" s="484"/>
      <c r="G263" s="596"/>
      <c r="H263" s="596"/>
      <c r="I263" s="596"/>
      <c r="J263" s="487"/>
      <c r="K263" s="467"/>
      <c r="L263" s="467"/>
    </row>
    <row r="264" spans="4:12" s="10" customFormat="1" x14ac:dyDescent="0.25">
      <c r="D264" s="478">
        <v>240</v>
      </c>
      <c r="E264" s="484"/>
      <c r="F264" s="484"/>
      <c r="G264" s="596"/>
      <c r="H264" s="596"/>
      <c r="I264" s="596"/>
      <c r="J264" s="487"/>
      <c r="K264" s="467"/>
      <c r="L264" s="467"/>
    </row>
    <row r="265" spans="4:12" s="10" customFormat="1" x14ac:dyDescent="0.25">
      <c r="D265" s="478">
        <v>241</v>
      </c>
      <c r="E265" s="484"/>
      <c r="F265" s="484"/>
      <c r="G265" s="596"/>
      <c r="H265" s="596"/>
      <c r="I265" s="596"/>
      <c r="J265" s="487"/>
      <c r="K265" s="467"/>
      <c r="L265" s="467"/>
    </row>
    <row r="266" spans="4:12" s="10" customFormat="1" x14ac:dyDescent="0.25">
      <c r="D266" s="478">
        <v>242</v>
      </c>
      <c r="E266" s="484"/>
      <c r="F266" s="484"/>
      <c r="G266" s="596"/>
      <c r="H266" s="596"/>
      <c r="I266" s="596"/>
      <c r="J266" s="487"/>
      <c r="K266" s="467"/>
      <c r="L266" s="467"/>
    </row>
    <row r="267" spans="4:12" s="10" customFormat="1" x14ac:dyDescent="0.25">
      <c r="D267" s="478">
        <v>243</v>
      </c>
      <c r="E267" s="484"/>
      <c r="F267" s="484"/>
      <c r="G267" s="596"/>
      <c r="H267" s="596"/>
      <c r="I267" s="596"/>
      <c r="J267" s="487"/>
      <c r="K267" s="467"/>
      <c r="L267" s="467"/>
    </row>
    <row r="268" spans="4:12" s="10" customFormat="1" x14ac:dyDescent="0.25">
      <c r="D268" s="478">
        <v>244</v>
      </c>
      <c r="E268" s="484"/>
      <c r="F268" s="484"/>
      <c r="G268" s="596"/>
      <c r="H268" s="596"/>
      <c r="I268" s="596"/>
      <c r="J268" s="487"/>
      <c r="K268" s="467"/>
      <c r="L268" s="467"/>
    </row>
    <row r="269" spans="4:12" s="10" customFormat="1" x14ac:dyDescent="0.25">
      <c r="D269" s="478">
        <v>245</v>
      </c>
      <c r="E269" s="484"/>
      <c r="F269" s="484"/>
      <c r="G269" s="596"/>
      <c r="H269" s="596"/>
      <c r="I269" s="596"/>
      <c r="J269" s="487"/>
      <c r="K269" s="467"/>
      <c r="L269" s="467"/>
    </row>
    <row r="270" spans="4:12" s="10" customFormat="1" x14ac:dyDescent="0.25">
      <c r="D270" s="478">
        <v>246</v>
      </c>
      <c r="E270" s="484"/>
      <c r="F270" s="484"/>
      <c r="G270" s="596"/>
      <c r="H270" s="596"/>
      <c r="I270" s="596"/>
      <c r="J270" s="487"/>
      <c r="K270" s="467"/>
      <c r="L270" s="467"/>
    </row>
    <row r="271" spans="4:12" s="10" customFormat="1" x14ac:dyDescent="0.25">
      <c r="D271" s="478">
        <v>247</v>
      </c>
      <c r="E271" s="484"/>
      <c r="F271" s="484"/>
      <c r="G271" s="596"/>
      <c r="H271" s="596"/>
      <c r="I271" s="596"/>
      <c r="J271" s="487"/>
      <c r="K271" s="467"/>
      <c r="L271" s="467"/>
    </row>
    <row r="272" spans="4:12" s="10" customFormat="1" x14ac:dyDescent="0.25">
      <c r="D272" s="478">
        <v>248</v>
      </c>
      <c r="E272" s="484"/>
      <c r="F272" s="484"/>
      <c r="G272" s="596"/>
      <c r="H272" s="596"/>
      <c r="I272" s="596"/>
      <c r="J272" s="487"/>
      <c r="K272" s="467"/>
      <c r="L272" s="467"/>
    </row>
    <row r="273" spans="1:1007" s="10" customFormat="1" x14ac:dyDescent="0.25">
      <c r="D273" s="478">
        <v>249</v>
      </c>
      <c r="E273" s="484"/>
      <c r="F273" s="484"/>
      <c r="G273" s="596"/>
      <c r="H273" s="596"/>
      <c r="I273" s="596"/>
      <c r="J273" s="487"/>
      <c r="K273" s="467"/>
      <c r="L273" s="467"/>
    </row>
    <row r="274" spans="1:1007" s="452" customFormat="1" x14ac:dyDescent="0.25">
      <c r="A274" s="450"/>
      <c r="B274" s="450"/>
      <c r="C274" s="450"/>
      <c r="D274" s="451">
        <v>250</v>
      </c>
      <c r="E274" s="484"/>
      <c r="F274" s="484"/>
      <c r="G274" s="596"/>
      <c r="H274" s="596"/>
      <c r="I274" s="596"/>
      <c r="J274" s="487"/>
      <c r="K274" s="467"/>
      <c r="L274" s="467"/>
      <c r="M274" s="450"/>
      <c r="N274" s="450"/>
      <c r="O274" s="450"/>
      <c r="P274" s="450"/>
      <c r="Q274" s="450"/>
      <c r="R274" s="450"/>
      <c r="S274" s="450"/>
      <c r="T274" s="450"/>
      <c r="U274" s="450"/>
      <c r="V274" s="450"/>
      <c r="W274" s="450"/>
      <c r="X274" s="450"/>
      <c r="Y274" s="450"/>
      <c r="Z274" s="450"/>
      <c r="AA274" s="450"/>
      <c r="AB274" s="450"/>
      <c r="AC274" s="450"/>
      <c r="AD274" s="450"/>
      <c r="AE274" s="450"/>
      <c r="AF274" s="450"/>
      <c r="AG274" s="450"/>
      <c r="AH274" s="450"/>
      <c r="AI274" s="450"/>
      <c r="AJ274" s="450"/>
      <c r="AK274" s="450"/>
      <c r="AL274" s="450"/>
      <c r="AM274" s="450"/>
      <c r="AN274" s="450"/>
      <c r="AO274" s="450"/>
      <c r="AP274" s="450"/>
      <c r="AQ274" s="450"/>
      <c r="AR274" s="450"/>
      <c r="AS274" s="450"/>
      <c r="AT274" s="450"/>
      <c r="AU274" s="450"/>
      <c r="AV274" s="450"/>
      <c r="AW274" s="450"/>
      <c r="AX274" s="450"/>
      <c r="AY274" s="450"/>
      <c r="AZ274" s="450"/>
      <c r="BA274" s="450"/>
      <c r="BB274" s="450"/>
      <c r="BC274" s="450"/>
      <c r="BD274" s="450"/>
      <c r="BE274" s="450"/>
      <c r="BF274" s="450"/>
      <c r="BG274" s="450"/>
      <c r="BH274" s="450"/>
      <c r="BI274" s="450"/>
      <c r="BJ274" s="450"/>
      <c r="BK274" s="450"/>
      <c r="BL274" s="450"/>
      <c r="BM274" s="450"/>
      <c r="BN274" s="450"/>
      <c r="BO274" s="450"/>
      <c r="BP274" s="450"/>
      <c r="BQ274" s="450"/>
      <c r="BR274" s="450"/>
      <c r="BS274" s="450"/>
      <c r="BT274" s="450"/>
      <c r="BU274" s="450"/>
      <c r="BV274" s="450"/>
      <c r="BW274" s="450"/>
      <c r="BX274" s="450"/>
      <c r="BY274" s="450"/>
      <c r="BZ274" s="450"/>
      <c r="CA274" s="450"/>
      <c r="CB274" s="450"/>
      <c r="CC274" s="450"/>
      <c r="CD274" s="450"/>
      <c r="CE274" s="450"/>
      <c r="CF274" s="450"/>
      <c r="CG274" s="450"/>
      <c r="CH274" s="450"/>
      <c r="CI274" s="450"/>
      <c r="CJ274" s="450"/>
      <c r="CK274" s="450"/>
      <c r="CL274" s="450"/>
      <c r="CM274" s="450"/>
      <c r="CN274" s="450"/>
      <c r="CO274" s="450"/>
      <c r="CP274" s="450"/>
      <c r="CQ274" s="450"/>
      <c r="CR274" s="450"/>
      <c r="CS274" s="450"/>
      <c r="CT274" s="450"/>
      <c r="CU274" s="450"/>
      <c r="CV274" s="450"/>
      <c r="CW274" s="450"/>
      <c r="CX274" s="450"/>
      <c r="CY274" s="450"/>
      <c r="CZ274" s="450"/>
      <c r="DA274" s="450"/>
      <c r="DB274" s="450"/>
      <c r="DC274" s="450"/>
      <c r="DD274" s="450"/>
      <c r="DE274" s="450"/>
      <c r="DF274" s="450"/>
      <c r="DG274" s="450"/>
      <c r="DH274" s="450"/>
      <c r="DI274" s="450"/>
      <c r="DJ274" s="450"/>
      <c r="DK274" s="450"/>
      <c r="DL274" s="450"/>
      <c r="DM274" s="450"/>
      <c r="DN274" s="450"/>
      <c r="DO274" s="450"/>
      <c r="DP274" s="450"/>
      <c r="DQ274" s="450"/>
      <c r="DR274" s="450"/>
      <c r="DS274" s="450"/>
      <c r="DT274" s="450"/>
      <c r="DU274" s="450"/>
      <c r="DV274" s="450"/>
      <c r="DW274" s="450"/>
      <c r="DX274" s="450"/>
      <c r="DY274" s="450"/>
      <c r="DZ274" s="450"/>
      <c r="EA274" s="450"/>
      <c r="EB274" s="450"/>
      <c r="EC274" s="450"/>
      <c r="ED274" s="450"/>
      <c r="EE274" s="450"/>
      <c r="EF274" s="450"/>
      <c r="EG274" s="450"/>
      <c r="EH274" s="450"/>
      <c r="EI274" s="450"/>
      <c r="EJ274" s="450"/>
      <c r="EK274" s="450"/>
      <c r="EL274" s="450"/>
      <c r="EM274" s="450"/>
      <c r="EN274" s="450"/>
      <c r="EO274" s="450"/>
      <c r="EP274" s="450"/>
      <c r="EQ274" s="450"/>
      <c r="ER274" s="450"/>
      <c r="ES274" s="450"/>
      <c r="ET274" s="450"/>
      <c r="EU274" s="450"/>
      <c r="EV274" s="450"/>
      <c r="EW274" s="450"/>
      <c r="EX274" s="450"/>
      <c r="EY274" s="450"/>
      <c r="EZ274" s="450"/>
      <c r="FA274" s="450"/>
      <c r="FB274" s="450"/>
      <c r="FC274" s="450"/>
      <c r="FD274" s="450"/>
      <c r="FE274" s="450"/>
      <c r="FF274" s="450"/>
      <c r="FG274" s="450"/>
      <c r="FH274" s="450"/>
      <c r="FI274" s="450"/>
      <c r="FJ274" s="450"/>
      <c r="FK274" s="450"/>
      <c r="FL274" s="450"/>
      <c r="FM274" s="450"/>
      <c r="FN274" s="450"/>
      <c r="FO274" s="450"/>
      <c r="FP274" s="450"/>
      <c r="FQ274" s="450"/>
      <c r="FR274" s="450"/>
      <c r="FS274" s="450"/>
      <c r="FT274" s="450"/>
      <c r="FU274" s="450"/>
      <c r="FV274" s="450"/>
      <c r="FW274" s="450"/>
      <c r="FX274" s="450"/>
      <c r="FY274" s="450"/>
      <c r="FZ274" s="450"/>
      <c r="GA274" s="450"/>
      <c r="GB274" s="450"/>
      <c r="GC274" s="450"/>
      <c r="GD274" s="450"/>
      <c r="GE274" s="450"/>
      <c r="GF274" s="450"/>
      <c r="GG274" s="450"/>
      <c r="GH274" s="450"/>
      <c r="GI274" s="450"/>
      <c r="GJ274" s="450"/>
      <c r="GK274" s="450"/>
      <c r="GL274" s="450"/>
      <c r="GM274" s="450"/>
      <c r="GN274" s="450"/>
      <c r="GO274" s="450"/>
      <c r="GP274" s="450"/>
      <c r="GQ274" s="450"/>
      <c r="GR274" s="450"/>
      <c r="GS274" s="450"/>
      <c r="GT274" s="450"/>
      <c r="GU274" s="450"/>
      <c r="GV274" s="450"/>
      <c r="GW274" s="450"/>
      <c r="GX274" s="450"/>
      <c r="GY274" s="450"/>
      <c r="GZ274" s="450"/>
      <c r="HA274" s="450"/>
      <c r="HB274" s="450"/>
      <c r="HC274" s="450"/>
      <c r="HD274" s="450"/>
      <c r="HE274" s="450"/>
      <c r="HF274" s="450"/>
      <c r="HG274" s="450"/>
      <c r="HH274" s="450"/>
      <c r="HI274" s="450"/>
      <c r="HJ274" s="450"/>
      <c r="HK274" s="450"/>
      <c r="HL274" s="450"/>
      <c r="HM274" s="450"/>
      <c r="HN274" s="450"/>
      <c r="HO274" s="450"/>
      <c r="HP274" s="450"/>
      <c r="HQ274" s="450"/>
      <c r="HR274" s="450"/>
      <c r="HS274" s="450"/>
      <c r="HT274" s="450"/>
      <c r="HU274" s="450"/>
      <c r="HV274" s="450"/>
      <c r="HW274" s="450"/>
      <c r="HX274" s="450"/>
      <c r="HY274" s="450"/>
      <c r="HZ274" s="450"/>
      <c r="IA274" s="450"/>
      <c r="IB274" s="450"/>
      <c r="IC274" s="450"/>
      <c r="ID274" s="450"/>
      <c r="IE274" s="450"/>
      <c r="IF274" s="450"/>
      <c r="IG274" s="450"/>
      <c r="IH274" s="450"/>
      <c r="II274" s="450"/>
      <c r="IJ274" s="450"/>
      <c r="IK274" s="450"/>
      <c r="IL274" s="450"/>
      <c r="IM274" s="450"/>
      <c r="IN274" s="450"/>
      <c r="IO274" s="450"/>
      <c r="IP274" s="450"/>
      <c r="IQ274" s="450"/>
      <c r="IR274" s="450"/>
      <c r="IS274" s="450"/>
      <c r="IT274" s="450"/>
      <c r="IU274" s="450"/>
      <c r="IV274" s="450"/>
      <c r="IW274" s="450"/>
      <c r="IX274" s="450"/>
      <c r="IY274" s="450"/>
      <c r="IZ274" s="450"/>
      <c r="JA274" s="450"/>
      <c r="JB274" s="450"/>
      <c r="JC274" s="450"/>
      <c r="JD274" s="450"/>
      <c r="JE274" s="450"/>
      <c r="JF274" s="450"/>
      <c r="JG274" s="450"/>
      <c r="JH274" s="450"/>
      <c r="JI274" s="450"/>
      <c r="JJ274" s="450"/>
      <c r="JK274" s="450"/>
      <c r="JL274" s="450"/>
      <c r="JM274" s="450"/>
      <c r="JN274" s="450"/>
      <c r="JO274" s="450"/>
      <c r="JP274" s="450"/>
      <c r="JQ274" s="450"/>
      <c r="JR274" s="450"/>
      <c r="JS274" s="450"/>
      <c r="JT274" s="450"/>
      <c r="JU274" s="450"/>
      <c r="JV274" s="450"/>
      <c r="JW274" s="450"/>
      <c r="JX274" s="450"/>
      <c r="JY274" s="450"/>
      <c r="JZ274" s="450"/>
      <c r="KA274" s="450"/>
      <c r="KB274" s="450"/>
      <c r="KC274" s="450"/>
      <c r="KD274" s="450"/>
      <c r="KE274" s="450"/>
      <c r="KF274" s="450"/>
      <c r="KG274" s="450"/>
      <c r="KH274" s="450"/>
      <c r="KI274" s="450"/>
      <c r="KJ274" s="450"/>
      <c r="KK274" s="450"/>
      <c r="KL274" s="450"/>
      <c r="KM274" s="450"/>
      <c r="KN274" s="450"/>
      <c r="KO274" s="450"/>
      <c r="KP274" s="450"/>
      <c r="KQ274" s="450"/>
      <c r="KR274" s="450"/>
      <c r="KS274" s="450"/>
      <c r="KT274" s="450"/>
      <c r="KU274" s="450"/>
      <c r="KV274" s="450"/>
      <c r="KW274" s="450"/>
      <c r="KX274" s="450"/>
      <c r="KY274" s="450"/>
      <c r="KZ274" s="450"/>
      <c r="LA274" s="450"/>
      <c r="LB274" s="450"/>
      <c r="LC274" s="450"/>
      <c r="LD274" s="450"/>
      <c r="LE274" s="450"/>
      <c r="LF274" s="450"/>
      <c r="LG274" s="450"/>
      <c r="LH274" s="450"/>
      <c r="LI274" s="450"/>
      <c r="LJ274" s="450"/>
      <c r="LK274" s="450"/>
      <c r="LL274" s="450"/>
      <c r="LM274" s="450"/>
      <c r="LN274" s="450"/>
      <c r="LO274" s="450"/>
      <c r="LP274" s="450"/>
      <c r="LQ274" s="450"/>
      <c r="LR274" s="450"/>
      <c r="LS274" s="450"/>
      <c r="LT274" s="450"/>
      <c r="LU274" s="450"/>
      <c r="LV274" s="450"/>
      <c r="LW274" s="450"/>
      <c r="LX274" s="450"/>
      <c r="LY274" s="450"/>
      <c r="LZ274" s="450"/>
      <c r="MA274" s="450"/>
      <c r="MB274" s="450"/>
      <c r="MC274" s="450"/>
      <c r="MD274" s="450"/>
      <c r="ME274" s="450"/>
      <c r="MF274" s="450"/>
      <c r="MG274" s="450"/>
      <c r="MH274" s="450"/>
      <c r="MI274" s="450"/>
      <c r="MJ274" s="450"/>
      <c r="MK274" s="450"/>
      <c r="ML274" s="450"/>
      <c r="MM274" s="450"/>
      <c r="MN274" s="450"/>
      <c r="MO274" s="450"/>
      <c r="MP274" s="450"/>
      <c r="MQ274" s="450"/>
      <c r="MR274" s="450"/>
      <c r="MS274" s="450"/>
      <c r="MT274" s="450"/>
      <c r="MU274" s="450"/>
      <c r="MV274" s="450"/>
      <c r="MW274" s="450"/>
      <c r="MX274" s="450"/>
      <c r="MY274" s="450"/>
      <c r="MZ274" s="450"/>
      <c r="NA274" s="450"/>
      <c r="NB274" s="450"/>
      <c r="NC274" s="450"/>
      <c r="ND274" s="450"/>
      <c r="NE274" s="450"/>
      <c r="NF274" s="450"/>
      <c r="NG274" s="450"/>
      <c r="NH274" s="450"/>
      <c r="NI274" s="450"/>
      <c r="NJ274" s="450"/>
      <c r="NK274" s="450"/>
      <c r="NL274" s="450"/>
      <c r="NM274" s="450"/>
      <c r="NN274" s="450"/>
      <c r="NO274" s="450"/>
      <c r="NP274" s="450"/>
      <c r="NQ274" s="450"/>
      <c r="NR274" s="450"/>
      <c r="NS274" s="450"/>
      <c r="NT274" s="450"/>
      <c r="NU274" s="450"/>
      <c r="NV274" s="450"/>
      <c r="NW274" s="450"/>
      <c r="NX274" s="450"/>
      <c r="NY274" s="450"/>
      <c r="NZ274" s="450"/>
      <c r="OA274" s="450"/>
      <c r="OB274" s="450"/>
      <c r="OC274" s="450"/>
      <c r="OD274" s="450"/>
      <c r="OE274" s="450"/>
      <c r="OF274" s="450"/>
      <c r="OG274" s="450"/>
      <c r="OH274" s="450"/>
      <c r="OI274" s="450"/>
      <c r="OJ274" s="450"/>
      <c r="OK274" s="450"/>
      <c r="OL274" s="450"/>
      <c r="OM274" s="450"/>
      <c r="ON274" s="450"/>
      <c r="OO274" s="450"/>
      <c r="OP274" s="450"/>
      <c r="OQ274" s="450"/>
      <c r="OR274" s="450"/>
      <c r="OS274" s="450"/>
      <c r="OT274" s="450"/>
      <c r="OU274" s="450"/>
      <c r="OV274" s="450"/>
      <c r="OW274" s="450"/>
      <c r="OX274" s="450"/>
      <c r="OY274" s="450"/>
      <c r="OZ274" s="450"/>
      <c r="PA274" s="450"/>
      <c r="PB274" s="450"/>
      <c r="PC274" s="450"/>
      <c r="PD274" s="450"/>
      <c r="PE274" s="450"/>
      <c r="PF274" s="450"/>
      <c r="PG274" s="450"/>
      <c r="PH274" s="450"/>
      <c r="PI274" s="450"/>
      <c r="PJ274" s="450"/>
      <c r="PK274" s="450"/>
      <c r="PL274" s="450"/>
      <c r="PM274" s="450"/>
      <c r="PN274" s="450"/>
      <c r="PO274" s="450"/>
      <c r="PP274" s="450"/>
      <c r="PQ274" s="450"/>
      <c r="PR274" s="450"/>
      <c r="PS274" s="450"/>
      <c r="PT274" s="450"/>
      <c r="PU274" s="450"/>
      <c r="PV274" s="450"/>
      <c r="PW274" s="450"/>
      <c r="PX274" s="450"/>
      <c r="PY274" s="450"/>
      <c r="PZ274" s="450"/>
      <c r="QA274" s="450"/>
      <c r="QB274" s="450"/>
      <c r="QC274" s="450"/>
      <c r="QD274" s="450"/>
      <c r="QE274" s="450"/>
      <c r="QF274" s="450"/>
      <c r="QG274" s="450"/>
      <c r="QH274" s="450"/>
      <c r="QI274" s="450"/>
      <c r="QJ274" s="450"/>
      <c r="QK274" s="450"/>
      <c r="QL274" s="450"/>
      <c r="QM274" s="450"/>
      <c r="QN274" s="450"/>
      <c r="QO274" s="450"/>
      <c r="QP274" s="450"/>
      <c r="QQ274" s="450"/>
      <c r="QR274" s="450"/>
      <c r="QS274" s="450"/>
      <c r="QT274" s="450"/>
      <c r="QU274" s="450"/>
      <c r="QV274" s="450"/>
      <c r="QW274" s="450"/>
      <c r="QX274" s="450"/>
      <c r="QY274" s="450"/>
      <c r="QZ274" s="450"/>
      <c r="RA274" s="450"/>
      <c r="RB274" s="450"/>
      <c r="RC274" s="450"/>
      <c r="RD274" s="450"/>
      <c r="RE274" s="450"/>
      <c r="RF274" s="450"/>
      <c r="RG274" s="450"/>
      <c r="RH274" s="450"/>
      <c r="RI274" s="450"/>
      <c r="RJ274" s="450"/>
      <c r="RK274" s="450"/>
      <c r="RL274" s="450"/>
      <c r="RM274" s="450"/>
      <c r="RN274" s="450"/>
      <c r="RO274" s="450"/>
      <c r="RP274" s="450"/>
      <c r="RQ274" s="450"/>
      <c r="RR274" s="450"/>
      <c r="RS274" s="450"/>
      <c r="RT274" s="450"/>
      <c r="RU274" s="450"/>
      <c r="RV274" s="450"/>
      <c r="RW274" s="450"/>
      <c r="RX274" s="450"/>
      <c r="RY274" s="450"/>
      <c r="RZ274" s="450"/>
      <c r="SA274" s="450"/>
      <c r="SB274" s="450"/>
      <c r="SC274" s="450"/>
      <c r="SD274" s="450"/>
      <c r="SE274" s="450"/>
      <c r="SF274" s="450"/>
      <c r="SG274" s="450"/>
      <c r="SH274" s="450"/>
      <c r="SI274" s="450"/>
      <c r="SJ274" s="450"/>
      <c r="SK274" s="450"/>
      <c r="SL274" s="450"/>
      <c r="SM274" s="450"/>
      <c r="SN274" s="450"/>
      <c r="SO274" s="450"/>
      <c r="SP274" s="450"/>
      <c r="SQ274" s="450"/>
      <c r="SR274" s="450"/>
      <c r="SS274" s="450"/>
      <c r="ST274" s="450"/>
      <c r="SU274" s="450"/>
      <c r="SV274" s="450"/>
      <c r="SW274" s="450"/>
      <c r="SX274" s="450"/>
      <c r="SY274" s="450"/>
      <c r="SZ274" s="450"/>
      <c r="TA274" s="450"/>
      <c r="TB274" s="450"/>
      <c r="TC274" s="450"/>
      <c r="TD274" s="450"/>
      <c r="TE274" s="450"/>
      <c r="TF274" s="450"/>
      <c r="TG274" s="450"/>
      <c r="TH274" s="450"/>
      <c r="TI274" s="450"/>
      <c r="TJ274" s="450"/>
      <c r="TK274" s="450"/>
      <c r="TL274" s="450"/>
      <c r="TM274" s="450"/>
      <c r="TN274" s="450"/>
      <c r="TO274" s="450"/>
      <c r="TP274" s="450"/>
      <c r="TQ274" s="450"/>
      <c r="TR274" s="450"/>
      <c r="TS274" s="450"/>
      <c r="TT274" s="450"/>
      <c r="TU274" s="450"/>
      <c r="TV274" s="450"/>
      <c r="TW274" s="450"/>
      <c r="TX274" s="450"/>
      <c r="TY274" s="450"/>
      <c r="TZ274" s="450"/>
      <c r="UA274" s="450"/>
      <c r="UB274" s="450"/>
      <c r="UC274" s="450"/>
      <c r="UD274" s="450"/>
      <c r="UE274" s="450"/>
      <c r="UF274" s="450"/>
      <c r="UG274" s="450"/>
      <c r="UH274" s="450"/>
      <c r="UI274" s="450"/>
      <c r="UJ274" s="450"/>
      <c r="UK274" s="450"/>
      <c r="UL274" s="450"/>
      <c r="UM274" s="450"/>
      <c r="UN274" s="450"/>
      <c r="UO274" s="450"/>
      <c r="UP274" s="450"/>
      <c r="UQ274" s="450"/>
      <c r="UR274" s="450"/>
      <c r="US274" s="450"/>
      <c r="UT274" s="450"/>
      <c r="UU274" s="450"/>
      <c r="UV274" s="450"/>
      <c r="UW274" s="450"/>
      <c r="UX274" s="450"/>
      <c r="UY274" s="450"/>
      <c r="UZ274" s="450"/>
      <c r="VA274" s="450"/>
      <c r="VB274" s="450"/>
      <c r="VC274" s="450"/>
      <c r="VD274" s="450"/>
      <c r="VE274" s="450"/>
      <c r="VF274" s="450"/>
      <c r="VG274" s="450"/>
      <c r="VH274" s="450"/>
      <c r="VI274" s="450"/>
      <c r="VJ274" s="450"/>
      <c r="VK274" s="450"/>
      <c r="VL274" s="450"/>
      <c r="VM274" s="450"/>
      <c r="VN274" s="450"/>
      <c r="VO274" s="450"/>
      <c r="VP274" s="450"/>
      <c r="VQ274" s="450"/>
      <c r="VR274" s="450"/>
      <c r="VS274" s="450"/>
      <c r="VT274" s="450"/>
      <c r="VU274" s="450"/>
      <c r="VV274" s="450"/>
      <c r="VW274" s="450"/>
      <c r="VX274" s="450"/>
      <c r="VY274" s="450"/>
      <c r="VZ274" s="450"/>
      <c r="WA274" s="450"/>
      <c r="WB274" s="450"/>
      <c r="WC274" s="450"/>
      <c r="WD274" s="450"/>
      <c r="WE274" s="450"/>
      <c r="WF274" s="450"/>
      <c r="WG274" s="450"/>
      <c r="WH274" s="450"/>
      <c r="WI274" s="450"/>
      <c r="WJ274" s="450"/>
      <c r="WK274" s="450"/>
      <c r="WL274" s="450"/>
      <c r="WM274" s="450"/>
      <c r="WN274" s="450"/>
      <c r="WO274" s="450"/>
      <c r="WP274" s="450"/>
      <c r="WQ274" s="450"/>
      <c r="WR274" s="450"/>
      <c r="WS274" s="450"/>
      <c r="WT274" s="450"/>
      <c r="WU274" s="450"/>
      <c r="WV274" s="450"/>
      <c r="WW274" s="450"/>
      <c r="WX274" s="450"/>
      <c r="WY274" s="450"/>
      <c r="WZ274" s="450"/>
      <c r="XA274" s="450"/>
      <c r="XB274" s="450"/>
      <c r="XC274" s="450"/>
      <c r="XD274" s="450"/>
      <c r="XE274" s="450"/>
      <c r="XF274" s="450"/>
      <c r="XG274" s="450"/>
      <c r="XH274" s="450"/>
      <c r="XI274" s="450"/>
      <c r="XJ274" s="450"/>
      <c r="XK274" s="450"/>
      <c r="XL274" s="450"/>
      <c r="XM274" s="450"/>
      <c r="XN274" s="450"/>
      <c r="XO274" s="450"/>
      <c r="XP274" s="450"/>
      <c r="XQ274" s="450"/>
      <c r="XR274" s="450"/>
      <c r="XS274" s="450"/>
      <c r="XT274" s="450"/>
      <c r="XU274" s="450"/>
      <c r="XV274" s="450"/>
      <c r="XW274" s="450"/>
      <c r="XX274" s="450"/>
      <c r="XY274" s="450"/>
      <c r="XZ274" s="450"/>
      <c r="YA274" s="450"/>
      <c r="YB274" s="450"/>
      <c r="YC274" s="450"/>
      <c r="YD274" s="450"/>
      <c r="YE274" s="450"/>
      <c r="YF274" s="450"/>
      <c r="YG274" s="450"/>
      <c r="YH274" s="450"/>
      <c r="YI274" s="450"/>
      <c r="YJ274" s="450"/>
      <c r="YK274" s="450"/>
      <c r="YL274" s="450"/>
      <c r="YM274" s="450"/>
      <c r="YN274" s="450"/>
      <c r="YO274" s="450"/>
      <c r="YP274" s="450"/>
      <c r="YQ274" s="450"/>
      <c r="YR274" s="450"/>
      <c r="YS274" s="450"/>
      <c r="YT274" s="450"/>
      <c r="YU274" s="450"/>
      <c r="YV274" s="450"/>
      <c r="YW274" s="450"/>
      <c r="YX274" s="450"/>
      <c r="YY274" s="450"/>
      <c r="YZ274" s="450"/>
      <c r="ZA274" s="450"/>
      <c r="ZB274" s="450"/>
      <c r="ZC274" s="450"/>
      <c r="ZD274" s="450"/>
      <c r="ZE274" s="450"/>
      <c r="ZF274" s="450"/>
      <c r="ZG274" s="450"/>
      <c r="ZH274" s="450"/>
      <c r="ZI274" s="450"/>
      <c r="ZJ274" s="450"/>
      <c r="ZK274" s="450"/>
      <c r="ZL274" s="450"/>
      <c r="ZM274" s="450"/>
      <c r="ZN274" s="450"/>
      <c r="ZO274" s="450"/>
      <c r="ZP274" s="450"/>
      <c r="ZQ274" s="450"/>
      <c r="ZR274" s="450"/>
      <c r="ZS274" s="450"/>
      <c r="ZT274" s="450"/>
      <c r="ZU274" s="450"/>
      <c r="ZV274" s="450"/>
      <c r="ZW274" s="450"/>
      <c r="ZX274" s="450"/>
      <c r="ZY274" s="450"/>
      <c r="ZZ274" s="450"/>
      <c r="AAA274" s="450"/>
      <c r="AAB274" s="450"/>
      <c r="AAC274" s="450"/>
      <c r="AAD274" s="450"/>
      <c r="AAE274" s="450"/>
      <c r="AAF274" s="450"/>
      <c r="AAG274" s="450"/>
      <c r="AAH274" s="450"/>
      <c r="AAI274" s="450"/>
      <c r="AAJ274" s="450"/>
      <c r="AAK274" s="450"/>
      <c r="AAL274" s="450"/>
      <c r="AAM274" s="450"/>
      <c r="AAN274" s="450"/>
      <c r="AAO274" s="450"/>
      <c r="AAP274" s="450"/>
      <c r="AAQ274" s="450"/>
      <c r="AAR274" s="450"/>
      <c r="AAS274" s="450"/>
      <c r="AAT274" s="450"/>
      <c r="AAU274" s="450"/>
      <c r="AAV274" s="450"/>
      <c r="AAW274" s="450"/>
      <c r="AAX274" s="450"/>
      <c r="AAY274" s="450"/>
      <c r="AAZ274" s="450"/>
      <c r="ABA274" s="450"/>
      <c r="ABB274" s="450"/>
      <c r="ABC274" s="450"/>
      <c r="ABD274" s="450"/>
      <c r="ABE274" s="450"/>
      <c r="ABF274" s="450"/>
      <c r="ABG274" s="450"/>
      <c r="ABH274" s="450"/>
      <c r="ABI274" s="450"/>
      <c r="ABJ274" s="450"/>
      <c r="ABK274" s="450"/>
      <c r="ABL274" s="450"/>
      <c r="ABM274" s="450"/>
      <c r="ABN274" s="450"/>
      <c r="ABO274" s="450"/>
      <c r="ABP274" s="450"/>
      <c r="ABQ274" s="450"/>
      <c r="ABR274" s="450"/>
      <c r="ABS274" s="450"/>
      <c r="ABT274" s="450"/>
      <c r="ABU274" s="450"/>
      <c r="ABV274" s="450"/>
      <c r="ABW274" s="450"/>
      <c r="ABX274" s="450"/>
      <c r="ABY274" s="450"/>
      <c r="ABZ274" s="450"/>
      <c r="ACA274" s="450"/>
      <c r="ACB274" s="450"/>
      <c r="ACC274" s="450"/>
      <c r="ACD274" s="450"/>
      <c r="ACE274" s="450"/>
      <c r="ACF274" s="450"/>
      <c r="ACG274" s="450"/>
      <c r="ACH274" s="450"/>
      <c r="ACI274" s="450"/>
      <c r="ACJ274" s="450"/>
      <c r="ACK274" s="450"/>
      <c r="ACL274" s="450"/>
      <c r="ACM274" s="450"/>
      <c r="ACN274" s="450"/>
      <c r="ACO274" s="450"/>
      <c r="ACP274" s="450"/>
      <c r="ACQ274" s="450"/>
      <c r="ACR274" s="450"/>
      <c r="ACS274" s="450"/>
      <c r="ACT274" s="450"/>
      <c r="ACU274" s="450"/>
      <c r="ACV274" s="450"/>
      <c r="ACW274" s="450"/>
      <c r="ACX274" s="450"/>
      <c r="ACY274" s="450"/>
      <c r="ACZ274" s="450"/>
      <c r="ADA274" s="450"/>
      <c r="ADB274" s="450"/>
      <c r="ADC274" s="450"/>
      <c r="ADD274" s="450"/>
      <c r="ADE274" s="450"/>
      <c r="ADF274" s="450"/>
      <c r="ADG274" s="450"/>
      <c r="ADH274" s="450"/>
      <c r="ADI274" s="450"/>
      <c r="ADJ274" s="450"/>
      <c r="ADK274" s="450"/>
      <c r="ADL274" s="450"/>
      <c r="ADM274" s="450"/>
      <c r="ADN274" s="450"/>
      <c r="ADO274" s="450"/>
      <c r="ADP274" s="450"/>
      <c r="ADQ274" s="450"/>
      <c r="ADR274" s="450"/>
      <c r="ADS274" s="450"/>
      <c r="ADT274" s="450"/>
      <c r="ADU274" s="450"/>
      <c r="ADV274" s="450"/>
      <c r="ADW274" s="450"/>
      <c r="ADX274" s="450"/>
      <c r="ADY274" s="450"/>
      <c r="ADZ274" s="450"/>
      <c r="AEA274" s="450"/>
      <c r="AEB274" s="450"/>
      <c r="AEC274" s="450"/>
      <c r="AED274" s="450"/>
      <c r="AEE274" s="450"/>
      <c r="AEF274" s="450"/>
      <c r="AEG274" s="450"/>
      <c r="AEH274" s="450"/>
      <c r="AEI274" s="450"/>
      <c r="AEJ274" s="450"/>
      <c r="AEK274" s="450"/>
      <c r="AEL274" s="450"/>
      <c r="AEM274" s="450"/>
      <c r="AEN274" s="450"/>
      <c r="AEO274" s="450"/>
      <c r="AEP274" s="450"/>
      <c r="AEQ274" s="450"/>
      <c r="AER274" s="450"/>
      <c r="AES274" s="450"/>
      <c r="AET274" s="450"/>
      <c r="AEU274" s="450"/>
      <c r="AEV274" s="450"/>
      <c r="AEW274" s="450"/>
      <c r="AEX274" s="450"/>
      <c r="AEY274" s="450"/>
      <c r="AEZ274" s="450"/>
      <c r="AFA274" s="450"/>
      <c r="AFB274" s="450"/>
      <c r="AFC274" s="450"/>
      <c r="AFD274" s="450"/>
      <c r="AFE274" s="450"/>
      <c r="AFF274" s="450"/>
      <c r="AFG274" s="450"/>
      <c r="AFH274" s="450"/>
      <c r="AFI274" s="450"/>
      <c r="AFJ274" s="450"/>
      <c r="AFK274" s="450"/>
      <c r="AFL274" s="450"/>
      <c r="AFM274" s="450"/>
      <c r="AFN274" s="450"/>
      <c r="AFO274" s="450"/>
      <c r="AFP274" s="450"/>
      <c r="AFQ274" s="450"/>
      <c r="AFR274" s="450"/>
      <c r="AFS274" s="450"/>
      <c r="AFT274" s="450"/>
      <c r="AFU274" s="450"/>
      <c r="AFV274" s="450"/>
      <c r="AFW274" s="450"/>
      <c r="AFX274" s="450"/>
      <c r="AFY274" s="450"/>
      <c r="AFZ274" s="450"/>
      <c r="AGA274" s="450"/>
      <c r="AGB274" s="450"/>
      <c r="AGC274" s="450"/>
      <c r="AGD274" s="450"/>
      <c r="AGE274" s="450"/>
      <c r="AGF274" s="450"/>
      <c r="AGG274" s="450"/>
      <c r="AGH274" s="450"/>
      <c r="AGI274" s="450"/>
      <c r="AGJ274" s="450"/>
      <c r="AGK274" s="450"/>
      <c r="AGL274" s="450"/>
      <c r="AGM274" s="450"/>
      <c r="AGN274" s="450"/>
      <c r="AGO274" s="450"/>
      <c r="AGP274" s="450"/>
      <c r="AGQ274" s="450"/>
      <c r="AGR274" s="450"/>
      <c r="AGS274" s="450"/>
      <c r="AGT274" s="450"/>
      <c r="AGU274" s="450"/>
      <c r="AGV274" s="450"/>
      <c r="AGW274" s="450"/>
      <c r="AGX274" s="450"/>
      <c r="AGY274" s="450"/>
      <c r="AGZ274" s="450"/>
      <c r="AHA274" s="450"/>
      <c r="AHB274" s="450"/>
      <c r="AHC274" s="450"/>
      <c r="AHD274" s="450"/>
      <c r="AHE274" s="450"/>
      <c r="AHF274" s="450"/>
      <c r="AHG274" s="450"/>
      <c r="AHH274" s="450"/>
      <c r="AHI274" s="450"/>
      <c r="AHJ274" s="450"/>
      <c r="AHK274" s="450"/>
      <c r="AHL274" s="450"/>
      <c r="AHM274" s="450"/>
      <c r="AHN274" s="450"/>
      <c r="AHO274" s="450"/>
      <c r="AHP274" s="450"/>
      <c r="AHQ274" s="450"/>
      <c r="AHR274" s="450"/>
      <c r="AHS274" s="450"/>
      <c r="AHT274" s="450"/>
      <c r="AHU274" s="450"/>
      <c r="AHV274" s="450"/>
      <c r="AHW274" s="450"/>
      <c r="AHX274" s="450"/>
      <c r="AHY274" s="450"/>
      <c r="AHZ274" s="450"/>
      <c r="AIA274" s="450"/>
      <c r="AIB274" s="450"/>
      <c r="AIC274" s="450"/>
      <c r="AID274" s="450"/>
      <c r="AIE274" s="450"/>
      <c r="AIF274" s="450"/>
      <c r="AIG274" s="450"/>
      <c r="AIH274" s="450"/>
      <c r="AII274" s="450"/>
      <c r="AIJ274" s="450"/>
      <c r="AIK274" s="450"/>
      <c r="AIL274" s="450"/>
      <c r="AIM274" s="450"/>
      <c r="AIN274" s="450"/>
      <c r="AIO274" s="450"/>
      <c r="AIP274" s="450"/>
      <c r="AIQ274" s="450"/>
      <c r="AIR274" s="450"/>
      <c r="AIS274" s="450"/>
      <c r="AIT274" s="450"/>
      <c r="AIU274" s="450"/>
      <c r="AIV274" s="450"/>
      <c r="AIW274" s="450"/>
      <c r="AIX274" s="450"/>
      <c r="AIY274" s="450"/>
      <c r="AIZ274" s="450"/>
      <c r="AJA274" s="450"/>
      <c r="AJB274" s="450"/>
      <c r="AJC274" s="450"/>
      <c r="AJD274" s="450"/>
      <c r="AJE274" s="450"/>
      <c r="AJF274" s="450"/>
      <c r="AJG274" s="450"/>
      <c r="AJH274" s="450"/>
      <c r="AJI274" s="450"/>
      <c r="AJJ274" s="450"/>
      <c r="AJK274" s="450"/>
      <c r="AJL274" s="450"/>
      <c r="AJM274" s="450"/>
      <c r="AJN274" s="450"/>
      <c r="AJO274" s="450"/>
      <c r="AJP274" s="450"/>
      <c r="AJQ274" s="450"/>
      <c r="AJR274" s="450"/>
      <c r="AJS274" s="450"/>
      <c r="AJT274" s="450"/>
      <c r="AJU274" s="450"/>
      <c r="AJV274" s="450"/>
      <c r="AJW274" s="450"/>
      <c r="AJX274" s="450"/>
      <c r="AJY274" s="450"/>
      <c r="AJZ274" s="450"/>
      <c r="AKA274" s="450"/>
      <c r="AKB274" s="450"/>
      <c r="AKC274" s="450"/>
      <c r="AKD274" s="450"/>
      <c r="AKE274" s="450"/>
      <c r="AKF274" s="450"/>
      <c r="AKG274" s="450"/>
      <c r="AKH274" s="450"/>
      <c r="AKI274" s="450"/>
      <c r="AKJ274" s="450"/>
      <c r="AKK274" s="450"/>
      <c r="AKL274" s="450"/>
      <c r="AKM274" s="450"/>
      <c r="AKN274" s="450"/>
      <c r="AKO274" s="450"/>
      <c r="AKP274" s="450"/>
      <c r="AKQ274" s="450"/>
      <c r="AKR274" s="450"/>
      <c r="AKS274" s="450"/>
      <c r="AKT274" s="450"/>
      <c r="AKU274" s="450"/>
      <c r="AKV274" s="450"/>
      <c r="AKW274" s="450"/>
      <c r="AKX274" s="450"/>
      <c r="AKY274" s="450"/>
      <c r="AKZ274" s="450"/>
      <c r="ALA274" s="450"/>
      <c r="ALB274" s="450"/>
      <c r="ALC274" s="450"/>
      <c r="ALD274" s="450"/>
      <c r="ALE274" s="450"/>
      <c r="ALF274" s="450"/>
      <c r="ALG274" s="450"/>
      <c r="ALH274" s="450"/>
      <c r="ALI274" s="450"/>
      <c r="ALJ274" s="450"/>
      <c r="ALK274" s="450"/>
      <c r="ALL274" s="450"/>
      <c r="ALM274" s="450"/>
      <c r="ALN274" s="450"/>
      <c r="ALO274" s="450"/>
      <c r="ALP274" s="450"/>
      <c r="ALQ274" s="450"/>
      <c r="ALR274" s="450"/>
      <c r="ALS274" s="450"/>
    </row>
  </sheetData>
  <sheetProtection sheet="1" objects="1" scenarios="1"/>
  <dataConsolidate/>
  <mergeCells count="265">
    <mergeCell ref="G270:I270"/>
    <mergeCell ref="G271:I271"/>
    <mergeCell ref="G272:I272"/>
    <mergeCell ref="G273:I273"/>
    <mergeCell ref="G274:I274"/>
    <mergeCell ref="D18:L18"/>
    <mergeCell ref="G264:I264"/>
    <mergeCell ref="G265:I265"/>
    <mergeCell ref="G266:I266"/>
    <mergeCell ref="G267:I267"/>
    <mergeCell ref="G268:I268"/>
    <mergeCell ref="G269:I269"/>
    <mergeCell ref="G258:I258"/>
    <mergeCell ref="G259:I259"/>
    <mergeCell ref="G260:I260"/>
    <mergeCell ref="G261:I261"/>
    <mergeCell ref="G262:I262"/>
    <mergeCell ref="G263:I263"/>
    <mergeCell ref="G252:I252"/>
    <mergeCell ref="G253:I253"/>
    <mergeCell ref="G254:I254"/>
    <mergeCell ref="G255:I255"/>
    <mergeCell ref="G256:I256"/>
    <mergeCell ref="G257:I257"/>
    <mergeCell ref="G246:I246"/>
    <mergeCell ref="G247:I247"/>
    <mergeCell ref="G248:I248"/>
    <mergeCell ref="G249:I249"/>
    <mergeCell ref="G250:I250"/>
    <mergeCell ref="G251:I251"/>
    <mergeCell ref="G240:I240"/>
    <mergeCell ref="G241:I241"/>
    <mergeCell ref="G242:I242"/>
    <mergeCell ref="G243:I243"/>
    <mergeCell ref="G244:I244"/>
    <mergeCell ref="G245:I245"/>
    <mergeCell ref="G234:I234"/>
    <mergeCell ref="G235:I235"/>
    <mergeCell ref="G236:I236"/>
    <mergeCell ref="G237:I237"/>
    <mergeCell ref="G238:I238"/>
    <mergeCell ref="G239:I239"/>
    <mergeCell ref="G228:I228"/>
    <mergeCell ref="G229:I229"/>
    <mergeCell ref="G230:I230"/>
    <mergeCell ref="G231:I231"/>
    <mergeCell ref="G232:I232"/>
    <mergeCell ref="G233:I233"/>
    <mergeCell ref="G222:I222"/>
    <mergeCell ref="G223:I223"/>
    <mergeCell ref="G224:I224"/>
    <mergeCell ref="G225:I225"/>
    <mergeCell ref="G226:I226"/>
    <mergeCell ref="G227:I227"/>
    <mergeCell ref="G216:I216"/>
    <mergeCell ref="G217:I217"/>
    <mergeCell ref="G218:I218"/>
    <mergeCell ref="G219:I219"/>
    <mergeCell ref="G220:I220"/>
    <mergeCell ref="G221:I221"/>
    <mergeCell ref="G210:I210"/>
    <mergeCell ref="G211:I211"/>
    <mergeCell ref="G212:I212"/>
    <mergeCell ref="G213:I213"/>
    <mergeCell ref="G214:I214"/>
    <mergeCell ref="G215:I215"/>
    <mergeCell ref="G204:I204"/>
    <mergeCell ref="G205:I205"/>
    <mergeCell ref="G206:I206"/>
    <mergeCell ref="G207:I207"/>
    <mergeCell ref="G208:I208"/>
    <mergeCell ref="G209:I209"/>
    <mergeCell ref="G198:I198"/>
    <mergeCell ref="G199:I199"/>
    <mergeCell ref="G200:I200"/>
    <mergeCell ref="G201:I201"/>
    <mergeCell ref="G202:I202"/>
    <mergeCell ref="G203:I203"/>
    <mergeCell ref="G192:I192"/>
    <mergeCell ref="G193:I193"/>
    <mergeCell ref="G194:I194"/>
    <mergeCell ref="G195:I195"/>
    <mergeCell ref="G196:I196"/>
    <mergeCell ref="G197:I197"/>
    <mergeCell ref="G186:I186"/>
    <mergeCell ref="G187:I187"/>
    <mergeCell ref="G188:I188"/>
    <mergeCell ref="G189:I189"/>
    <mergeCell ref="G190:I190"/>
    <mergeCell ref="G191:I191"/>
    <mergeCell ref="G180:I180"/>
    <mergeCell ref="G181:I181"/>
    <mergeCell ref="G182:I182"/>
    <mergeCell ref="G183:I183"/>
    <mergeCell ref="G184:I184"/>
    <mergeCell ref="G185:I185"/>
    <mergeCell ref="G174:I174"/>
    <mergeCell ref="G175:I175"/>
    <mergeCell ref="G176:I176"/>
    <mergeCell ref="G177:I177"/>
    <mergeCell ref="G178:I178"/>
    <mergeCell ref="G179:I179"/>
    <mergeCell ref="G168:I168"/>
    <mergeCell ref="G169:I169"/>
    <mergeCell ref="G170:I170"/>
    <mergeCell ref="G171:I171"/>
    <mergeCell ref="G172:I172"/>
    <mergeCell ref="G173:I173"/>
    <mergeCell ref="G162:I162"/>
    <mergeCell ref="G163:I163"/>
    <mergeCell ref="G164:I164"/>
    <mergeCell ref="G165:I165"/>
    <mergeCell ref="G166:I166"/>
    <mergeCell ref="G167:I167"/>
    <mergeCell ref="G156:I156"/>
    <mergeCell ref="G157:I157"/>
    <mergeCell ref="G158:I158"/>
    <mergeCell ref="G159:I159"/>
    <mergeCell ref="G160:I160"/>
    <mergeCell ref="G161:I161"/>
    <mergeCell ref="G150:I150"/>
    <mergeCell ref="G151:I151"/>
    <mergeCell ref="G152:I152"/>
    <mergeCell ref="G153:I153"/>
    <mergeCell ref="G154:I154"/>
    <mergeCell ref="G155:I155"/>
    <mergeCell ref="G144:I144"/>
    <mergeCell ref="G145:I145"/>
    <mergeCell ref="G146:I146"/>
    <mergeCell ref="G147:I147"/>
    <mergeCell ref="G148:I148"/>
    <mergeCell ref="G149:I149"/>
    <mergeCell ref="G138:I138"/>
    <mergeCell ref="G139:I139"/>
    <mergeCell ref="G140:I140"/>
    <mergeCell ref="G141:I141"/>
    <mergeCell ref="G142:I142"/>
    <mergeCell ref="G143:I143"/>
    <mergeCell ref="G132:I132"/>
    <mergeCell ref="G133:I133"/>
    <mergeCell ref="G134:I134"/>
    <mergeCell ref="G135:I135"/>
    <mergeCell ref="G136:I136"/>
    <mergeCell ref="G137:I137"/>
    <mergeCell ref="G126:I126"/>
    <mergeCell ref="G127:I127"/>
    <mergeCell ref="G128:I128"/>
    <mergeCell ref="G129:I129"/>
    <mergeCell ref="G130:I130"/>
    <mergeCell ref="G131:I131"/>
    <mergeCell ref="G120:I120"/>
    <mergeCell ref="G121:I121"/>
    <mergeCell ref="G122:I122"/>
    <mergeCell ref="G123:I123"/>
    <mergeCell ref="G124:I124"/>
    <mergeCell ref="G125:I125"/>
    <mergeCell ref="G114:I114"/>
    <mergeCell ref="G115:I115"/>
    <mergeCell ref="G116:I116"/>
    <mergeCell ref="G117:I117"/>
    <mergeCell ref="G118:I118"/>
    <mergeCell ref="G119:I119"/>
    <mergeCell ref="G108:I108"/>
    <mergeCell ref="G109:I109"/>
    <mergeCell ref="G110:I110"/>
    <mergeCell ref="G111:I111"/>
    <mergeCell ref="G112:I112"/>
    <mergeCell ref="G113:I113"/>
    <mergeCell ref="G102:I102"/>
    <mergeCell ref="G103:I103"/>
    <mergeCell ref="G104:I104"/>
    <mergeCell ref="G105:I105"/>
    <mergeCell ref="G106:I106"/>
    <mergeCell ref="G107:I107"/>
    <mergeCell ref="G96:I96"/>
    <mergeCell ref="G97:I97"/>
    <mergeCell ref="G98:I98"/>
    <mergeCell ref="G99:I99"/>
    <mergeCell ref="G100:I100"/>
    <mergeCell ref="G101:I101"/>
    <mergeCell ref="G90:I90"/>
    <mergeCell ref="G91:I91"/>
    <mergeCell ref="G92:I92"/>
    <mergeCell ref="G93:I93"/>
    <mergeCell ref="G94:I94"/>
    <mergeCell ref="G95:I95"/>
    <mergeCell ref="G84:I84"/>
    <mergeCell ref="G85:I85"/>
    <mergeCell ref="G86:I86"/>
    <mergeCell ref="G87:I87"/>
    <mergeCell ref="G88:I88"/>
    <mergeCell ref="G89:I89"/>
    <mergeCell ref="G78:I78"/>
    <mergeCell ref="G79:I79"/>
    <mergeCell ref="G80:I80"/>
    <mergeCell ref="G81:I81"/>
    <mergeCell ref="G82:I82"/>
    <mergeCell ref="G83:I83"/>
    <mergeCell ref="G72:I72"/>
    <mergeCell ref="G73:I73"/>
    <mergeCell ref="G74:I74"/>
    <mergeCell ref="G75:I75"/>
    <mergeCell ref="G76:I76"/>
    <mergeCell ref="G77:I77"/>
    <mergeCell ref="G66:I66"/>
    <mergeCell ref="G67:I67"/>
    <mergeCell ref="G68:I68"/>
    <mergeCell ref="G69:I69"/>
    <mergeCell ref="G70:I70"/>
    <mergeCell ref="G71:I71"/>
    <mergeCell ref="G60:I60"/>
    <mergeCell ref="G61:I61"/>
    <mergeCell ref="G62:I62"/>
    <mergeCell ref="G63:I63"/>
    <mergeCell ref="G64:I64"/>
    <mergeCell ref="G65:I65"/>
    <mergeCell ref="G54:I54"/>
    <mergeCell ref="G55:I55"/>
    <mergeCell ref="G56:I56"/>
    <mergeCell ref="G57:I57"/>
    <mergeCell ref="G58:I58"/>
    <mergeCell ref="G59:I59"/>
    <mergeCell ref="G48:I48"/>
    <mergeCell ref="G49:I49"/>
    <mergeCell ref="G50:I50"/>
    <mergeCell ref="G51:I51"/>
    <mergeCell ref="G52:I52"/>
    <mergeCell ref="G53:I53"/>
    <mergeCell ref="G42:I42"/>
    <mergeCell ref="G43:I43"/>
    <mergeCell ref="G44:I44"/>
    <mergeCell ref="G45:I45"/>
    <mergeCell ref="G46:I46"/>
    <mergeCell ref="G47:I47"/>
    <mergeCell ref="G36:I36"/>
    <mergeCell ref="G37:I37"/>
    <mergeCell ref="G38:I38"/>
    <mergeCell ref="G39:I39"/>
    <mergeCell ref="G40:I40"/>
    <mergeCell ref="G41:I41"/>
    <mergeCell ref="G30:I30"/>
    <mergeCell ref="G31:I31"/>
    <mergeCell ref="G32:I32"/>
    <mergeCell ref="G33:I33"/>
    <mergeCell ref="G34:I34"/>
    <mergeCell ref="G35:I35"/>
    <mergeCell ref="D3:L3"/>
    <mergeCell ref="G20:I20"/>
    <mergeCell ref="G25:I25"/>
    <mergeCell ref="G26:I26"/>
    <mergeCell ref="G27:I27"/>
    <mergeCell ref="G28:I28"/>
    <mergeCell ref="G29:I29"/>
    <mergeCell ref="E21:F21"/>
    <mergeCell ref="J5:K5"/>
    <mergeCell ref="N5:P5"/>
    <mergeCell ref="O6:O16"/>
    <mergeCell ref="P6:P8"/>
    <mergeCell ref="C1:M1"/>
    <mergeCell ref="H5:I5"/>
    <mergeCell ref="E5:E6"/>
    <mergeCell ref="F5:F6"/>
    <mergeCell ref="G5:G6"/>
    <mergeCell ref="L5:L6"/>
    <mergeCell ref="N3:P3"/>
  </mergeCells>
  <conditionalFormatting sqref="D26:D274">
    <cfRule type="expression" dxfId="101" priority="20">
      <formula>$E25&lt;&gt;""</formula>
    </cfRule>
  </conditionalFormatting>
  <conditionalFormatting sqref="K26:L274 E26:I274">
    <cfRule type="expression" dxfId="100" priority="19">
      <formula>$E25&lt;&gt;""</formula>
    </cfRule>
  </conditionalFormatting>
  <conditionalFormatting sqref="D25">
    <cfRule type="expression" dxfId="99" priority="21">
      <formula>$E20&lt;&gt;""</formula>
    </cfRule>
  </conditionalFormatting>
  <conditionalFormatting sqref="E25:I25 K25">
    <cfRule type="expression" dxfId="98" priority="22">
      <formula>$E20&lt;&gt;""</formula>
    </cfRule>
  </conditionalFormatting>
  <conditionalFormatting sqref="J26:J274">
    <cfRule type="expression" dxfId="97" priority="11">
      <formula>$E25&lt;&gt;""</formula>
    </cfRule>
  </conditionalFormatting>
  <conditionalFormatting sqref="J25">
    <cfRule type="expression" dxfId="96" priority="12">
      <formula>$E20&lt;&gt;""</formula>
    </cfRule>
  </conditionalFormatting>
  <conditionalFormatting sqref="L25">
    <cfRule type="expression" dxfId="95" priority="10">
      <formula>$E20&lt;&gt;""</formula>
    </cfRule>
  </conditionalFormatting>
  <dataValidations disablePrompts="1" count="7">
    <dataValidation operator="greaterThan" allowBlank="1" showInputMessage="1" sqref="J25"/>
    <dataValidation type="list" allowBlank="1" showInputMessage="1" showErrorMessage="1" sqref="F25:F274">
      <formula1>INDIRECT("Mes_Red_Tipus")</formula1>
    </dataValidation>
    <dataValidation operator="greaterThan" allowBlank="1" showInputMessage="1" error="Aquesta dada ha de ser un valor numèric" sqref="J26:J274"/>
    <dataValidation type="whole" allowBlank="1" showInputMessage="1" showErrorMessage="1" error="Any incorrecte" sqref="F7:F16 P14">
      <formula1>2020</formula1>
      <formula2>2050</formula2>
    </dataValidation>
    <dataValidation type="whole" allowBlank="1" showInputMessage="1" showErrorMessage="1" error="Any incorrecte" sqref="G7:G16">
      <formula1>F7+1</formula1>
      <formula2>2050</formula2>
    </dataValidation>
    <dataValidation type="whole" allowBlank="1" showInputMessage="1" showErrorMessage="1" sqref="P16">
      <formula1>P14+1</formula1>
      <formula2>2050</formula2>
    </dataValidation>
    <dataValidation type="list" allowBlank="1" showInputMessage="1" showErrorMessage="1" sqref="E25:E274">
      <formula1>CentrosIB</formula1>
    </dataValidation>
  </dataValidations>
  <hyperlinks>
    <hyperlink ref="A4" location="'0.2_Pla de reducció'!C1" display="0.2 Pla de reducció"/>
    <hyperlink ref="A6" location="'1.2_Vehicles i maquinària'!C1" display="1.2 Categoria 1: Vehicles i maquinària"/>
    <hyperlink ref="A7" location="'1.3_Emissions de procés'!C1" display="1.3 Categoria 1: E. de procés i ús del sòl"/>
    <hyperlink ref="A8" location="'1.4_Emissions fugitives'!C1" display="1.4 Categoria 1: Emissions fugitives"/>
    <hyperlink ref="A9" location="'2.1_Categoria 2 Balears'!C1" display="2.1 Categoria 2 Registre balear"/>
    <hyperlink ref="A10" location="'2.2_Categoria 2 Espanya'!C1" display="2.2 Categoria 2 Registre estatal"/>
    <hyperlink ref="A5" location="'1.1_Instal·lacions fixes'!C1" display="1.1 Categoria 1: Instal·lacions fixes"/>
    <hyperlink ref="A3" location="'0.1_Dades generals organització'!C1" display="0.1 Dades de l'organització"/>
    <hyperlink ref="A11" location="'3_Categories 3-6'!C1" display="3. Categories 3, 4, 5 i 6"/>
    <hyperlink ref="A13" location="'4.2_Resultats Espanya'!C1" display="4.2 Resultats Registre estatal"/>
    <hyperlink ref="A12" location="'4.1_Resultats Balears'!C1" display="4.1 Resultats Registre balear"/>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4" id="{1EDF260C-73AC-48E7-92EF-75D46895BCEC}">
            <xm:f>'Dades Petjada Carboni'!$I$21="No"</xm:f>
            <x14:dxf>
              <font>
                <color theme="0"/>
              </font>
              <fill>
                <patternFill>
                  <fgColor theme="0"/>
                  <bgColor theme="0"/>
                </patternFill>
              </fill>
              <border>
                <left/>
                <right/>
                <top/>
                <bottom/>
                <vertical/>
                <horizontal/>
              </border>
            </x14:dxf>
          </x14:cfRule>
          <xm:sqref>N5:P13 N15:P16 N14:O14</xm:sqref>
        </x14:conditionalFormatting>
        <x14:conditionalFormatting xmlns:xm="http://schemas.microsoft.com/office/excel/2006/main">
          <x14:cfRule type="expression" priority="2" id="{46133B63-305E-4526-8957-A522A22B4C14}">
            <xm:f>'Dades Petjada Carboni'!$I$21="No"</xm:f>
            <x14:dxf>
              <font>
                <color theme="0"/>
              </font>
              <fill>
                <patternFill>
                  <fgColor theme="0"/>
                  <bgColor theme="0"/>
                </patternFill>
              </fill>
              <border>
                <left/>
                <right/>
                <top/>
                <bottom/>
                <vertical/>
                <horizontal/>
              </border>
            </x14:dxf>
          </x14:cfRule>
          <xm:sqref>P14</xm:sqref>
        </x14:conditionalFormatting>
        <x14:conditionalFormatting xmlns:xm="http://schemas.microsoft.com/office/excel/2006/main">
          <x14:cfRule type="expression" priority="1" id="{4E84E3CC-CD3E-4F3D-A1AE-990CF5082397}">
            <xm:f>'Dades Petjada Carboni'!$I$21="No"</xm:f>
            <x14:dxf>
              <font>
                <color theme="0"/>
              </font>
              <fill>
                <patternFill>
                  <bgColor theme="0"/>
                </patternFill>
              </fill>
              <border>
                <vertical/>
                <horizontal/>
              </border>
            </x14:dxf>
          </x14:cfRule>
          <xm:sqref>N3:P3</xm:sqref>
        </x14:conditionalFormatting>
      </x14:conditionalFormattings>
    </ex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INDIRECT("Mes_Red_"&amp;(IFERROR(VLOOKUP(F25,Dades!$F$724:$G$731,2,0),"")))</xm:f>
          </x14:formula1>
          <xm:sqref>G25:G274</xm:sqref>
        </x14:dataValidation>
        <x14:dataValidation type="list" allowBlank="1" showInputMessage="1" showErrorMessage="1">
          <x14:formula1>
            <xm:f>Dades!$F$736:$F$739</xm:f>
          </x14:formula1>
          <xm:sqref>E7:E16</xm:sqref>
        </x14:dataValidation>
        <x14:dataValidation type="list" allowBlank="1" showInputMessage="1" showErrorMessage="1">
          <x14:formula1>
            <xm:f>Dades!$F$785:$F$787</xm:f>
          </x14:formula1>
          <xm:sqref>N7:N16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MG118"/>
  <sheetViews>
    <sheetView showRowColHeaders="0" zoomScale="90" zoomScaleNormal="90" workbookViewId="0">
      <pane xSplit="1" topLeftCell="B1" activePane="topRight" state="frozen"/>
      <selection activeCell="C1" sqref="C1:M1"/>
      <selection pane="topRight" activeCell="C1" sqref="C1:S1"/>
    </sheetView>
  </sheetViews>
  <sheetFormatPr baseColWidth="10" defaultColWidth="9.140625" defaultRowHeight="15" x14ac:dyDescent="0.25"/>
  <cols>
    <col min="1" max="1" width="35.140625" style="23" customWidth="1"/>
    <col min="2" max="2" width="1.7109375" style="10" customWidth="1"/>
    <col min="3" max="3" width="1" style="10" customWidth="1"/>
    <col min="4" max="4" width="1.42578125" style="18" customWidth="1"/>
    <col min="5" max="5" width="21.85546875" style="18" customWidth="1"/>
    <col min="6" max="6" width="15.28515625" style="18" customWidth="1"/>
    <col min="7" max="7" width="39.28515625" style="18" customWidth="1"/>
    <col min="8" max="8" width="15.140625" style="18" customWidth="1"/>
    <col min="9" max="9" width="16.7109375" style="18" customWidth="1"/>
    <col min="10" max="10" width="16.85546875" style="18" customWidth="1"/>
    <col min="11" max="11" width="17.5703125" style="18" customWidth="1"/>
    <col min="12" max="14" width="17" style="18" customWidth="1"/>
    <col min="15" max="15" width="22.28515625" style="18" customWidth="1"/>
    <col min="16" max="17" width="20.140625" style="18" customWidth="1"/>
    <col min="18" max="18" width="22.42578125" style="18" customWidth="1"/>
    <col min="19" max="19" width="4.5703125" style="18" customWidth="1"/>
    <col min="20" max="1021" width="9.140625" style="18"/>
  </cols>
  <sheetData>
    <row r="1" spans="1:19" ht="40.700000000000003" customHeight="1" x14ac:dyDescent="0.25">
      <c r="B1" s="11"/>
      <c r="C1" s="595" t="s">
        <v>1414</v>
      </c>
      <c r="D1" s="595"/>
      <c r="E1" s="595"/>
      <c r="F1" s="595"/>
      <c r="G1" s="595"/>
      <c r="H1" s="595"/>
      <c r="I1" s="595"/>
      <c r="J1" s="595"/>
      <c r="K1" s="595"/>
      <c r="L1" s="595"/>
      <c r="M1" s="595"/>
      <c r="N1" s="595"/>
      <c r="O1" s="595"/>
      <c r="P1" s="595"/>
      <c r="Q1" s="595"/>
      <c r="R1" s="595"/>
      <c r="S1" s="595"/>
    </row>
    <row r="2" spans="1:19" ht="40.700000000000003" customHeight="1" x14ac:dyDescent="0.25">
      <c r="B2" s="11"/>
    </row>
    <row r="3" spans="1:19" ht="16.5" customHeight="1" x14ac:dyDescent="0.25">
      <c r="A3" s="13" t="s">
        <v>1484</v>
      </c>
      <c r="B3" s="12"/>
      <c r="E3" s="632" t="s">
        <v>840</v>
      </c>
      <c r="F3" s="632"/>
      <c r="G3" s="632"/>
      <c r="H3" s="632"/>
      <c r="I3" s="632"/>
      <c r="J3" s="632"/>
      <c r="K3" s="632"/>
      <c r="L3" s="632"/>
      <c r="M3" s="632"/>
      <c r="N3" s="632"/>
      <c r="O3" s="632"/>
      <c r="P3" s="632"/>
      <c r="Q3" s="632"/>
      <c r="R3" s="632"/>
    </row>
    <row r="4" spans="1:19" ht="14.25" customHeight="1" x14ac:dyDescent="0.25">
      <c r="A4" s="13" t="s">
        <v>1485</v>
      </c>
      <c r="B4" s="12"/>
      <c r="E4" s="632"/>
      <c r="F4" s="632"/>
      <c r="G4" s="632"/>
      <c r="H4" s="632"/>
      <c r="I4" s="632"/>
      <c r="J4" s="632"/>
      <c r="K4" s="632"/>
      <c r="L4" s="632"/>
      <c r="M4" s="632"/>
      <c r="N4" s="632"/>
      <c r="O4" s="632"/>
      <c r="P4" s="632"/>
      <c r="Q4" s="632"/>
      <c r="R4" s="632"/>
    </row>
    <row r="5" spans="1:19" ht="16.5" customHeight="1" x14ac:dyDescent="0.25">
      <c r="A5" s="528" t="s">
        <v>1486</v>
      </c>
      <c r="B5" s="12"/>
      <c r="E5" s="24" t="s">
        <v>1561</v>
      </c>
      <c r="G5" s="25"/>
      <c r="H5" s="25"/>
      <c r="I5" s="25"/>
      <c r="J5" s="25"/>
      <c r="K5" s="25"/>
      <c r="L5" s="25"/>
      <c r="M5" s="25"/>
      <c r="N5" s="25"/>
      <c r="O5" s="25"/>
      <c r="P5" s="26"/>
      <c r="Q5" s="26"/>
      <c r="R5" s="25"/>
    </row>
    <row r="6" spans="1:19" ht="16.5" customHeight="1" x14ac:dyDescent="0.25">
      <c r="A6" s="13" t="s">
        <v>1487</v>
      </c>
      <c r="B6" s="12"/>
      <c r="C6" s="27"/>
      <c r="D6" s="10"/>
      <c r="E6" s="24" t="s">
        <v>1562</v>
      </c>
    </row>
    <row r="7" spans="1:19" ht="16.5" customHeight="1" x14ac:dyDescent="0.25">
      <c r="A7" s="13" t="s">
        <v>1488</v>
      </c>
      <c r="B7" s="12"/>
      <c r="E7" s="633"/>
      <c r="F7" s="633"/>
      <c r="G7" s="633"/>
      <c r="H7" s="633"/>
      <c r="I7" s="633"/>
      <c r="J7" s="633"/>
      <c r="K7" s="633"/>
      <c r="L7" s="633"/>
      <c r="M7" s="633"/>
      <c r="N7" s="633"/>
      <c r="O7" s="633"/>
      <c r="P7" s="633"/>
      <c r="Q7" s="633"/>
      <c r="R7" s="633"/>
    </row>
    <row r="8" spans="1:19" ht="16.5" customHeight="1" x14ac:dyDescent="0.25">
      <c r="A8" s="13" t="s">
        <v>1489</v>
      </c>
      <c r="E8" s="633"/>
      <c r="F8" s="633"/>
      <c r="G8" s="633"/>
      <c r="H8" s="633"/>
      <c r="I8" s="633"/>
      <c r="J8" s="633"/>
      <c r="K8" s="633"/>
      <c r="L8" s="633"/>
      <c r="M8" s="633"/>
      <c r="N8" s="633"/>
      <c r="O8" s="633"/>
      <c r="P8" s="633"/>
      <c r="Q8" s="633"/>
      <c r="R8" s="633"/>
    </row>
    <row r="9" spans="1:19" ht="16.5" customHeight="1" x14ac:dyDescent="0.25">
      <c r="A9" s="13" t="s">
        <v>1490</v>
      </c>
      <c r="E9" s="634"/>
      <c r="F9" s="634"/>
      <c r="G9" s="634"/>
      <c r="H9" s="634"/>
      <c r="I9" s="634"/>
      <c r="J9" s="634"/>
      <c r="K9" s="634"/>
      <c r="L9" s="634"/>
      <c r="M9" s="634"/>
      <c r="N9" s="634"/>
      <c r="O9" s="634"/>
      <c r="P9" s="634"/>
      <c r="Q9" s="634"/>
      <c r="R9" s="634"/>
    </row>
    <row r="10" spans="1:19" s="23" customFormat="1" ht="20.100000000000001" customHeight="1" x14ac:dyDescent="0.25">
      <c r="A10" s="13" t="s">
        <v>1491</v>
      </c>
      <c r="B10" s="10"/>
      <c r="C10" s="10"/>
      <c r="D10" s="638" t="s">
        <v>841</v>
      </c>
      <c r="E10" s="638"/>
      <c r="F10" s="638"/>
      <c r="G10" s="638"/>
      <c r="H10" s="638"/>
      <c r="I10" s="638"/>
      <c r="J10" s="638"/>
      <c r="K10" s="638"/>
      <c r="L10" s="638"/>
      <c r="M10" s="638"/>
      <c r="N10" s="638"/>
      <c r="O10" s="638"/>
      <c r="P10" s="638"/>
      <c r="Q10" s="638"/>
      <c r="R10" s="638"/>
    </row>
    <row r="11" spans="1:19" ht="17.25" customHeight="1" x14ac:dyDescent="0.3">
      <c r="A11" s="13" t="s">
        <v>1492</v>
      </c>
      <c r="E11" s="30"/>
      <c r="F11" s="19"/>
      <c r="G11" s="19"/>
      <c r="H11" s="19"/>
      <c r="I11" s="19"/>
      <c r="J11" s="19"/>
      <c r="K11" s="19"/>
      <c r="L11" s="19"/>
      <c r="M11" s="19"/>
      <c r="N11" s="19"/>
      <c r="O11" s="19"/>
      <c r="P11" s="29"/>
      <c r="Q11" s="29"/>
      <c r="R11" s="19"/>
    </row>
    <row r="12" spans="1:19" ht="16.5" customHeight="1" x14ac:dyDescent="0.25">
      <c r="A12" s="13" t="s">
        <v>1557</v>
      </c>
      <c r="E12" s="635" t="s">
        <v>571</v>
      </c>
      <c r="F12" s="635" t="s">
        <v>634</v>
      </c>
      <c r="G12" s="635" t="s">
        <v>572</v>
      </c>
      <c r="H12" s="635" t="s">
        <v>573</v>
      </c>
      <c r="I12" s="629" t="s">
        <v>923</v>
      </c>
      <c r="J12" s="630"/>
      <c r="K12" s="631"/>
      <c r="L12" s="629" t="s">
        <v>924</v>
      </c>
      <c r="M12" s="630"/>
      <c r="N12" s="631"/>
      <c r="O12" s="636" t="s">
        <v>1049</v>
      </c>
      <c r="P12" s="636" t="s">
        <v>1050</v>
      </c>
      <c r="Q12" s="636" t="s">
        <v>1051</v>
      </c>
      <c r="R12" s="636" t="s">
        <v>844</v>
      </c>
    </row>
    <row r="13" spans="1:19" ht="30.75" customHeight="1" x14ac:dyDescent="0.25">
      <c r="A13" s="529" t="s">
        <v>1493</v>
      </c>
      <c r="E13" s="635"/>
      <c r="F13" s="635"/>
      <c r="G13" s="635"/>
      <c r="H13" s="635"/>
      <c r="I13" s="191" t="s">
        <v>956</v>
      </c>
      <c r="J13" s="191" t="s">
        <v>957</v>
      </c>
      <c r="K13" s="191" t="s">
        <v>958</v>
      </c>
      <c r="L13" s="191" t="s">
        <v>956</v>
      </c>
      <c r="M13" s="191" t="s">
        <v>957</v>
      </c>
      <c r="N13" s="191" t="s">
        <v>958</v>
      </c>
      <c r="O13" s="637"/>
      <c r="P13" s="637"/>
      <c r="Q13" s="637"/>
      <c r="R13" s="637"/>
    </row>
    <row r="14" spans="1:19" s="31" customFormat="1" ht="15.75" hidden="1" customHeight="1" x14ac:dyDescent="0.25">
      <c r="A14" s="23"/>
      <c r="B14" s="10"/>
      <c r="C14" s="10"/>
      <c r="D14" s="23"/>
      <c r="E14" s="33" t="s">
        <v>571</v>
      </c>
      <c r="F14" s="397" t="s">
        <v>1065</v>
      </c>
      <c r="G14" s="34"/>
      <c r="H14" s="35"/>
      <c r="I14" s="35"/>
      <c r="J14" s="35"/>
      <c r="K14" s="35"/>
      <c r="L14" s="35"/>
      <c r="M14" s="35"/>
      <c r="N14" s="35"/>
      <c r="O14" s="33" t="s">
        <v>910</v>
      </c>
      <c r="P14" s="33" t="s">
        <v>911</v>
      </c>
      <c r="Q14" s="33" t="s">
        <v>912</v>
      </c>
      <c r="R14" s="33" t="s">
        <v>7</v>
      </c>
    </row>
    <row r="15" spans="1:19" x14ac:dyDescent="0.25">
      <c r="A15" s="28"/>
      <c r="E15" s="177"/>
      <c r="F15" s="244" t="str">
        <f>IF(E15="","",IF(VLOOKUP(E15,'0.1_Dades generals organització'!$E$44:$J$291,3,FALSE)="","Sí",VLOOKUP(E15,'0.1_Dades generals organització'!$E$44:$J$291,3,FALSE)))</f>
        <v/>
      </c>
      <c r="G15" s="178"/>
      <c r="H15" s="179"/>
      <c r="I15" s="37" t="str">
        <f>IFERROR(INDEX(Dades!$F$40:$BA$61,MATCH($G15,Dades!$E$40:$E$61,0),MATCH(Dades!$F$2&amp;I$13,Dades!$F$39:$BA$39,0)),"")</f>
        <v/>
      </c>
      <c r="J15" s="37" t="str">
        <f>IFERROR(INDEX(Dades!$F$40:$BA$61,MATCH($G15,Dades!$E$40:$E$61,0),MATCH(Dades!$F$2&amp;J$13,Dades!$F$39:$BA$39,0)),"")</f>
        <v/>
      </c>
      <c r="K15" s="37" t="str">
        <f>IFERROR(INDEX(Dades!$F$40:$BA$61,MATCH($G15,Dades!$E$40:$E$61,0),MATCH(Dades!$F$2&amp;K$13,Dades!$F$39:$BA$39,0)),"")</f>
        <v/>
      </c>
      <c r="L15" s="180"/>
      <c r="M15" s="180"/>
      <c r="N15" s="180"/>
      <c r="O15" s="38" t="str">
        <f>IF(AND($G15&lt;&gt;"",$H15&lt;&gt;""),$H15*IF(ISNUMBER(I15),I15,L15),"")</f>
        <v/>
      </c>
      <c r="P15" s="38" t="str">
        <f t="shared" ref="P15:Q15" si="0">IF(AND($G15&lt;&gt;"",$H15&lt;&gt;""),$H15*IF(ISNUMBER(J15),J15,M15),"")</f>
        <v/>
      </c>
      <c r="Q15" s="38" t="str">
        <f t="shared" si="0"/>
        <v/>
      </c>
      <c r="R15" s="38" t="str">
        <f>IF(OR(ISNUMBER(O15),ISNUMBER(P15),ISNUMBER(Q15)),IF(ISNUMBER(O15),O15,0)+IF(ISNUMBER(P15),P15,0)*(Dades!$H$385/1000)+IF(ISNUMBER(Q15),Q15,0)*(Dades!$H$386/1000),"")</f>
        <v/>
      </c>
    </row>
    <row r="16" spans="1:19" ht="15.75" customHeight="1" x14ac:dyDescent="0.25">
      <c r="A16" s="28"/>
      <c r="E16" s="177"/>
      <c r="F16" s="244" t="str">
        <f>IF(E16="","",IF(VLOOKUP(E16,'0.1_Dades generals organització'!$E$44:$J$291,3,FALSE)="","Sí",VLOOKUP(E16,'0.1_Dades generals organització'!$E$44:$J$291,3,FALSE)))</f>
        <v/>
      </c>
      <c r="G16" s="178"/>
      <c r="H16" s="179"/>
      <c r="I16" s="37" t="str">
        <f>IFERROR(INDEX(Dades!$F$40:$BA$61,MATCH($G16,Dades!$E$40:$E$61,0),MATCH(Dades!$F$2&amp;I$13,Dades!$F$39:$BA$39,0)),"")</f>
        <v/>
      </c>
      <c r="J16" s="37" t="str">
        <f>IFERROR(INDEX(Dades!$F$40:$BA$61,MATCH($G16,Dades!$E$40:$E$61,0),MATCH(Dades!$F$2&amp;J$13,Dades!$F$39:$BA$39,0)),"")</f>
        <v/>
      </c>
      <c r="K16" s="37" t="str">
        <f>IFERROR(INDEX(Dades!$F$40:$BA$61,MATCH($G16,Dades!$E$40:$E$61,0),MATCH(Dades!$F$2&amp;K$13,Dades!$F$39:$BA$39,0)),"")</f>
        <v/>
      </c>
      <c r="L16" s="180"/>
      <c r="M16" s="180"/>
      <c r="N16" s="180"/>
      <c r="O16" s="38" t="str">
        <f t="shared" ref="O16:O36" si="1">IF(AND($G16&lt;&gt;"",$H16&lt;&gt;""),$H16*IF(ISNUMBER(I16),I16,L16),"")</f>
        <v/>
      </c>
      <c r="P16" s="38" t="str">
        <f t="shared" ref="P16:P36" si="2">IF(AND($G16&lt;&gt;"",$H16&lt;&gt;""),$H16*IF(ISNUMBER(J16),J16,M16),"")</f>
        <v/>
      </c>
      <c r="Q16" s="38" t="str">
        <f t="shared" ref="Q16:Q36" si="3">IF(AND($G16&lt;&gt;"",$H16&lt;&gt;""),$H16*IF(ISNUMBER(K16),K16,N16),"")</f>
        <v/>
      </c>
      <c r="R16" s="38" t="str">
        <f>IF(OR(ISNUMBER(O16),ISNUMBER(P16),ISNUMBER(Q16)),IF(ISNUMBER(O16),O16,0)+IF(ISNUMBER(P16),P16,0)*(Dades!$H$385/1000)+IF(ISNUMBER(Q16),Q16,0)*(Dades!$H$386/1000),"")</f>
        <v/>
      </c>
    </row>
    <row r="17" spans="1:20" ht="15.75" customHeight="1" x14ac:dyDescent="0.25">
      <c r="A17" s="28"/>
      <c r="E17" s="177"/>
      <c r="F17" s="244" t="str">
        <f>IF(E17="","",IF(VLOOKUP(E17,'0.1_Dades generals organització'!$E$44:$J$291,3,FALSE)="","Sí",VLOOKUP(E17,'0.1_Dades generals organització'!$E$44:$J$291,3,FALSE)))</f>
        <v/>
      </c>
      <c r="G17" s="178"/>
      <c r="H17" s="179"/>
      <c r="I17" s="37" t="str">
        <f>IFERROR(INDEX(Dades!$F$40:$BA$61,MATCH($G17,Dades!$E$40:$E$61,0),MATCH(Dades!$F$2&amp;I$13,Dades!$F$39:$BA$39,0)),"")</f>
        <v/>
      </c>
      <c r="J17" s="37" t="str">
        <f>IFERROR(INDEX(Dades!$F$40:$BA$61,MATCH($G17,Dades!$E$40:$E$61,0),MATCH(Dades!$F$2&amp;J$13,Dades!$F$39:$BA$39,0)),"")</f>
        <v/>
      </c>
      <c r="K17" s="37" t="str">
        <f>IFERROR(INDEX(Dades!$F$40:$BA$61,MATCH($G17,Dades!$E$40:$E$61,0),MATCH(Dades!$F$2&amp;K$13,Dades!$F$39:$BA$39,0)),"")</f>
        <v/>
      </c>
      <c r="L17" s="180"/>
      <c r="M17" s="180"/>
      <c r="N17" s="180"/>
      <c r="O17" s="38" t="str">
        <f t="shared" si="1"/>
        <v/>
      </c>
      <c r="P17" s="38" t="str">
        <f t="shared" si="2"/>
        <v/>
      </c>
      <c r="Q17" s="38" t="str">
        <f t="shared" si="3"/>
        <v/>
      </c>
      <c r="R17" s="38" t="str">
        <f>IF(OR(ISNUMBER(O17),ISNUMBER(P17),ISNUMBER(Q17)),IF(ISNUMBER(O17),O17,0)+IF(ISNUMBER(P17),P17,0)*(Dades!$H$385/1000)+IF(ISNUMBER(Q17),Q17,0)*(Dades!$H$386/1000),"")</f>
        <v/>
      </c>
    </row>
    <row r="18" spans="1:20" ht="15.75" customHeight="1" x14ac:dyDescent="0.25">
      <c r="A18" s="28"/>
      <c r="E18" s="177"/>
      <c r="F18" s="244" t="str">
        <f>IF(E18="","",IF(VLOOKUP(E18,'0.1_Dades generals organització'!$E$44:$J$291,3,FALSE)="","Sí",VLOOKUP(E18,'0.1_Dades generals organització'!$E$44:$J$291,3,FALSE)))</f>
        <v/>
      </c>
      <c r="G18" s="178"/>
      <c r="H18" s="179"/>
      <c r="I18" s="37" t="str">
        <f>IFERROR(INDEX(Dades!$F$40:$BA$61,MATCH($G18,Dades!$E$40:$E$61,0),MATCH(Dades!$F$2&amp;I$13,Dades!$F$39:$BA$39,0)),"")</f>
        <v/>
      </c>
      <c r="J18" s="37" t="str">
        <f>IFERROR(INDEX(Dades!$F$40:$BA$61,MATCH($G18,Dades!$E$40:$E$61,0),MATCH(Dades!$F$2&amp;J$13,Dades!$F$39:$BA$39,0)),"")</f>
        <v/>
      </c>
      <c r="K18" s="37" t="str">
        <f>IFERROR(INDEX(Dades!$F$40:$BA$61,MATCH($G18,Dades!$E$40:$E$61,0),MATCH(Dades!$F$2&amp;K$13,Dades!$F$39:$BA$39,0)),"")</f>
        <v/>
      </c>
      <c r="L18" s="180"/>
      <c r="M18" s="180"/>
      <c r="N18" s="180"/>
      <c r="O18" s="38" t="str">
        <f t="shared" si="1"/>
        <v/>
      </c>
      <c r="P18" s="38" t="str">
        <f t="shared" si="2"/>
        <v/>
      </c>
      <c r="Q18" s="38" t="str">
        <f t="shared" si="3"/>
        <v/>
      </c>
      <c r="R18" s="38" t="str">
        <f>IF(OR(ISNUMBER(O18),ISNUMBER(P18),ISNUMBER(Q18)),IF(ISNUMBER(O18),O18,0)+IF(ISNUMBER(P18),P18,0)*(Dades!$H$385/1000)+IF(ISNUMBER(Q18),Q18,0)*(Dades!$H$386/1000),"")</f>
        <v/>
      </c>
    </row>
    <row r="19" spans="1:20" ht="15.75" customHeight="1" x14ac:dyDescent="0.25">
      <c r="A19" s="28"/>
      <c r="E19" s="177"/>
      <c r="F19" s="244" t="str">
        <f>IF(E19="","",IF(VLOOKUP(E19,'0.1_Dades generals organització'!$E$44:$J$291,3,FALSE)="","Sí",VLOOKUP(E19,'0.1_Dades generals organització'!$E$44:$J$291,3,FALSE)))</f>
        <v/>
      </c>
      <c r="G19" s="178"/>
      <c r="H19" s="179"/>
      <c r="I19" s="37" t="str">
        <f>IFERROR(INDEX(Dades!$F$40:$BA$61,MATCH($G19,Dades!$E$40:$E$61,0),MATCH(Dades!$F$2&amp;I$13,Dades!$F$39:$BA$39,0)),"")</f>
        <v/>
      </c>
      <c r="J19" s="37" t="str">
        <f>IFERROR(INDEX(Dades!$F$40:$BA$61,MATCH($G19,Dades!$E$40:$E$61,0),MATCH(Dades!$F$2&amp;J$13,Dades!$F$39:$BA$39,0)),"")</f>
        <v/>
      </c>
      <c r="K19" s="37" t="str">
        <f>IFERROR(INDEX(Dades!$F$40:$BA$61,MATCH($G19,Dades!$E$40:$E$61,0),MATCH(Dades!$F$2&amp;K$13,Dades!$F$39:$BA$39,0)),"")</f>
        <v/>
      </c>
      <c r="L19" s="180"/>
      <c r="M19" s="180"/>
      <c r="N19" s="180"/>
      <c r="O19" s="38" t="str">
        <f t="shared" si="1"/>
        <v/>
      </c>
      <c r="P19" s="38" t="str">
        <f t="shared" si="2"/>
        <v/>
      </c>
      <c r="Q19" s="38" t="str">
        <f t="shared" si="3"/>
        <v/>
      </c>
      <c r="R19" s="38" t="str">
        <f>IF(OR(ISNUMBER(O19),ISNUMBER(P19),ISNUMBER(Q19)),IF(ISNUMBER(O19),O19,0)+IF(ISNUMBER(P19),P19,0)*(Dades!$H$385/1000)+IF(ISNUMBER(Q19),Q19,0)*(Dades!$H$386/1000),"")</f>
        <v/>
      </c>
    </row>
    <row r="20" spans="1:20" ht="15.75" customHeight="1" x14ac:dyDescent="0.25">
      <c r="A20" s="28"/>
      <c r="E20" s="177"/>
      <c r="F20" s="244" t="str">
        <f>IF(E20="","",IF(VLOOKUP(E20,'0.1_Dades generals organització'!$E$44:$J$291,3,FALSE)="","Sí",VLOOKUP(E20,'0.1_Dades generals organització'!$E$44:$J$291,3,FALSE)))</f>
        <v/>
      </c>
      <c r="G20" s="178"/>
      <c r="H20" s="179"/>
      <c r="I20" s="37" t="str">
        <f>IFERROR(INDEX(Dades!$F$40:$BA$61,MATCH($G20,Dades!$E$40:$E$61,0),MATCH(Dades!$F$2&amp;I$13,Dades!$F$39:$BA$39,0)),"")</f>
        <v/>
      </c>
      <c r="J20" s="37" t="str">
        <f>IFERROR(INDEX(Dades!$F$40:$BA$61,MATCH($G20,Dades!$E$40:$E$61,0),MATCH(Dades!$F$2&amp;J$13,Dades!$F$39:$BA$39,0)),"")</f>
        <v/>
      </c>
      <c r="K20" s="37" t="str">
        <f>IFERROR(INDEX(Dades!$F$40:$BA$61,MATCH($G20,Dades!$E$40:$E$61,0),MATCH(Dades!$F$2&amp;K$13,Dades!$F$39:$BA$39,0)),"")</f>
        <v/>
      </c>
      <c r="L20" s="180"/>
      <c r="M20" s="180"/>
      <c r="N20" s="180"/>
      <c r="O20" s="38" t="str">
        <f t="shared" si="1"/>
        <v/>
      </c>
      <c r="P20" s="38" t="str">
        <f t="shared" si="2"/>
        <v/>
      </c>
      <c r="Q20" s="38" t="str">
        <f t="shared" si="3"/>
        <v/>
      </c>
      <c r="R20" s="38" t="str">
        <f>IF(OR(ISNUMBER(O20),ISNUMBER(P20),ISNUMBER(Q20)),IF(ISNUMBER(O20),O20,0)+IF(ISNUMBER(P20),P20,0)*(Dades!$H$385/1000)+IF(ISNUMBER(Q20),Q20,0)*(Dades!$H$386/1000),"")</f>
        <v/>
      </c>
    </row>
    <row r="21" spans="1:20" ht="15.75" customHeight="1" x14ac:dyDescent="0.25">
      <c r="A21" s="28"/>
      <c r="E21" s="177"/>
      <c r="F21" s="244" t="str">
        <f>IF(E21="","",IF(VLOOKUP(E21,'0.1_Dades generals organització'!$E$44:$J$291,3,FALSE)="","Sí",VLOOKUP(E21,'0.1_Dades generals organització'!$E$44:$J$291,3,FALSE)))</f>
        <v/>
      </c>
      <c r="G21" s="178"/>
      <c r="H21" s="179"/>
      <c r="I21" s="37" t="str">
        <f>IFERROR(INDEX(Dades!$F$40:$BA$61,MATCH($G21,Dades!$E$40:$E$61,0),MATCH(Dades!$F$2&amp;I$13,Dades!$F$39:$BA$39,0)),"")</f>
        <v/>
      </c>
      <c r="J21" s="37" t="str">
        <f>IFERROR(INDEX(Dades!$F$40:$BA$61,MATCH($G21,Dades!$E$40:$E$61,0),MATCH(Dades!$F$2&amp;J$13,Dades!$F$39:$BA$39,0)),"")</f>
        <v/>
      </c>
      <c r="K21" s="37" t="str">
        <f>IFERROR(INDEX(Dades!$F$40:$BA$61,MATCH($G21,Dades!$E$40:$E$61,0),MATCH(Dades!$F$2&amp;K$13,Dades!$F$39:$BA$39,0)),"")</f>
        <v/>
      </c>
      <c r="L21" s="180"/>
      <c r="M21" s="180"/>
      <c r="N21" s="180"/>
      <c r="O21" s="38" t="str">
        <f t="shared" si="1"/>
        <v/>
      </c>
      <c r="P21" s="38" t="str">
        <f t="shared" si="2"/>
        <v/>
      </c>
      <c r="Q21" s="38" t="str">
        <f t="shared" si="3"/>
        <v/>
      </c>
      <c r="R21" s="38" t="str">
        <f>IF(OR(ISNUMBER(O21),ISNUMBER(P21),ISNUMBER(Q21)),IF(ISNUMBER(O21),O21,0)+IF(ISNUMBER(P21),P21,0)*(Dades!$H$385/1000)+IF(ISNUMBER(Q21),Q21,0)*(Dades!$H$386/1000),"")</f>
        <v/>
      </c>
    </row>
    <row r="22" spans="1:20" ht="15.75" customHeight="1" x14ac:dyDescent="0.25">
      <c r="A22" s="28"/>
      <c r="E22" s="177"/>
      <c r="F22" s="244" t="str">
        <f>IF(E22="","",IF(VLOOKUP(E22,'0.1_Dades generals organització'!$E$44:$J$291,3,FALSE)="","Sí",VLOOKUP(E22,'0.1_Dades generals organització'!$E$44:$J$291,3,FALSE)))</f>
        <v/>
      </c>
      <c r="G22" s="178"/>
      <c r="H22" s="179"/>
      <c r="I22" s="37" t="str">
        <f>IFERROR(INDEX(Dades!$F$40:$BA$61,MATCH($G22,Dades!$E$40:$E$61,0),MATCH(Dades!$F$2&amp;I$13,Dades!$F$39:$BA$39,0)),"")</f>
        <v/>
      </c>
      <c r="J22" s="37" t="str">
        <f>IFERROR(INDEX(Dades!$F$40:$BA$61,MATCH($G22,Dades!$E$40:$E$61,0),MATCH(Dades!$F$2&amp;J$13,Dades!$F$39:$BA$39,0)),"")</f>
        <v/>
      </c>
      <c r="K22" s="37" t="str">
        <f>IFERROR(INDEX(Dades!$F$40:$BA$61,MATCH($G22,Dades!$E$40:$E$61,0),MATCH(Dades!$F$2&amp;K$13,Dades!$F$39:$BA$39,0)),"")</f>
        <v/>
      </c>
      <c r="L22" s="180"/>
      <c r="M22" s="180"/>
      <c r="N22" s="180"/>
      <c r="O22" s="38" t="str">
        <f t="shared" si="1"/>
        <v/>
      </c>
      <c r="P22" s="38" t="str">
        <f t="shared" si="2"/>
        <v/>
      </c>
      <c r="Q22" s="38" t="str">
        <f t="shared" si="3"/>
        <v/>
      </c>
      <c r="R22" s="38" t="str">
        <f>IF(OR(ISNUMBER(O22),ISNUMBER(P22),ISNUMBER(Q22)),IF(ISNUMBER(O22),O22,0)+IF(ISNUMBER(P22),P22,0)*(Dades!$H$385/1000)+IF(ISNUMBER(Q22),Q22,0)*(Dades!$H$386/1000),"")</f>
        <v/>
      </c>
    </row>
    <row r="23" spans="1:20" ht="15.75" customHeight="1" x14ac:dyDescent="0.25">
      <c r="A23" s="28"/>
      <c r="E23" s="177"/>
      <c r="F23" s="244" t="str">
        <f>IF(E23="","",IF(VLOOKUP(E23,'0.1_Dades generals organització'!$E$44:$J$291,3,FALSE)="","Sí",VLOOKUP(E23,'0.1_Dades generals organització'!$E$44:$J$291,3,FALSE)))</f>
        <v/>
      </c>
      <c r="G23" s="178"/>
      <c r="H23" s="179"/>
      <c r="I23" s="37" t="str">
        <f>IFERROR(INDEX(Dades!$F$40:$BA$61,MATCH($G23,Dades!$E$40:$E$61,0),MATCH(Dades!$F$2&amp;I$13,Dades!$F$39:$BA$39,0)),"")</f>
        <v/>
      </c>
      <c r="J23" s="37" t="str">
        <f>IFERROR(INDEX(Dades!$F$40:$BA$61,MATCH($G23,Dades!$E$40:$E$61,0),MATCH(Dades!$F$2&amp;J$13,Dades!$F$39:$BA$39,0)),"")</f>
        <v/>
      </c>
      <c r="K23" s="37" t="str">
        <f>IFERROR(INDEX(Dades!$F$40:$BA$61,MATCH($G23,Dades!$E$40:$E$61,0),MATCH(Dades!$F$2&amp;K$13,Dades!$F$39:$BA$39,0)),"")</f>
        <v/>
      </c>
      <c r="L23" s="180"/>
      <c r="M23" s="180"/>
      <c r="N23" s="180"/>
      <c r="O23" s="38" t="str">
        <f t="shared" si="1"/>
        <v/>
      </c>
      <c r="P23" s="38" t="str">
        <f t="shared" si="2"/>
        <v/>
      </c>
      <c r="Q23" s="38" t="str">
        <f t="shared" si="3"/>
        <v/>
      </c>
      <c r="R23" s="38" t="str">
        <f>IF(OR(ISNUMBER(O23),ISNUMBER(P23),ISNUMBER(Q23)),IF(ISNUMBER(O23),O23,0)+IF(ISNUMBER(P23),P23,0)*(Dades!$H$385/1000)+IF(ISNUMBER(Q23),Q23,0)*(Dades!$H$386/1000),"")</f>
        <v/>
      </c>
    </row>
    <row r="24" spans="1:20" ht="15.75" customHeight="1" x14ac:dyDescent="0.25">
      <c r="A24" s="28"/>
      <c r="E24" s="177"/>
      <c r="F24" s="244" t="str">
        <f>IF(E24="","",IF(VLOOKUP(E24,'0.1_Dades generals organització'!$E$44:$J$291,3,FALSE)="","Sí",VLOOKUP(E24,'0.1_Dades generals organització'!$E$44:$J$291,3,FALSE)))</f>
        <v/>
      </c>
      <c r="G24" s="178"/>
      <c r="H24" s="179"/>
      <c r="I24" s="37" t="str">
        <f>IFERROR(INDEX(Dades!$F$40:$BA$61,MATCH($G24,Dades!$E$40:$E$61,0),MATCH(Dades!$F$2&amp;I$13,Dades!$F$39:$BA$39,0)),"")</f>
        <v/>
      </c>
      <c r="J24" s="37" t="str">
        <f>IFERROR(INDEX(Dades!$F$40:$BA$61,MATCH($G24,Dades!$E$40:$E$61,0),MATCH(Dades!$F$2&amp;J$13,Dades!$F$39:$BA$39,0)),"")</f>
        <v/>
      </c>
      <c r="K24" s="37" t="str">
        <f>IFERROR(INDEX(Dades!$F$40:$BA$61,MATCH($G24,Dades!$E$40:$E$61,0),MATCH(Dades!$F$2&amp;K$13,Dades!$F$39:$BA$39,0)),"")</f>
        <v/>
      </c>
      <c r="L24" s="180"/>
      <c r="M24" s="180"/>
      <c r="N24" s="180"/>
      <c r="O24" s="38" t="str">
        <f t="shared" si="1"/>
        <v/>
      </c>
      <c r="P24" s="38" t="str">
        <f t="shared" si="2"/>
        <v/>
      </c>
      <c r="Q24" s="38" t="str">
        <f t="shared" si="3"/>
        <v/>
      </c>
      <c r="R24" s="38" t="str">
        <f>IF(OR(ISNUMBER(O24),ISNUMBER(P24),ISNUMBER(Q24)),IF(ISNUMBER(O24),O24,0)+IF(ISNUMBER(P24),P24,0)*(Dades!$H$385/1000)+IF(ISNUMBER(Q24),Q24,0)*(Dades!$H$386/1000),"")</f>
        <v/>
      </c>
    </row>
    <row r="25" spans="1:20" ht="15.75" customHeight="1" x14ac:dyDescent="0.25">
      <c r="A25" s="28"/>
      <c r="E25" s="177"/>
      <c r="F25" s="244" t="str">
        <f>IF(E25="","",IF(VLOOKUP(E25,'0.1_Dades generals organització'!$E$44:$J$291,3,FALSE)="","Sí",VLOOKUP(E25,'0.1_Dades generals organització'!$E$44:$J$291,3,FALSE)))</f>
        <v/>
      </c>
      <c r="G25" s="178"/>
      <c r="H25" s="179"/>
      <c r="I25" s="37" t="str">
        <f>IFERROR(INDEX(Dades!$F$40:$BA$61,MATCH($G25,Dades!$E$40:$E$61,0),MATCH(Dades!$F$2&amp;I$13,Dades!$F$39:$BA$39,0)),"")</f>
        <v/>
      </c>
      <c r="J25" s="37" t="str">
        <f>IFERROR(INDEX(Dades!$F$40:$BA$61,MATCH($G25,Dades!$E$40:$E$61,0),MATCH(Dades!$F$2&amp;J$13,Dades!$F$39:$BA$39,0)),"")</f>
        <v/>
      </c>
      <c r="K25" s="37" t="str">
        <f>IFERROR(INDEX(Dades!$F$40:$BA$61,MATCH($G25,Dades!$E$40:$E$61,0),MATCH(Dades!$F$2&amp;K$13,Dades!$F$39:$BA$39,0)),"")</f>
        <v/>
      </c>
      <c r="L25" s="180"/>
      <c r="M25" s="180"/>
      <c r="N25" s="180"/>
      <c r="O25" s="38" t="str">
        <f t="shared" si="1"/>
        <v/>
      </c>
      <c r="P25" s="38" t="str">
        <f t="shared" si="2"/>
        <v/>
      </c>
      <c r="Q25" s="38" t="str">
        <f t="shared" si="3"/>
        <v/>
      </c>
      <c r="R25" s="38" t="str">
        <f>IF(OR(ISNUMBER(O25),ISNUMBER(P25),ISNUMBER(Q25)),IF(ISNUMBER(O25),O25,0)+IF(ISNUMBER(P25),P25,0)*(Dades!$H$385/1000)+IF(ISNUMBER(Q25),Q25,0)*(Dades!$H$386/1000),"")</f>
        <v/>
      </c>
    </row>
    <row r="26" spans="1:20" ht="15.75" customHeight="1" x14ac:dyDescent="0.25">
      <c r="A26" s="28"/>
      <c r="E26" s="177"/>
      <c r="F26" s="244" t="str">
        <f>IF(E26="","",IF(VLOOKUP(E26,'0.1_Dades generals organització'!$E$44:$J$291,3,FALSE)="","Sí",VLOOKUP(E26,'0.1_Dades generals organització'!$E$44:$J$291,3,FALSE)))</f>
        <v/>
      </c>
      <c r="G26" s="178"/>
      <c r="H26" s="179"/>
      <c r="I26" s="37" t="str">
        <f>IFERROR(INDEX(Dades!$F$40:$BA$61,MATCH($G26,Dades!$E$40:$E$61,0),MATCH(Dades!$F$2&amp;I$13,Dades!$F$39:$BA$39,0)),"")</f>
        <v/>
      </c>
      <c r="J26" s="37" t="str">
        <f>IFERROR(INDEX(Dades!$F$40:$BA$61,MATCH($G26,Dades!$E$40:$E$61,0),MATCH(Dades!$F$2&amp;J$13,Dades!$F$39:$BA$39,0)),"")</f>
        <v/>
      </c>
      <c r="K26" s="37" t="str">
        <f>IFERROR(INDEX(Dades!$F$40:$BA$61,MATCH($G26,Dades!$E$40:$E$61,0),MATCH(Dades!$F$2&amp;K$13,Dades!$F$39:$BA$39,0)),"")</f>
        <v/>
      </c>
      <c r="L26" s="180"/>
      <c r="M26" s="180"/>
      <c r="N26" s="180"/>
      <c r="O26" s="38" t="str">
        <f t="shared" si="1"/>
        <v/>
      </c>
      <c r="P26" s="38" t="str">
        <f t="shared" si="2"/>
        <v/>
      </c>
      <c r="Q26" s="38" t="str">
        <f t="shared" si="3"/>
        <v/>
      </c>
      <c r="R26" s="38" t="str">
        <f>IF(OR(ISNUMBER(O26),ISNUMBER(P26),ISNUMBER(Q26)),IF(ISNUMBER(O26),O26,0)+IF(ISNUMBER(P26),P26,0)*(Dades!$H$385/1000)+IF(ISNUMBER(Q26),Q26,0)*(Dades!$H$386/1000),"")</f>
        <v/>
      </c>
    </row>
    <row r="27" spans="1:20" ht="15.75" customHeight="1" x14ac:dyDescent="0.25">
      <c r="A27" s="28"/>
      <c r="E27" s="177"/>
      <c r="F27" s="244" t="str">
        <f>IF(E27="","",IF(VLOOKUP(E27,'0.1_Dades generals organització'!$E$44:$J$291,3,FALSE)="","Sí",VLOOKUP(E27,'0.1_Dades generals organització'!$E$44:$J$291,3,FALSE)))</f>
        <v/>
      </c>
      <c r="G27" s="178"/>
      <c r="H27" s="179"/>
      <c r="I27" s="37" t="str">
        <f>IFERROR(INDEX(Dades!$F$40:$BA$61,MATCH($G27,Dades!$E$40:$E$61,0),MATCH(Dades!$F$2&amp;I$13,Dades!$F$39:$BA$39,0)),"")</f>
        <v/>
      </c>
      <c r="J27" s="37" t="str">
        <f>IFERROR(INDEX(Dades!$F$40:$BA$61,MATCH($G27,Dades!$E$40:$E$61,0),MATCH(Dades!$F$2&amp;J$13,Dades!$F$39:$BA$39,0)),"")</f>
        <v/>
      </c>
      <c r="K27" s="37" t="str">
        <f>IFERROR(INDEX(Dades!$F$40:$BA$61,MATCH($G27,Dades!$E$40:$E$61,0),MATCH(Dades!$F$2&amp;K$13,Dades!$F$39:$BA$39,0)),"")</f>
        <v/>
      </c>
      <c r="L27" s="180"/>
      <c r="M27" s="180"/>
      <c r="N27" s="180"/>
      <c r="O27" s="38" t="str">
        <f t="shared" si="1"/>
        <v/>
      </c>
      <c r="P27" s="38" t="str">
        <f t="shared" si="2"/>
        <v/>
      </c>
      <c r="Q27" s="38" t="str">
        <f t="shared" si="3"/>
        <v/>
      </c>
      <c r="R27" s="38" t="str">
        <f>IF(OR(ISNUMBER(O27),ISNUMBER(P27),ISNUMBER(Q27)),IF(ISNUMBER(O27),O27,0)+IF(ISNUMBER(P27),P27,0)*(Dades!$H$385/1000)+IF(ISNUMBER(Q27),Q27,0)*(Dades!$H$386/1000),"")</f>
        <v/>
      </c>
    </row>
    <row r="28" spans="1:20" ht="15.75" customHeight="1" x14ac:dyDescent="0.25">
      <c r="A28" s="28"/>
      <c r="E28" s="177"/>
      <c r="F28" s="244" t="str">
        <f>IF(E28="","",IF(VLOOKUP(E28,'0.1_Dades generals organització'!$E$44:$J$291,3,FALSE)="","Sí",VLOOKUP(E28,'0.1_Dades generals organització'!$E$44:$J$291,3,FALSE)))</f>
        <v/>
      </c>
      <c r="G28" s="178"/>
      <c r="H28" s="179"/>
      <c r="I28" s="37" t="str">
        <f>IFERROR(INDEX(Dades!$F$40:$BA$61,MATCH($G28,Dades!$E$40:$E$61,0),MATCH(Dades!$F$2&amp;I$13,Dades!$F$39:$BA$39,0)),"")</f>
        <v/>
      </c>
      <c r="J28" s="37" t="str">
        <f>IFERROR(INDEX(Dades!$F$40:$BA$61,MATCH($G28,Dades!$E$40:$E$61,0),MATCH(Dades!$F$2&amp;J$13,Dades!$F$39:$BA$39,0)),"")</f>
        <v/>
      </c>
      <c r="K28" s="37" t="str">
        <f>IFERROR(INDEX(Dades!$F$40:$BA$61,MATCH($G28,Dades!$E$40:$E$61,0),MATCH(Dades!$F$2&amp;K$13,Dades!$F$39:$BA$39,0)),"")</f>
        <v/>
      </c>
      <c r="L28" s="180"/>
      <c r="M28" s="180"/>
      <c r="N28" s="180"/>
      <c r="O28" s="38" t="str">
        <f t="shared" si="1"/>
        <v/>
      </c>
      <c r="P28" s="38" t="str">
        <f t="shared" si="2"/>
        <v/>
      </c>
      <c r="Q28" s="38" t="str">
        <f t="shared" si="3"/>
        <v/>
      </c>
      <c r="R28" s="38" t="str">
        <f>IF(OR(ISNUMBER(O28),ISNUMBER(P28),ISNUMBER(Q28)),IF(ISNUMBER(O28),O28,0)+IF(ISNUMBER(P28),P28,0)*(Dades!$H$385/1000)+IF(ISNUMBER(Q28),Q28,0)*(Dades!$H$386/1000),"")</f>
        <v/>
      </c>
    </row>
    <row r="29" spans="1:20" ht="15.75" customHeight="1" x14ac:dyDescent="0.25">
      <c r="A29" s="28"/>
      <c r="E29" s="177"/>
      <c r="F29" s="244" t="str">
        <f>IF(E29="","",IF(VLOOKUP(E29,'0.1_Dades generals organització'!$E$44:$J$291,3,FALSE)="","Sí",VLOOKUP(E29,'0.1_Dades generals organització'!$E$44:$J$291,3,FALSE)))</f>
        <v/>
      </c>
      <c r="G29" s="178"/>
      <c r="H29" s="179"/>
      <c r="I29" s="37" t="str">
        <f>IFERROR(INDEX(Dades!$F$40:$BA$61,MATCH($G29,Dades!$E$40:$E$61,0),MATCH(Dades!$F$2&amp;I$13,Dades!$F$39:$BA$39,0)),"")</f>
        <v/>
      </c>
      <c r="J29" s="37" t="str">
        <f>IFERROR(INDEX(Dades!$F$40:$BA$61,MATCH($G29,Dades!$E$40:$E$61,0),MATCH(Dades!$F$2&amp;J$13,Dades!$F$39:$BA$39,0)),"")</f>
        <v/>
      </c>
      <c r="K29" s="37" t="str">
        <f>IFERROR(INDEX(Dades!$F$40:$BA$61,MATCH($G29,Dades!$E$40:$E$61,0),MATCH(Dades!$F$2&amp;K$13,Dades!$F$39:$BA$39,0)),"")</f>
        <v/>
      </c>
      <c r="L29" s="180"/>
      <c r="M29" s="180"/>
      <c r="N29" s="180"/>
      <c r="O29" s="38" t="str">
        <f t="shared" si="1"/>
        <v/>
      </c>
      <c r="P29" s="38" t="str">
        <f t="shared" si="2"/>
        <v/>
      </c>
      <c r="Q29" s="38" t="str">
        <f t="shared" si="3"/>
        <v/>
      </c>
      <c r="R29" s="38" t="str">
        <f>IF(OR(ISNUMBER(O29),ISNUMBER(P29),ISNUMBER(Q29)),IF(ISNUMBER(O29),O29,0)+IF(ISNUMBER(P29),P29,0)*(Dades!$H$385/1000)+IF(ISNUMBER(Q29),Q29,0)*(Dades!$H$386/1000),"")</f>
        <v/>
      </c>
    </row>
    <row r="30" spans="1:20" ht="15.75" customHeight="1" x14ac:dyDescent="0.25">
      <c r="A30" s="28"/>
      <c r="E30" s="177"/>
      <c r="F30" s="244" t="str">
        <f>IF(E30="","",IF(VLOOKUP(E30,'0.1_Dades generals organització'!$E$44:$J$291,3,FALSE)="","Sí",VLOOKUP(E30,'0.1_Dades generals organització'!$E$44:$J$291,3,FALSE)))</f>
        <v/>
      </c>
      <c r="G30" s="178"/>
      <c r="H30" s="179"/>
      <c r="I30" s="37" t="str">
        <f>IFERROR(INDEX(Dades!$F$40:$BA$61,MATCH($G30,Dades!$E$40:$E$61,0),MATCH(Dades!$F$2&amp;I$13,Dades!$F$39:$BA$39,0)),"")</f>
        <v/>
      </c>
      <c r="J30" s="37" t="str">
        <f>IFERROR(INDEX(Dades!$F$40:$BA$61,MATCH($G30,Dades!$E$40:$E$61,0),MATCH(Dades!$F$2&amp;J$13,Dades!$F$39:$BA$39,0)),"")</f>
        <v/>
      </c>
      <c r="K30" s="37" t="str">
        <f>IFERROR(INDEX(Dades!$F$40:$BA$61,MATCH($G30,Dades!$E$40:$E$61,0),MATCH(Dades!$F$2&amp;K$13,Dades!$F$39:$BA$39,0)),"")</f>
        <v/>
      </c>
      <c r="L30" s="180"/>
      <c r="M30" s="180"/>
      <c r="N30" s="180"/>
      <c r="O30" s="38" t="str">
        <f t="shared" si="1"/>
        <v/>
      </c>
      <c r="P30" s="38" t="str">
        <f t="shared" si="2"/>
        <v/>
      </c>
      <c r="Q30" s="38" t="str">
        <f t="shared" si="3"/>
        <v/>
      </c>
      <c r="R30" s="38" t="str">
        <f>IF(OR(ISNUMBER(O30),ISNUMBER(P30),ISNUMBER(Q30)),IF(ISNUMBER(O30),O30,0)+IF(ISNUMBER(P30),P30,0)*(Dades!$H$385/1000)+IF(ISNUMBER(Q30),Q30,0)*(Dades!$H$386/1000),"")</f>
        <v/>
      </c>
      <c r="T30" s="419"/>
    </row>
    <row r="31" spans="1:20" ht="15.75" customHeight="1" x14ac:dyDescent="0.25">
      <c r="A31" s="28"/>
      <c r="E31" s="177"/>
      <c r="F31" s="244" t="str">
        <f>IF(E31="","",IF(VLOOKUP(E31,'0.1_Dades generals organització'!$E$44:$J$291,3,FALSE)="","Sí",VLOOKUP(E31,'0.1_Dades generals organització'!$E$44:$J$291,3,FALSE)))</f>
        <v/>
      </c>
      <c r="G31" s="178"/>
      <c r="H31" s="179"/>
      <c r="I31" s="37" t="str">
        <f>IFERROR(INDEX(Dades!$F$40:$BA$61,MATCH($G31,Dades!$E$40:$E$61,0),MATCH(Dades!$F$2&amp;I$13,Dades!$F$39:$BA$39,0)),"")</f>
        <v/>
      </c>
      <c r="J31" s="37" t="str">
        <f>IFERROR(INDEX(Dades!$F$40:$BA$61,MATCH($G31,Dades!$E$40:$E$61,0),MATCH(Dades!$F$2&amp;J$13,Dades!$F$39:$BA$39,0)),"")</f>
        <v/>
      </c>
      <c r="K31" s="37" t="str">
        <f>IFERROR(INDEX(Dades!$F$40:$BA$61,MATCH($G31,Dades!$E$40:$E$61,0),MATCH(Dades!$F$2&amp;K$13,Dades!$F$39:$BA$39,0)),"")</f>
        <v/>
      </c>
      <c r="L31" s="180"/>
      <c r="M31" s="180"/>
      <c r="N31" s="180"/>
      <c r="O31" s="38" t="str">
        <f t="shared" si="1"/>
        <v/>
      </c>
      <c r="P31" s="38" t="str">
        <f t="shared" si="2"/>
        <v/>
      </c>
      <c r="Q31" s="38" t="str">
        <f t="shared" si="3"/>
        <v/>
      </c>
      <c r="R31" s="38" t="str">
        <f>IF(OR(ISNUMBER(O31),ISNUMBER(P31),ISNUMBER(Q31)),IF(ISNUMBER(O31),O31,0)+IF(ISNUMBER(P31),P31,0)*(Dades!$H$385/1000)+IF(ISNUMBER(Q31),Q31,0)*(Dades!$H$386/1000),"")</f>
        <v/>
      </c>
    </row>
    <row r="32" spans="1:20" ht="15.75" customHeight="1" x14ac:dyDescent="0.25">
      <c r="A32" s="28"/>
      <c r="E32" s="177"/>
      <c r="F32" s="244" t="str">
        <f>IF(E32="","",IF(VLOOKUP(E32,'0.1_Dades generals organització'!$E$44:$J$291,3,FALSE)="","Sí",VLOOKUP(E32,'0.1_Dades generals organització'!$E$44:$J$291,3,FALSE)))</f>
        <v/>
      </c>
      <c r="G32" s="178"/>
      <c r="H32" s="179"/>
      <c r="I32" s="37" t="str">
        <f>IFERROR(INDEX(Dades!$F$40:$BA$61,MATCH($G32,Dades!$E$40:$E$61,0),MATCH(Dades!$F$2&amp;I$13,Dades!$F$39:$BA$39,0)),"")</f>
        <v/>
      </c>
      <c r="J32" s="37" t="str">
        <f>IFERROR(INDEX(Dades!$F$40:$BA$61,MATCH($G32,Dades!$E$40:$E$61,0),MATCH(Dades!$F$2&amp;J$13,Dades!$F$39:$BA$39,0)),"")</f>
        <v/>
      </c>
      <c r="K32" s="37" t="str">
        <f>IFERROR(INDEX(Dades!$F$40:$BA$61,MATCH($G32,Dades!$E$40:$E$61,0),MATCH(Dades!$F$2&amp;K$13,Dades!$F$39:$BA$39,0)),"")</f>
        <v/>
      </c>
      <c r="L32" s="180"/>
      <c r="M32" s="180"/>
      <c r="N32" s="180"/>
      <c r="O32" s="38" t="str">
        <f t="shared" si="1"/>
        <v/>
      </c>
      <c r="P32" s="38" t="str">
        <f t="shared" si="2"/>
        <v/>
      </c>
      <c r="Q32" s="38" t="str">
        <f t="shared" si="3"/>
        <v/>
      </c>
      <c r="R32" s="38" t="str">
        <f>IF(OR(ISNUMBER(O32),ISNUMBER(P32),ISNUMBER(Q32)),IF(ISNUMBER(O32),O32,0)+IF(ISNUMBER(P32),P32,0)*(Dades!$H$385/1000)+IF(ISNUMBER(Q32),Q32,0)*(Dades!$H$386/1000),"")</f>
        <v/>
      </c>
    </row>
    <row r="33" spans="1:18" ht="15.75" customHeight="1" x14ac:dyDescent="0.25">
      <c r="A33" s="28"/>
      <c r="E33" s="177"/>
      <c r="F33" s="244" t="str">
        <f>IF(E33="","",IF(VLOOKUP(E33,'0.1_Dades generals organització'!$E$44:$J$291,3,FALSE)="","Sí",VLOOKUP(E33,'0.1_Dades generals organització'!$E$44:$J$291,3,FALSE)))</f>
        <v/>
      </c>
      <c r="G33" s="178"/>
      <c r="H33" s="179"/>
      <c r="I33" s="37" t="str">
        <f>IFERROR(INDEX(Dades!$F$40:$BA$61,MATCH($G33,Dades!$E$40:$E$61,0),MATCH(Dades!$F$2&amp;I$13,Dades!$F$39:$BA$39,0)),"")</f>
        <v/>
      </c>
      <c r="J33" s="37" t="str">
        <f>IFERROR(INDEX(Dades!$F$40:$BA$61,MATCH($G33,Dades!$E$40:$E$61,0),MATCH(Dades!$F$2&amp;J$13,Dades!$F$39:$BA$39,0)),"")</f>
        <v/>
      </c>
      <c r="K33" s="37" t="str">
        <f>IFERROR(INDEX(Dades!$F$40:$BA$61,MATCH($G33,Dades!$E$40:$E$61,0),MATCH(Dades!$F$2&amp;K$13,Dades!$F$39:$BA$39,0)),"")</f>
        <v/>
      </c>
      <c r="L33" s="180"/>
      <c r="M33" s="180"/>
      <c r="N33" s="180"/>
      <c r="O33" s="38" t="str">
        <f t="shared" si="1"/>
        <v/>
      </c>
      <c r="P33" s="38" t="str">
        <f t="shared" si="2"/>
        <v/>
      </c>
      <c r="Q33" s="38" t="str">
        <f t="shared" si="3"/>
        <v/>
      </c>
      <c r="R33" s="38" t="str">
        <f>IF(OR(ISNUMBER(O33),ISNUMBER(P33),ISNUMBER(Q33)),IF(ISNUMBER(O33),O33,0)+IF(ISNUMBER(P33),P33,0)*(Dades!$H$385/1000)+IF(ISNUMBER(Q33),Q33,0)*(Dades!$H$386/1000),"")</f>
        <v/>
      </c>
    </row>
    <row r="34" spans="1:18" ht="15.75" customHeight="1" x14ac:dyDescent="0.25">
      <c r="A34" s="28"/>
      <c r="E34" s="177"/>
      <c r="F34" s="244" t="str">
        <f>IF(E34="","",IF(VLOOKUP(E34,'0.1_Dades generals organització'!$E$44:$J$291,3,FALSE)="","Sí",VLOOKUP(E34,'0.1_Dades generals organització'!$E$44:$J$291,3,FALSE)))</f>
        <v/>
      </c>
      <c r="G34" s="178"/>
      <c r="H34" s="179"/>
      <c r="I34" s="37" t="str">
        <f>IFERROR(INDEX(Dades!$F$40:$BA$61,MATCH($G34,Dades!$E$40:$E$61,0),MATCH(Dades!$F$2&amp;I$13,Dades!$F$39:$BA$39,0)),"")</f>
        <v/>
      </c>
      <c r="J34" s="37" t="str">
        <f>IFERROR(INDEX(Dades!$F$40:$BA$61,MATCH($G34,Dades!$E$40:$E$61,0),MATCH(Dades!$F$2&amp;J$13,Dades!$F$39:$BA$39,0)),"")</f>
        <v/>
      </c>
      <c r="K34" s="37" t="str">
        <f>IFERROR(INDEX(Dades!$F$40:$BA$61,MATCH($G34,Dades!$E$40:$E$61,0),MATCH(Dades!$F$2&amp;K$13,Dades!$F$39:$BA$39,0)),"")</f>
        <v/>
      </c>
      <c r="L34" s="180"/>
      <c r="M34" s="180"/>
      <c r="N34" s="180"/>
      <c r="O34" s="38" t="str">
        <f t="shared" si="1"/>
        <v/>
      </c>
      <c r="P34" s="38" t="str">
        <f t="shared" si="2"/>
        <v/>
      </c>
      <c r="Q34" s="38" t="str">
        <f t="shared" si="3"/>
        <v/>
      </c>
      <c r="R34" s="38" t="str">
        <f>IF(OR(ISNUMBER(O34),ISNUMBER(P34),ISNUMBER(Q34)),IF(ISNUMBER(O34),O34,0)+IF(ISNUMBER(P34),P34,0)*(Dades!$H$385/1000)+IF(ISNUMBER(Q34),Q34,0)*(Dades!$H$386/1000),"")</f>
        <v/>
      </c>
    </row>
    <row r="35" spans="1:18" ht="15.75" customHeight="1" x14ac:dyDescent="0.25">
      <c r="A35" s="28"/>
      <c r="E35" s="177"/>
      <c r="F35" s="244" t="str">
        <f>IF(E35="","",IF(VLOOKUP(E35,'0.1_Dades generals organització'!$E$44:$J$291,3,FALSE)="","Sí",VLOOKUP(E35,'0.1_Dades generals organització'!$E$44:$J$291,3,FALSE)))</f>
        <v/>
      </c>
      <c r="G35" s="178"/>
      <c r="H35" s="179"/>
      <c r="I35" s="37" t="str">
        <f>IFERROR(INDEX(Dades!$F$40:$BA$61,MATCH($G35,Dades!$E$40:$E$61,0),MATCH(Dades!$F$2&amp;I$13,Dades!$F$39:$BA$39,0)),"")</f>
        <v/>
      </c>
      <c r="J35" s="37" t="str">
        <f>IFERROR(INDEX(Dades!$F$40:$BA$61,MATCH($G35,Dades!$E$40:$E$61,0),MATCH(Dades!$F$2&amp;J$13,Dades!$F$39:$BA$39,0)),"")</f>
        <v/>
      </c>
      <c r="K35" s="37" t="str">
        <f>IFERROR(INDEX(Dades!$F$40:$BA$61,MATCH($G35,Dades!$E$40:$E$61,0),MATCH(Dades!$F$2&amp;K$13,Dades!$F$39:$BA$39,0)),"")</f>
        <v/>
      </c>
      <c r="L35" s="180"/>
      <c r="M35" s="180"/>
      <c r="N35" s="180"/>
      <c r="O35" s="38" t="str">
        <f t="shared" si="1"/>
        <v/>
      </c>
      <c r="P35" s="38" t="str">
        <f t="shared" si="2"/>
        <v/>
      </c>
      <c r="Q35" s="38" t="str">
        <f t="shared" si="3"/>
        <v/>
      </c>
      <c r="R35" s="38" t="str">
        <f>IF(OR(ISNUMBER(O35),ISNUMBER(P35),ISNUMBER(Q35)),IF(ISNUMBER(O35),O35,0)+IF(ISNUMBER(P35),P35,0)*(Dades!$H$385/1000)+IF(ISNUMBER(Q35),Q35,0)*(Dades!$H$386/1000),"")</f>
        <v/>
      </c>
    </row>
    <row r="36" spans="1:18" x14ac:dyDescent="0.25">
      <c r="A36" s="28"/>
      <c r="E36" s="177"/>
      <c r="F36" s="244" t="str">
        <f>IF(E36="","",IF(VLOOKUP(E36,'0.1_Dades generals organització'!$E$44:$J$291,3,FALSE)="","Sí",VLOOKUP(E36,'0.1_Dades generals organització'!$E$44:$J$291,3,FALSE)))</f>
        <v/>
      </c>
      <c r="G36" s="178"/>
      <c r="H36" s="179"/>
      <c r="I36" s="37" t="str">
        <f>IFERROR(INDEX(Dades!$F$40:$BA$61,MATCH($G36,Dades!$E$40:$E$61,0),MATCH(Dades!$F$2&amp;I$13,Dades!$F$39:$BA$39,0)),"")</f>
        <v/>
      </c>
      <c r="J36" s="37" t="str">
        <f>IFERROR(INDEX(Dades!$F$40:$BA$61,MATCH($G36,Dades!$E$40:$E$61,0),MATCH(Dades!$F$2&amp;J$13,Dades!$F$39:$BA$39,0)),"")</f>
        <v/>
      </c>
      <c r="K36" s="37" t="str">
        <f>IFERROR(INDEX(Dades!$F$40:$BA$61,MATCH($G36,Dades!$E$40:$E$61,0),MATCH(Dades!$F$2&amp;K$13,Dades!$F$39:$BA$39,0)),"")</f>
        <v/>
      </c>
      <c r="L36" s="180"/>
      <c r="M36" s="180"/>
      <c r="N36" s="180"/>
      <c r="O36" s="38" t="str">
        <f t="shared" si="1"/>
        <v/>
      </c>
      <c r="P36" s="38" t="str">
        <f t="shared" si="2"/>
        <v/>
      </c>
      <c r="Q36" s="38" t="str">
        <f t="shared" si="3"/>
        <v/>
      </c>
      <c r="R36" s="38" t="str">
        <f>IF(OR(ISNUMBER(O36),ISNUMBER(P36),ISNUMBER(Q36)),IF(ISNUMBER(O36),O36,0)+IF(ISNUMBER(P36),P36,0)*(Dades!$H$385/1000)+IF(ISNUMBER(Q36),Q36,0)*(Dades!$H$386/1000),"")</f>
        <v/>
      </c>
    </row>
    <row r="37" spans="1:18" ht="18" customHeight="1" x14ac:dyDescent="0.25">
      <c r="A37" s="28"/>
      <c r="C37" s="18"/>
      <c r="E37" s="639" t="s">
        <v>574</v>
      </c>
      <c r="F37" s="639"/>
      <c r="G37" s="639"/>
      <c r="H37" s="639"/>
      <c r="I37" s="243"/>
      <c r="J37" s="243"/>
      <c r="K37" s="243"/>
      <c r="L37" s="243"/>
      <c r="M37" s="243"/>
      <c r="P37" s="243"/>
      <c r="Q37" s="243"/>
      <c r="R37" s="39">
        <f>SUM(R15:R36)</f>
        <v>0</v>
      </c>
    </row>
    <row r="38" spans="1:18" ht="30.75" customHeight="1" x14ac:dyDescent="0.25">
      <c r="A38" s="28"/>
      <c r="C38" s="18"/>
      <c r="E38" s="192"/>
      <c r="F38" s="192"/>
      <c r="G38" s="192"/>
      <c r="H38" s="192"/>
      <c r="I38" s="192"/>
      <c r="J38" s="192"/>
      <c r="K38" s="192"/>
      <c r="L38" s="192"/>
      <c r="M38" s="192"/>
      <c r="N38" s="192"/>
      <c r="O38" s="192"/>
      <c r="P38" s="192"/>
      <c r="Q38" s="192"/>
      <c r="R38" s="192"/>
    </row>
    <row r="39" spans="1:18" s="23" customFormat="1" ht="18.75" customHeight="1" x14ac:dyDescent="0.25">
      <c r="B39" s="10"/>
      <c r="C39" s="10"/>
      <c r="D39" s="638" t="s">
        <v>996</v>
      </c>
      <c r="E39" s="638"/>
      <c r="F39" s="638"/>
      <c r="G39" s="638"/>
      <c r="H39" s="638"/>
      <c r="I39" s="638"/>
      <c r="J39" s="638"/>
      <c r="K39" s="638"/>
      <c r="L39" s="638"/>
      <c r="M39" s="638"/>
      <c r="N39" s="638"/>
      <c r="O39" s="638"/>
      <c r="P39" s="638"/>
      <c r="Q39" s="638"/>
      <c r="R39" s="638"/>
    </row>
    <row r="40" spans="1:18" ht="13.5" customHeight="1" x14ac:dyDescent="0.3">
      <c r="D40" s="40"/>
      <c r="E40" s="40"/>
      <c r="F40" s="40"/>
      <c r="G40" s="40"/>
      <c r="H40" s="40"/>
      <c r="I40" s="40"/>
      <c r="J40" s="40"/>
      <c r="K40" s="40"/>
      <c r="L40" s="40"/>
      <c r="M40" s="40"/>
      <c r="N40" s="40"/>
      <c r="O40" s="40"/>
      <c r="P40" s="40"/>
      <c r="Q40" s="40"/>
      <c r="R40" s="40"/>
    </row>
    <row r="41" spans="1:18" ht="15" customHeight="1" x14ac:dyDescent="0.25">
      <c r="E41" s="635" t="s">
        <v>571</v>
      </c>
      <c r="F41" s="635" t="s">
        <v>634</v>
      </c>
      <c r="G41" s="635" t="s">
        <v>845</v>
      </c>
      <c r="H41" s="635" t="s">
        <v>842</v>
      </c>
      <c r="I41" s="629" t="s">
        <v>843</v>
      </c>
      <c r="J41" s="630"/>
      <c r="K41" s="631"/>
      <c r="L41" s="636" t="s">
        <v>844</v>
      </c>
    </row>
    <row r="42" spans="1:18" ht="42" customHeight="1" x14ac:dyDescent="0.25">
      <c r="E42" s="635"/>
      <c r="F42" s="635"/>
      <c r="G42" s="635"/>
      <c r="H42" s="635"/>
      <c r="I42" s="191" t="s">
        <v>1049</v>
      </c>
      <c r="J42" s="191" t="s">
        <v>1050</v>
      </c>
      <c r="K42" s="191" t="s">
        <v>1051</v>
      </c>
      <c r="L42" s="637"/>
    </row>
    <row r="43" spans="1:18" ht="18" hidden="1" customHeight="1" x14ac:dyDescent="0.25">
      <c r="E43" s="33" t="s">
        <v>571</v>
      </c>
      <c r="F43" s="397" t="s">
        <v>1065</v>
      </c>
      <c r="G43" s="34"/>
      <c r="H43" s="34"/>
      <c r="I43" s="33" t="s">
        <v>910</v>
      </c>
      <c r="J43" s="33" t="s">
        <v>911</v>
      </c>
      <c r="K43" s="33" t="s">
        <v>912</v>
      </c>
      <c r="L43" s="33" t="s">
        <v>7</v>
      </c>
    </row>
    <row r="44" spans="1:18" ht="15" customHeight="1" x14ac:dyDescent="0.25">
      <c r="E44" s="177"/>
      <c r="F44" s="244" t="str">
        <f>IF(E44="","",IF(VLOOKUP(E44,'0.1_Dades generals organització'!$E$44:$J$291,3,FALSE)="","Sí",VLOOKUP(E44,'0.1_Dades generals organització'!$E$44:$J$291,3,FALSE)))</f>
        <v/>
      </c>
      <c r="G44" s="178"/>
      <c r="H44" s="178"/>
      <c r="I44" s="436"/>
      <c r="J44" s="436"/>
      <c r="K44" s="436"/>
      <c r="L44" s="38" t="str">
        <f>IF(OR(ISNUMBER(I44),ISNUMBER(J44),ISNUMBER(K44)),IF(ISNUMBER(I44),I44,0)+IF(ISNUMBER(J44),J44,0)*(Dades!$H$385/1000)+IF(ISNUMBER(K44),K44,0)*(Dades!$H$386/1000),"")</f>
        <v/>
      </c>
      <c r="M44" s="419"/>
    </row>
    <row r="45" spans="1:18" x14ac:dyDescent="0.25">
      <c r="E45" s="177"/>
      <c r="F45" s="244" t="str">
        <f>IF(E45="","",IF(VLOOKUP(E45,'0.1_Dades generals organització'!$E$44:$J$291,3,FALSE)="","Sí",VLOOKUP(E45,'0.1_Dades generals organització'!$E$44:$J$291,3,FALSE)))</f>
        <v/>
      </c>
      <c r="G45" s="178"/>
      <c r="H45" s="178"/>
      <c r="I45" s="436"/>
      <c r="J45" s="436"/>
      <c r="K45" s="436"/>
      <c r="L45" s="38" t="str">
        <f>IF(OR(ISNUMBER(I45),ISNUMBER(J45),ISNUMBER(K45)),IF(ISNUMBER(I45),I45,0)+IF(ISNUMBER(J45),J45,0)*(Dades!$H$385/1000)+IF(ISNUMBER(K45),K45,0)*(Dades!$H$386/1000),"")</f>
        <v/>
      </c>
    </row>
    <row r="46" spans="1:18" x14ac:dyDescent="0.25">
      <c r="E46" s="177"/>
      <c r="F46" s="244" t="str">
        <f>IF(E46="","",IF(VLOOKUP(E46,'0.1_Dades generals organització'!$E$44:$J$291,3,FALSE)="","Sí",VLOOKUP(E46,'0.1_Dades generals organització'!$E$44:$J$291,3,FALSE)))</f>
        <v/>
      </c>
      <c r="G46" s="178"/>
      <c r="H46" s="178"/>
      <c r="I46" s="436"/>
      <c r="J46" s="436"/>
      <c r="K46" s="436"/>
      <c r="L46" s="38" t="str">
        <f>IF(OR(ISNUMBER(I46),ISNUMBER(J46),ISNUMBER(K46)),IF(ISNUMBER(I46),I46,0)+IF(ISNUMBER(J46),J46,0)*(Dades!$H$385/1000)+IF(ISNUMBER(K46),K46,0)*(Dades!$H$386/1000),"")</f>
        <v/>
      </c>
    </row>
    <row r="47" spans="1:18" ht="16.5" customHeight="1" x14ac:dyDescent="0.25">
      <c r="E47" s="177"/>
      <c r="F47" s="244" t="str">
        <f>IF(E47="","",IF(VLOOKUP(E47,'0.1_Dades generals organització'!$E$44:$J$291,3,FALSE)="","Sí",VLOOKUP(E47,'0.1_Dades generals organització'!$E$44:$J$291,3,FALSE)))</f>
        <v/>
      </c>
      <c r="G47" s="178"/>
      <c r="H47" s="178"/>
      <c r="I47" s="436"/>
      <c r="J47" s="436"/>
      <c r="K47" s="436"/>
      <c r="L47" s="38" t="str">
        <f>IF(OR(ISNUMBER(I47),ISNUMBER(J47),ISNUMBER(K47)),IF(ISNUMBER(I47),I47,0)+IF(ISNUMBER(J47),J47,0)*(Dades!$H$385/1000)+IF(ISNUMBER(K47),K47,0)*(Dades!$H$386/1000),"")</f>
        <v/>
      </c>
    </row>
    <row r="48" spans="1:18" x14ac:dyDescent="0.25">
      <c r="E48" s="177"/>
      <c r="F48" s="244" t="str">
        <f>IF(E48="","",IF(VLOOKUP(E48,'0.1_Dades generals organització'!$E$44:$J$291,3,FALSE)="","Sí",VLOOKUP(E48,'0.1_Dades generals organització'!$E$44:$J$291,3,FALSE)))</f>
        <v/>
      </c>
      <c r="G48" s="178"/>
      <c r="H48" s="178"/>
      <c r="I48" s="436"/>
      <c r="J48" s="436"/>
      <c r="K48" s="436"/>
      <c r="L48" s="38" t="str">
        <f>IF(OR(ISNUMBER(I48),ISNUMBER(J48),ISNUMBER(K48)),IF(ISNUMBER(I48),I48,0)+IF(ISNUMBER(J48),J48,0)*(Dades!$H$385/1000)+IF(ISNUMBER(K48),K48,0)*(Dades!$H$386/1000),"")</f>
        <v/>
      </c>
    </row>
    <row r="49" spans="5:12" x14ac:dyDescent="0.25">
      <c r="E49" s="177"/>
      <c r="F49" s="244" t="str">
        <f>IF(E49="","",IF(VLOOKUP(E49,'0.1_Dades generals organització'!$E$44:$J$291,3,FALSE)="","Sí",VLOOKUP(E49,'0.1_Dades generals organització'!$E$44:$J$291,3,FALSE)))</f>
        <v/>
      </c>
      <c r="G49" s="178"/>
      <c r="H49" s="178"/>
      <c r="I49" s="436"/>
      <c r="J49" s="436"/>
      <c r="K49" s="436"/>
      <c r="L49" s="38" t="str">
        <f>IF(OR(ISNUMBER(I49),ISNUMBER(J49),ISNUMBER(K49)),IF(ISNUMBER(I49),I49,0)+IF(ISNUMBER(J49),J49,0)*(Dades!$H$385/1000)+IF(ISNUMBER(K49),K49,0)*(Dades!$H$386/1000),"")</f>
        <v/>
      </c>
    </row>
    <row r="50" spans="5:12" x14ac:dyDescent="0.25">
      <c r="E50" s="177"/>
      <c r="F50" s="244" t="str">
        <f>IF(E50="","",IF(VLOOKUP(E50,'0.1_Dades generals organització'!$E$44:$J$291,3,FALSE)="","Sí",VLOOKUP(E50,'0.1_Dades generals organització'!$E$44:$J$291,3,FALSE)))</f>
        <v/>
      </c>
      <c r="G50" s="178"/>
      <c r="H50" s="178"/>
      <c r="I50" s="436"/>
      <c r="J50" s="436"/>
      <c r="K50" s="436"/>
      <c r="L50" s="38" t="str">
        <f>IF(OR(ISNUMBER(I50),ISNUMBER(J50),ISNUMBER(K50)),IF(ISNUMBER(I50),I50,0)+IF(ISNUMBER(J50),J50,0)*(Dades!$H$385/1000)+IF(ISNUMBER(K50),K50,0)*(Dades!$H$386/1000),"")</f>
        <v/>
      </c>
    </row>
    <row r="51" spans="5:12" x14ac:dyDescent="0.25">
      <c r="E51" s="177"/>
      <c r="F51" s="244" t="str">
        <f>IF(E51="","",IF(VLOOKUP(E51,'0.1_Dades generals organització'!$E$44:$J$291,3,FALSE)="","Sí",VLOOKUP(E51,'0.1_Dades generals organització'!$E$44:$J$291,3,FALSE)))</f>
        <v/>
      </c>
      <c r="G51" s="178"/>
      <c r="H51" s="178"/>
      <c r="I51" s="436"/>
      <c r="J51" s="436"/>
      <c r="K51" s="436"/>
      <c r="L51" s="38" t="str">
        <f>IF(OR(ISNUMBER(I51),ISNUMBER(J51),ISNUMBER(K51)),IF(ISNUMBER(I51),I51,0)+IF(ISNUMBER(J51),J51,0)*(Dades!$H$385/1000)+IF(ISNUMBER(K51),K51,0)*(Dades!$H$386/1000),"")</f>
        <v/>
      </c>
    </row>
    <row r="52" spans="5:12" ht="15" customHeight="1" x14ac:dyDescent="0.25">
      <c r="E52" s="177"/>
      <c r="F52" s="244" t="str">
        <f>IF(E52="","",IF(VLOOKUP(E52,'0.1_Dades generals organització'!$E$44:$J$291,3,FALSE)="","Sí",VLOOKUP(E52,'0.1_Dades generals organització'!$E$44:$J$291,3,FALSE)))</f>
        <v/>
      </c>
      <c r="G52" s="178"/>
      <c r="H52" s="178"/>
      <c r="I52" s="436"/>
      <c r="J52" s="436"/>
      <c r="K52" s="436"/>
      <c r="L52" s="38" t="str">
        <f>IF(OR(ISNUMBER(I52),ISNUMBER(J52),ISNUMBER(K52)),IF(ISNUMBER(I52),I52,0)+IF(ISNUMBER(J52),J52,0)*(Dades!$H$385/1000)+IF(ISNUMBER(K52),K52,0)*(Dades!$H$386/1000),"")</f>
        <v/>
      </c>
    </row>
    <row r="53" spans="5:12" x14ac:dyDescent="0.25">
      <c r="E53" s="177"/>
      <c r="F53" s="244" t="str">
        <f>IF(E53="","",IF(VLOOKUP(E53,'0.1_Dades generals organització'!$E$44:$J$291,3,FALSE)="","Sí",VLOOKUP(E53,'0.1_Dades generals organització'!$E$44:$J$291,3,FALSE)))</f>
        <v/>
      </c>
      <c r="G53" s="178"/>
      <c r="H53" s="178"/>
      <c r="I53" s="436"/>
      <c r="J53" s="436"/>
      <c r="K53" s="436"/>
      <c r="L53" s="38" t="str">
        <f>IF(OR(ISNUMBER(I53),ISNUMBER(J53),ISNUMBER(K53)),IF(ISNUMBER(I53),I53,0)+IF(ISNUMBER(J53),J53,0)*(Dades!$H$385/1000)+IF(ISNUMBER(K53),K53,0)*(Dades!$H$386/1000),"")</f>
        <v/>
      </c>
    </row>
    <row r="54" spans="5:12" ht="15" customHeight="1" x14ac:dyDescent="0.25">
      <c r="E54" s="177"/>
      <c r="F54" s="244" t="str">
        <f>IF(E54="","",IF(VLOOKUP(E54,'0.1_Dades generals organització'!$E$44:$J$291,3,FALSE)="","Sí",VLOOKUP(E54,'0.1_Dades generals organització'!$E$44:$J$291,3,FALSE)))</f>
        <v/>
      </c>
      <c r="G54" s="178"/>
      <c r="H54" s="178"/>
      <c r="I54" s="436"/>
      <c r="J54" s="436"/>
      <c r="K54" s="436"/>
      <c r="L54" s="38" t="str">
        <f>IF(OR(ISNUMBER(I54),ISNUMBER(J54),ISNUMBER(K54)),IF(ISNUMBER(I54),I54,0)+IF(ISNUMBER(J54),J54,0)*(Dades!$H$385/1000)+IF(ISNUMBER(K54),K54,0)*(Dades!$H$386/1000),"")</f>
        <v/>
      </c>
    </row>
    <row r="55" spans="5:12" x14ac:dyDescent="0.25">
      <c r="E55" s="177"/>
      <c r="F55" s="244" t="str">
        <f>IF(E55="","",IF(VLOOKUP(E55,'0.1_Dades generals organització'!$E$44:$J$291,3,FALSE)="","Sí",VLOOKUP(E55,'0.1_Dades generals organització'!$E$44:$J$291,3,FALSE)))</f>
        <v/>
      </c>
      <c r="G55" s="178"/>
      <c r="H55" s="178"/>
      <c r="I55" s="436"/>
      <c r="J55" s="436"/>
      <c r="K55" s="436"/>
      <c r="L55" s="38" t="str">
        <f>IF(OR(ISNUMBER(I55),ISNUMBER(J55),ISNUMBER(K55)),IF(ISNUMBER(I55),I55,0)+IF(ISNUMBER(J55),J55,0)*(Dades!$H$385/1000)+IF(ISNUMBER(K55),K55,0)*(Dades!$H$386/1000),"")</f>
        <v/>
      </c>
    </row>
    <row r="56" spans="5:12" x14ac:dyDescent="0.25">
      <c r="E56" s="177"/>
      <c r="F56" s="244" t="str">
        <f>IF(E56="","",IF(VLOOKUP(E56,'0.1_Dades generals organització'!$E$44:$J$291,3,FALSE)="","Sí",VLOOKUP(E56,'0.1_Dades generals organització'!$E$44:$J$291,3,FALSE)))</f>
        <v/>
      </c>
      <c r="G56" s="178"/>
      <c r="H56" s="178"/>
      <c r="I56" s="436"/>
      <c r="J56" s="436"/>
      <c r="K56" s="436"/>
      <c r="L56" s="38" t="str">
        <f>IF(OR(ISNUMBER(I56),ISNUMBER(J56),ISNUMBER(K56)),IF(ISNUMBER(I56),I56,0)+IF(ISNUMBER(J56),J56,0)*(Dades!$H$385/1000)+IF(ISNUMBER(K56),K56,0)*(Dades!$H$386/1000),"")</f>
        <v/>
      </c>
    </row>
    <row r="57" spans="5:12" ht="15" customHeight="1" x14ac:dyDescent="0.25">
      <c r="E57" s="177"/>
      <c r="F57" s="244" t="str">
        <f>IF(E57="","",IF(VLOOKUP(E57,'0.1_Dades generals organització'!$E$44:$J$291,3,FALSE)="","Sí",VLOOKUP(E57,'0.1_Dades generals organització'!$E$44:$J$291,3,FALSE)))</f>
        <v/>
      </c>
      <c r="G57" s="178"/>
      <c r="H57" s="178"/>
      <c r="I57" s="436"/>
      <c r="J57" s="436"/>
      <c r="K57" s="436"/>
      <c r="L57" s="38" t="str">
        <f>IF(OR(ISNUMBER(I57),ISNUMBER(J57),ISNUMBER(K57)),IF(ISNUMBER(I57),I57,0)+IF(ISNUMBER(J57),J57,0)*(Dades!$H$385/1000)+IF(ISNUMBER(K57),K57,0)*(Dades!$H$386/1000),"")</f>
        <v/>
      </c>
    </row>
    <row r="58" spans="5:12" x14ac:dyDescent="0.25">
      <c r="E58" s="177"/>
      <c r="F58" s="244" t="str">
        <f>IF(E58="","",IF(VLOOKUP(E58,'0.1_Dades generals organització'!$E$44:$J$291,3,FALSE)="","Sí",VLOOKUP(E58,'0.1_Dades generals organització'!$E$44:$J$291,3,FALSE)))</f>
        <v/>
      </c>
      <c r="G58" s="178"/>
      <c r="H58" s="178"/>
      <c r="I58" s="436"/>
      <c r="J58" s="436"/>
      <c r="K58" s="436"/>
      <c r="L58" s="38" t="str">
        <f>IF(OR(ISNUMBER(I58),ISNUMBER(J58),ISNUMBER(K58)),IF(ISNUMBER(I58),I58,0)+IF(ISNUMBER(J58),J58,0)*(Dades!$H$385/1000)+IF(ISNUMBER(K58),K58,0)*(Dades!$H$386/1000),"")</f>
        <v/>
      </c>
    </row>
    <row r="59" spans="5:12" x14ac:dyDescent="0.25">
      <c r="L59" s="39">
        <f>SUM(L44:L58)</f>
        <v>0</v>
      </c>
    </row>
    <row r="115" spans="6:18" ht="15" customHeight="1" x14ac:dyDescent="0.25"/>
    <row r="117" spans="6:18" ht="16.5" x14ac:dyDescent="0.25">
      <c r="F117" s="42"/>
      <c r="G117" s="42"/>
      <c r="H117" s="42"/>
      <c r="I117" s="42"/>
      <c r="J117" s="42"/>
      <c r="K117" s="42"/>
      <c r="L117" s="42"/>
      <c r="M117" s="42"/>
      <c r="N117" s="42"/>
      <c r="O117" s="42"/>
      <c r="P117" s="42"/>
      <c r="Q117" s="42"/>
      <c r="R117" s="42"/>
    </row>
    <row r="118" spans="6:18" ht="16.5" x14ac:dyDescent="0.25">
      <c r="F118" s="42"/>
      <c r="G118" s="42"/>
      <c r="H118" s="42"/>
      <c r="I118" s="42"/>
      <c r="J118" s="42"/>
      <c r="K118" s="42"/>
      <c r="L118" s="42"/>
      <c r="M118" s="42"/>
      <c r="N118" s="42"/>
      <c r="O118" s="42"/>
      <c r="P118" s="42"/>
      <c r="Q118" s="42"/>
      <c r="R118" s="42"/>
    </row>
  </sheetData>
  <sheetProtection sheet="1" objects="1" scenarios="1"/>
  <mergeCells count="23">
    <mergeCell ref="D39:R39"/>
    <mergeCell ref="I12:K12"/>
    <mergeCell ref="I41:K41"/>
    <mergeCell ref="E37:H37"/>
    <mergeCell ref="L12:N12"/>
    <mergeCell ref="E41:E42"/>
    <mergeCell ref="F41:F42"/>
    <mergeCell ref="G41:G42"/>
    <mergeCell ref="H41:H42"/>
    <mergeCell ref="L41:L42"/>
    <mergeCell ref="Q12:Q13"/>
    <mergeCell ref="P12:P13"/>
    <mergeCell ref="C1:S1"/>
    <mergeCell ref="E3:R4"/>
    <mergeCell ref="E7:R8"/>
    <mergeCell ref="E9:R9"/>
    <mergeCell ref="E12:E13"/>
    <mergeCell ref="F12:F13"/>
    <mergeCell ref="G12:G13"/>
    <mergeCell ref="H12:H13"/>
    <mergeCell ref="R12:R13"/>
    <mergeCell ref="O12:O13"/>
    <mergeCell ref="D10:R10"/>
  </mergeCells>
  <dataValidations count="5">
    <dataValidation type="decimal" allowBlank="1" showInputMessage="1" showErrorMessage="1" sqref="L15:N36">
      <formula1>0</formula1>
      <formula2>10</formula2>
    </dataValidation>
    <dataValidation type="decimal" operator="greaterThan" allowBlank="1" showInputMessage="1" showErrorMessage="1" sqref="H15:H36">
      <formula1>0</formula1>
      <formula2>0</formula2>
    </dataValidation>
    <dataValidation operator="equal" allowBlank="1" showInputMessage="1" showErrorMessage="1" sqref="H44:H58"/>
    <dataValidation type="decimal" operator="greaterThan" allowBlank="1" showInputMessage="1" showErrorMessage="1" sqref="I44:K58">
      <formula1>0</formula1>
    </dataValidation>
    <dataValidation type="list" showInputMessage="1" showErrorMessage="1" sqref="E15:E36 E44:E58">
      <formula1>CentrosES</formula1>
    </dataValidation>
  </dataValidations>
  <hyperlinks>
    <hyperlink ref="A4" location="'0.2_Pla de reducció'!C1" display="0.2 Pla de reducció"/>
    <hyperlink ref="A6" location="'1.2_Vehicles i maquinària'!C1" display="1.2 Categoria 1: Vehicles i maquinària"/>
    <hyperlink ref="A7" location="'1.3_Emissions de procés'!C1" display="1.3 Categoria 1: E. de procés i ús del sòl"/>
    <hyperlink ref="A8" location="'1.4_Emissions fugitives'!C1" display="1.4 Categoria 1: Emissions fugitives"/>
    <hyperlink ref="A9" location="'2.1_Categoria 2 Balears'!C1" display="2.1 Categoria 2 Registre balear"/>
    <hyperlink ref="A10" location="'2.2_Categoria 2 Espanya'!C1" display="2.2 Categoria 2 Registre estatal"/>
    <hyperlink ref="A5" location="'1.1_Instal·lacions fixes'!C1" display="1.1 Categoria 1: Instal·lacions fixes"/>
    <hyperlink ref="A3" location="'0.1_Dades generals organització'!C1" display="0.1 Dades de l'organització"/>
    <hyperlink ref="A11" location="'3_Categories 3-6'!C1" display="3. Categories 3, 4, 5 i 6"/>
    <hyperlink ref="A13" location="'4.2_Resultats Espanya'!C1" display="4.2 Resultats Registre estatal"/>
    <hyperlink ref="A12" location="'4.1_Resultats Balears'!C1" display="4.1 Resultats Registre balear"/>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operator="equal" allowBlank="1" showInputMessage="1" showErrorMessage="1">
          <x14:formula1>
            <xm:f>Dades!$C$77:$C$99</xm:f>
          </x14:formula1>
          <xm:sqref>G15:G36</xm:sqref>
        </x14:dataValidation>
        <x14:dataValidation type="list" operator="equal" allowBlank="1" showInputMessage="1" showErrorMessage="1">
          <x14:formula1>
            <xm:f>Dades!$C$107:$C$136</xm:f>
          </x14:formula1>
          <xm:sqref>G44:G58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MH142"/>
  <sheetViews>
    <sheetView showRowColHeaders="0" zoomScale="90" zoomScaleNormal="90" workbookViewId="0">
      <pane xSplit="1" topLeftCell="B1" activePane="topRight" state="frozen"/>
      <selection activeCell="C1" sqref="C1:M1"/>
      <selection pane="topRight" activeCell="C1" sqref="C1:T1"/>
    </sheetView>
  </sheetViews>
  <sheetFormatPr baseColWidth="10" defaultColWidth="9.140625" defaultRowHeight="15" x14ac:dyDescent="0.25"/>
  <cols>
    <col min="1" max="1" width="34.85546875" style="23" customWidth="1"/>
    <col min="2" max="2" width="1.7109375" style="10" customWidth="1"/>
    <col min="3" max="3" width="1" style="10" customWidth="1"/>
    <col min="4" max="4" width="1.42578125" style="18" customWidth="1"/>
    <col min="5" max="5" width="24.7109375" style="18" customWidth="1"/>
    <col min="6" max="6" width="22.28515625" style="18" customWidth="1"/>
    <col min="7" max="7" width="28.7109375" style="18" customWidth="1"/>
    <col min="8" max="8" width="14.85546875" style="18" customWidth="1"/>
    <col min="9" max="9" width="13.7109375" style="18" customWidth="1"/>
    <col min="10" max="10" width="14.85546875" style="18" customWidth="1"/>
    <col min="11" max="12" width="15.42578125" style="18" customWidth="1"/>
    <col min="13" max="15" width="15.85546875" style="18" customWidth="1"/>
    <col min="16" max="16" width="22.28515625" style="18" customWidth="1"/>
    <col min="17" max="17" width="16" style="18" customWidth="1"/>
    <col min="18" max="18" width="16.5703125" style="18" customWidth="1"/>
    <col min="19" max="19" width="15.5703125" style="18" customWidth="1"/>
    <col min="20" max="20" width="3.85546875" style="18" customWidth="1"/>
    <col min="21" max="1022" width="9.140625" style="18"/>
  </cols>
  <sheetData>
    <row r="1" spans="1:20" ht="40.700000000000003" customHeight="1" x14ac:dyDescent="0.25">
      <c r="B1" s="11"/>
      <c r="C1" s="595" t="s">
        <v>1415</v>
      </c>
      <c r="D1" s="595"/>
      <c r="E1" s="595"/>
      <c r="F1" s="595"/>
      <c r="G1" s="595"/>
      <c r="H1" s="595"/>
      <c r="I1" s="595"/>
      <c r="J1" s="595"/>
      <c r="K1" s="595"/>
      <c r="L1" s="595"/>
      <c r="M1" s="595"/>
      <c r="N1" s="595"/>
      <c r="O1" s="595"/>
      <c r="P1" s="595"/>
      <c r="Q1" s="595"/>
      <c r="R1" s="595"/>
      <c r="S1" s="595"/>
      <c r="T1" s="595"/>
    </row>
    <row r="2" spans="1:20" ht="40.700000000000003" customHeight="1" x14ac:dyDescent="0.25">
      <c r="B2" s="11"/>
    </row>
    <row r="3" spans="1:20" ht="16.5" customHeight="1" x14ac:dyDescent="0.25">
      <c r="A3" s="13" t="s">
        <v>1484</v>
      </c>
      <c r="B3" s="12"/>
      <c r="E3" s="632" t="s">
        <v>989</v>
      </c>
      <c r="F3" s="632"/>
      <c r="G3" s="632"/>
      <c r="H3" s="632"/>
      <c r="I3" s="632"/>
      <c r="J3" s="632"/>
      <c r="K3" s="632"/>
      <c r="L3" s="632"/>
      <c r="M3" s="632"/>
      <c r="N3" s="632"/>
      <c r="O3" s="632"/>
      <c r="P3" s="632"/>
      <c r="Q3" s="632"/>
      <c r="R3" s="632"/>
      <c r="S3" s="632"/>
    </row>
    <row r="4" spans="1:20" ht="14.25" customHeight="1" x14ac:dyDescent="0.25">
      <c r="A4" s="13" t="s">
        <v>1485</v>
      </c>
      <c r="B4" s="12"/>
      <c r="E4" s="632"/>
      <c r="F4" s="632"/>
      <c r="G4" s="632"/>
      <c r="H4" s="632"/>
      <c r="I4" s="632"/>
      <c r="J4" s="632"/>
      <c r="K4" s="632"/>
      <c r="L4" s="632"/>
      <c r="M4" s="632"/>
      <c r="N4" s="632"/>
      <c r="O4" s="632"/>
      <c r="P4" s="632"/>
      <c r="Q4" s="632"/>
      <c r="R4" s="632"/>
      <c r="S4" s="632"/>
    </row>
    <row r="5" spans="1:20" ht="16.5" customHeight="1" x14ac:dyDescent="0.25">
      <c r="A5" s="13" t="s">
        <v>1486</v>
      </c>
      <c r="B5" s="12"/>
      <c r="E5" s="24" t="s">
        <v>990</v>
      </c>
      <c r="H5" s="25"/>
      <c r="I5" s="25"/>
      <c r="J5" s="25"/>
      <c r="K5" s="25"/>
      <c r="L5" s="25"/>
      <c r="M5" s="25"/>
      <c r="N5" s="25"/>
      <c r="O5" s="25"/>
      <c r="P5" s="25"/>
      <c r="Q5" s="26"/>
      <c r="R5" s="26"/>
      <c r="S5" s="25"/>
    </row>
    <row r="6" spans="1:20" ht="16.5" customHeight="1" x14ac:dyDescent="0.25">
      <c r="A6" s="528" t="s">
        <v>1487</v>
      </c>
      <c r="B6" s="12"/>
      <c r="C6" s="27"/>
      <c r="D6" s="10"/>
      <c r="E6" s="24" t="s">
        <v>991</v>
      </c>
    </row>
    <row r="7" spans="1:20" ht="16.5" customHeight="1" x14ac:dyDescent="0.25">
      <c r="A7" s="13" t="s">
        <v>1488</v>
      </c>
      <c r="B7" s="12"/>
      <c r="E7" s="292" t="s">
        <v>992</v>
      </c>
      <c r="F7" s="291"/>
      <c r="G7" s="291"/>
      <c r="H7" s="291"/>
      <c r="I7" s="291"/>
      <c r="J7" s="291"/>
      <c r="K7" s="291"/>
      <c r="L7" s="291"/>
      <c r="M7" s="291"/>
      <c r="N7" s="291"/>
      <c r="O7" s="291"/>
      <c r="P7" s="291"/>
      <c r="Q7" s="291"/>
      <c r="R7" s="291"/>
      <c r="S7" s="291"/>
    </row>
    <row r="8" spans="1:20" ht="16.5" customHeight="1" x14ac:dyDescent="0.25">
      <c r="A8" s="13" t="s">
        <v>1489</v>
      </c>
      <c r="E8" s="642"/>
      <c r="F8" s="642"/>
      <c r="G8" s="642"/>
      <c r="H8" s="642"/>
      <c r="I8" s="642"/>
      <c r="J8" s="642"/>
      <c r="K8" s="642"/>
      <c r="L8" s="642"/>
      <c r="M8" s="642"/>
      <c r="N8" s="642"/>
      <c r="O8" s="642"/>
      <c r="P8" s="642"/>
      <c r="Q8" s="642"/>
      <c r="R8" s="642"/>
      <c r="S8" s="642"/>
    </row>
    <row r="9" spans="1:20" ht="16.5" customHeight="1" x14ac:dyDescent="0.25">
      <c r="A9" s="13" t="s">
        <v>1490</v>
      </c>
      <c r="E9" s="634"/>
      <c r="F9" s="634"/>
      <c r="G9" s="634"/>
      <c r="H9" s="634"/>
      <c r="I9" s="634"/>
      <c r="J9" s="634"/>
      <c r="K9" s="634"/>
      <c r="L9" s="634"/>
      <c r="M9" s="634"/>
      <c r="N9" s="634"/>
      <c r="O9" s="634"/>
      <c r="P9" s="634"/>
      <c r="Q9" s="634"/>
      <c r="R9" s="634"/>
      <c r="S9" s="634"/>
    </row>
    <row r="10" spans="1:20" s="23" customFormat="1" ht="20.100000000000001" customHeight="1" x14ac:dyDescent="0.25">
      <c r="A10" s="13" t="s">
        <v>1491</v>
      </c>
      <c r="B10" s="10"/>
      <c r="C10" s="10"/>
      <c r="D10" s="638" t="s">
        <v>994</v>
      </c>
      <c r="E10" s="638"/>
      <c r="F10" s="638"/>
      <c r="G10" s="638"/>
      <c r="H10" s="638"/>
      <c r="I10" s="638"/>
      <c r="J10" s="638"/>
      <c r="K10" s="638"/>
      <c r="L10" s="638"/>
      <c r="M10" s="638"/>
      <c r="N10" s="638"/>
      <c r="O10" s="638"/>
      <c r="P10" s="638"/>
      <c r="Q10" s="638"/>
      <c r="R10" s="638"/>
      <c r="S10" s="638"/>
    </row>
    <row r="11" spans="1:20" ht="17.25" customHeight="1" x14ac:dyDescent="0.3">
      <c r="A11" s="13" t="s">
        <v>1492</v>
      </c>
      <c r="E11" s="30"/>
      <c r="F11" s="19"/>
      <c r="G11" s="19"/>
      <c r="H11" s="19"/>
      <c r="I11" s="19"/>
      <c r="J11" s="19"/>
      <c r="K11" s="19"/>
      <c r="L11" s="19"/>
      <c r="M11" s="19"/>
      <c r="N11" s="19"/>
      <c r="O11" s="19"/>
      <c r="P11" s="19"/>
      <c r="Q11" s="29"/>
      <c r="R11" s="29"/>
      <c r="S11" s="19"/>
    </row>
    <row r="12" spans="1:20" ht="17.25" customHeight="1" x14ac:dyDescent="0.25">
      <c r="A12" s="13" t="s">
        <v>1557</v>
      </c>
      <c r="E12" s="640" t="s">
        <v>997</v>
      </c>
      <c r="F12" s="632"/>
      <c r="G12" s="632"/>
      <c r="H12" s="632"/>
      <c r="I12" s="632"/>
      <c r="J12" s="632"/>
      <c r="K12" s="632"/>
      <c r="L12" s="632"/>
      <c r="M12" s="632"/>
      <c r="N12" s="632"/>
      <c r="O12" s="632"/>
      <c r="P12" s="632"/>
      <c r="Q12" s="632"/>
      <c r="R12" s="632"/>
      <c r="S12" s="632"/>
    </row>
    <row r="13" spans="1:20" ht="17.25" customHeight="1" x14ac:dyDescent="0.25">
      <c r="A13" s="13" t="s">
        <v>1493</v>
      </c>
      <c r="E13" s="632"/>
      <c r="F13" s="632"/>
      <c r="G13" s="632"/>
      <c r="H13" s="632"/>
      <c r="I13" s="632"/>
      <c r="J13" s="632"/>
      <c r="K13" s="632"/>
      <c r="L13" s="632"/>
      <c r="M13" s="632"/>
      <c r="N13" s="632"/>
      <c r="O13" s="632"/>
      <c r="P13" s="632"/>
      <c r="Q13" s="632"/>
      <c r="R13" s="632"/>
      <c r="S13" s="632"/>
    </row>
    <row r="14" spans="1:20" ht="17.25" customHeight="1" x14ac:dyDescent="0.25">
      <c r="A14" s="13"/>
      <c r="E14" s="641" t="s">
        <v>1553</v>
      </c>
      <c r="F14" s="632"/>
      <c r="G14" s="632"/>
      <c r="H14" s="632"/>
      <c r="I14" s="632"/>
      <c r="J14" s="632"/>
      <c r="K14" s="632"/>
      <c r="L14" s="632"/>
      <c r="M14" s="632"/>
      <c r="N14" s="632"/>
      <c r="O14" s="632"/>
      <c r="P14" s="632"/>
      <c r="Q14" s="632"/>
      <c r="R14" s="632"/>
      <c r="S14" s="632"/>
    </row>
    <row r="15" spans="1:20" ht="17.25" customHeight="1" x14ac:dyDescent="0.25">
      <c r="A15" s="13"/>
      <c r="E15" s="632"/>
      <c r="F15" s="632"/>
      <c r="G15" s="632"/>
      <c r="H15" s="632"/>
      <c r="I15" s="632"/>
      <c r="J15" s="632"/>
      <c r="K15" s="632"/>
      <c r="L15" s="632"/>
      <c r="M15" s="632"/>
      <c r="N15" s="632"/>
      <c r="O15" s="632"/>
      <c r="P15" s="632"/>
      <c r="Q15" s="632"/>
      <c r="R15" s="632"/>
      <c r="S15" s="632"/>
    </row>
    <row r="16" spans="1:20" ht="17.25" customHeight="1" x14ac:dyDescent="0.25">
      <c r="A16" s="13"/>
      <c r="E16" s="641" t="s">
        <v>998</v>
      </c>
      <c r="F16" s="632"/>
      <c r="G16" s="632"/>
      <c r="H16" s="632"/>
      <c r="I16" s="632"/>
      <c r="J16" s="632"/>
      <c r="K16" s="632"/>
      <c r="L16" s="632"/>
      <c r="M16" s="632"/>
      <c r="N16" s="632"/>
      <c r="O16" s="632"/>
      <c r="P16" s="632"/>
      <c r="Q16" s="632"/>
      <c r="R16" s="632"/>
      <c r="S16" s="632"/>
    </row>
    <row r="17" spans="1:19" ht="17.25" customHeight="1" x14ac:dyDescent="0.25">
      <c r="A17" s="13"/>
      <c r="E17" s="632"/>
      <c r="F17" s="632"/>
      <c r="G17" s="632"/>
      <c r="H17" s="632"/>
      <c r="I17" s="632"/>
      <c r="J17" s="632"/>
      <c r="K17" s="632"/>
      <c r="L17" s="632"/>
      <c r="M17" s="632"/>
      <c r="N17" s="632"/>
      <c r="O17" s="632"/>
      <c r="P17" s="632"/>
      <c r="Q17" s="632"/>
      <c r="R17" s="632"/>
      <c r="S17" s="632"/>
    </row>
    <row r="18" spans="1:19" ht="17.25" customHeight="1" x14ac:dyDescent="0.25">
      <c r="A18" s="13"/>
      <c r="E18" s="643" t="s">
        <v>993</v>
      </c>
      <c r="F18" s="643"/>
      <c r="G18" s="643"/>
      <c r="H18" s="643"/>
      <c r="I18" s="643"/>
      <c r="J18" s="643"/>
      <c r="K18" s="643"/>
      <c r="L18" s="643"/>
      <c r="M18" s="643"/>
      <c r="N18" s="643"/>
      <c r="O18" s="643"/>
      <c r="P18" s="643"/>
      <c r="Q18" s="643"/>
      <c r="R18" s="643"/>
      <c r="S18" s="643"/>
    </row>
    <row r="19" spans="1:19" ht="17.25" customHeight="1" x14ac:dyDescent="0.25">
      <c r="A19" s="13"/>
      <c r="E19" s="643"/>
      <c r="F19" s="643"/>
      <c r="G19" s="643"/>
      <c r="H19" s="643"/>
      <c r="I19" s="643"/>
      <c r="J19" s="643"/>
      <c r="K19" s="643"/>
      <c r="L19" s="643"/>
      <c r="M19" s="643"/>
      <c r="N19" s="643"/>
      <c r="O19" s="643"/>
      <c r="P19" s="643"/>
      <c r="Q19" s="643"/>
      <c r="R19" s="643"/>
      <c r="S19" s="643"/>
    </row>
    <row r="20" spans="1:19" ht="18" customHeight="1" x14ac:dyDescent="0.25">
      <c r="A20" s="13"/>
      <c r="E20" s="635" t="s">
        <v>630</v>
      </c>
      <c r="F20" s="635" t="s">
        <v>634</v>
      </c>
      <c r="G20" s="636" t="s">
        <v>995</v>
      </c>
      <c r="H20" s="635" t="s">
        <v>572</v>
      </c>
      <c r="I20" s="635" t="s">
        <v>573</v>
      </c>
      <c r="J20" s="629" t="s">
        <v>923</v>
      </c>
      <c r="K20" s="630"/>
      <c r="L20" s="631"/>
      <c r="M20" s="629" t="s">
        <v>924</v>
      </c>
      <c r="N20" s="630"/>
      <c r="O20" s="631"/>
      <c r="P20" s="636" t="s">
        <v>1049</v>
      </c>
      <c r="Q20" s="636" t="s">
        <v>1050</v>
      </c>
      <c r="R20" s="636" t="s">
        <v>1051</v>
      </c>
      <c r="S20" s="636" t="s">
        <v>1058</v>
      </c>
    </row>
    <row r="21" spans="1:19" ht="30.75" customHeight="1" x14ac:dyDescent="0.25">
      <c r="A21" s="13"/>
      <c r="E21" s="635"/>
      <c r="F21" s="635"/>
      <c r="G21" s="637"/>
      <c r="H21" s="635"/>
      <c r="I21" s="635"/>
      <c r="J21" s="191" t="s">
        <v>956</v>
      </c>
      <c r="K21" s="191" t="s">
        <v>957</v>
      </c>
      <c r="L21" s="191" t="s">
        <v>958</v>
      </c>
      <c r="M21" s="191" t="s">
        <v>956</v>
      </c>
      <c r="N21" s="191" t="s">
        <v>957</v>
      </c>
      <c r="O21" s="191" t="s">
        <v>958</v>
      </c>
      <c r="P21" s="637"/>
      <c r="Q21" s="637"/>
      <c r="R21" s="637"/>
      <c r="S21" s="637"/>
    </row>
    <row r="22" spans="1:19" s="31" customFormat="1" ht="17.25" hidden="1" customHeight="1" x14ac:dyDescent="0.25">
      <c r="A22" s="23"/>
      <c r="B22" s="10"/>
      <c r="C22" s="10"/>
      <c r="D22" s="23"/>
      <c r="E22" s="33" t="s">
        <v>571</v>
      </c>
      <c r="F22" s="397" t="s">
        <v>1065</v>
      </c>
      <c r="G22" s="35"/>
      <c r="H22" s="34"/>
      <c r="I22" s="35"/>
      <c r="J22" s="35"/>
      <c r="K22" s="35"/>
      <c r="L22" s="35"/>
      <c r="M22" s="35"/>
      <c r="N22" s="35"/>
      <c r="O22" s="35"/>
      <c r="P22" s="33" t="s">
        <v>910</v>
      </c>
      <c r="Q22" s="33" t="s">
        <v>911</v>
      </c>
      <c r="R22" s="33" t="s">
        <v>912</v>
      </c>
      <c r="S22" s="33" t="s">
        <v>7</v>
      </c>
    </row>
    <row r="23" spans="1:19" x14ac:dyDescent="0.25">
      <c r="A23" s="28"/>
      <c r="E23" s="177"/>
      <c r="F23" s="244" t="str">
        <f>IF(E23="","",IF(VLOOKUP(E23,'0.1_Dades generals organització'!$E$44:$J$291,3,FALSE)="","Sí",VLOOKUP(E23,'0.1_Dades generals organització'!$E$44:$J$291,3,FALSE)))</f>
        <v/>
      </c>
      <c r="G23" s="178"/>
      <c r="H23" s="178"/>
      <c r="I23" s="179"/>
      <c r="J23" s="37" t="str">
        <f>IF($H23="Altres (ud)","-",IFERROR(INDEX(Dades!$F$155:$BA$195,MATCH($H23&amp;$G23,Dades!$E$155:$E$195,0),MATCH(Dades!$F$2&amp;J$21,Dades!$F$39:$BA$39,0)),""))</f>
        <v/>
      </c>
      <c r="K23" s="37" t="str">
        <f>IF($H23="Altres (ud)","-",IFERROR(INDEX(Dades!$F$155:$BA$195,MATCH($H23&amp;$G23,Dades!$E$155:$E$195,0),MATCH(Dades!$F$2&amp;K$21,Dades!$F$39:$BA$39,0)),""))</f>
        <v/>
      </c>
      <c r="L23" s="37" t="str">
        <f>IF($H23="Altres (ud)","-",IFERROR(INDEX(Dades!$F$155:$BA$195,MATCH($H23&amp;$G23,Dades!$E$155:$E$195,0),MATCH(Dades!$F$2&amp;L$21,Dades!$F$39:$BA$39,0)),""))</f>
        <v/>
      </c>
      <c r="M23" s="180"/>
      <c r="N23" s="180"/>
      <c r="O23" s="180"/>
      <c r="P23" s="38" t="str">
        <f>IF(AND($G23&lt;&gt;"",$H23&lt;&gt;"",$I23&lt;&gt;""),$I23*IF(ISNUMBER(J23),J23,M23),"")</f>
        <v/>
      </c>
      <c r="Q23" s="38" t="str">
        <f t="shared" ref="Q23:R23" si="0">IF(AND($G23&lt;&gt;"",$H23&lt;&gt;"",$I23&lt;&gt;""),$I23*IF(ISNUMBER(K23),K23,N23),"")</f>
        <v/>
      </c>
      <c r="R23" s="38" t="str">
        <f t="shared" si="0"/>
        <v/>
      </c>
      <c r="S23" s="38" t="str">
        <f>IF(OR(ISNUMBER(P23),ISNUMBER(Q23),ISNUMBER(R23)),IF(ISNUMBER(P23),P23,0)+IF(ISNUMBER(Q23),Q23,0)*(Dades!$H$385/1000)+IF(ISNUMBER(R23),R23,0)*(Dades!$H$386/1000),"")</f>
        <v/>
      </c>
    </row>
    <row r="24" spans="1:19" ht="15.75" customHeight="1" x14ac:dyDescent="0.25">
      <c r="A24" s="28"/>
      <c r="E24" s="177"/>
      <c r="F24" s="244" t="str">
        <f>IF(E24="","",IF(VLOOKUP(E24,'0.1_Dades generals organització'!$E$44:$J$291,3,FALSE)="","Sí",VLOOKUP(E24,'0.1_Dades generals organització'!$E$44:$J$291,3,FALSE)))</f>
        <v/>
      </c>
      <c r="G24" s="178"/>
      <c r="H24" s="178"/>
      <c r="I24" s="179"/>
      <c r="J24" s="37" t="str">
        <f>IF($H24="Altres (ud)","-",IFERROR(INDEX(Dades!$F$155:$BA$195,MATCH($H24&amp;$G24,Dades!$E$155:$E$195,0),MATCH(Dades!$F$2&amp;J$21,Dades!$F$39:$BA$39,0)),""))</f>
        <v/>
      </c>
      <c r="K24" s="37" t="str">
        <f>IF($H24="Altres (ud)","-",IFERROR(INDEX(Dades!$F$155:$BA$195,MATCH($H24&amp;$G24,Dades!$E$155:$E$195,0),MATCH(Dades!$F$2&amp;K$21,Dades!$F$39:$BA$39,0)),""))</f>
        <v/>
      </c>
      <c r="L24" s="37" t="str">
        <f>IF($H24="Altres (ud)","-",IFERROR(INDEX(Dades!$F$155:$BA$195,MATCH($H24&amp;$G24,Dades!$E$155:$E$195,0),MATCH(Dades!$F$2&amp;L$21,Dades!$F$39:$BA$39,0)),""))</f>
        <v/>
      </c>
      <c r="M24" s="180"/>
      <c r="N24" s="180"/>
      <c r="O24" s="180"/>
      <c r="P24" s="38" t="str">
        <f t="shared" ref="P24:P44" si="1">IF(AND($G24&lt;&gt;"",$H24&lt;&gt;"",$I24&lt;&gt;""),$I24*IF(ISNUMBER(J24),J24,M24),"")</f>
        <v/>
      </c>
      <c r="Q24" s="38" t="str">
        <f t="shared" ref="Q24:Q44" si="2">IF(AND($G24&lt;&gt;"",$H24&lt;&gt;"",$I24&lt;&gt;""),$I24*IF(ISNUMBER(K24),K24,N24),"")</f>
        <v/>
      </c>
      <c r="R24" s="38" t="str">
        <f t="shared" ref="R24:R44" si="3">IF(AND($G24&lt;&gt;"",$H24&lt;&gt;"",$I24&lt;&gt;""),$I24*IF(ISNUMBER(L24),L24,O24),"")</f>
        <v/>
      </c>
      <c r="S24" s="38" t="str">
        <f>IF(OR(ISNUMBER(P24),ISNUMBER(Q24),ISNUMBER(R24)),IF(ISNUMBER(P24),P24,0)+IF(ISNUMBER(Q24),Q24,0)*(Dades!$H$385/1000)+IF(ISNUMBER(R24),R24,0)*(Dades!$H$386/1000),"")</f>
        <v/>
      </c>
    </row>
    <row r="25" spans="1:19" ht="15.75" customHeight="1" x14ac:dyDescent="0.25">
      <c r="A25" s="28"/>
      <c r="E25" s="177"/>
      <c r="F25" s="244" t="str">
        <f>IF(E25="","",IF(VLOOKUP(E25,'0.1_Dades generals organització'!$E$44:$J$291,3,FALSE)="","Sí",VLOOKUP(E25,'0.1_Dades generals organització'!$E$44:$J$291,3,FALSE)))</f>
        <v/>
      </c>
      <c r="G25" s="178"/>
      <c r="H25" s="178"/>
      <c r="I25" s="179"/>
      <c r="J25" s="37" t="str">
        <f>IF($H25="Altres (ud)","-",IFERROR(INDEX(Dades!$F$155:$BA$195,MATCH($H25&amp;$G25,Dades!$E$155:$E$195,0),MATCH(Dades!$F$2&amp;J$21,Dades!$F$39:$BA$39,0)),""))</f>
        <v/>
      </c>
      <c r="K25" s="37" t="str">
        <f>IF($H25="Altres (ud)","-",IFERROR(INDEX(Dades!$F$155:$BA$195,MATCH($H25&amp;$G25,Dades!$E$155:$E$195,0),MATCH(Dades!$F$2&amp;K$21,Dades!$F$39:$BA$39,0)),""))</f>
        <v/>
      </c>
      <c r="L25" s="37" t="str">
        <f>IF($H25="Altres (ud)","-",IFERROR(INDEX(Dades!$F$155:$BA$195,MATCH($H25&amp;$G25,Dades!$E$155:$E$195,0),MATCH(Dades!$F$2&amp;L$21,Dades!$F$39:$BA$39,0)),""))</f>
        <v/>
      </c>
      <c r="M25" s="180"/>
      <c r="N25" s="180"/>
      <c r="O25" s="180"/>
      <c r="P25" s="38" t="str">
        <f t="shared" si="1"/>
        <v/>
      </c>
      <c r="Q25" s="38" t="str">
        <f t="shared" si="2"/>
        <v/>
      </c>
      <c r="R25" s="38" t="str">
        <f t="shared" si="3"/>
        <v/>
      </c>
      <c r="S25" s="38" t="str">
        <f>IF(OR(ISNUMBER(P25),ISNUMBER(Q25),ISNUMBER(R25)),IF(ISNUMBER(P25),P25,0)+IF(ISNUMBER(Q25),Q25,0)*(Dades!$H$385/1000)+IF(ISNUMBER(R25),R25,0)*(Dades!$H$386/1000),"")</f>
        <v/>
      </c>
    </row>
    <row r="26" spans="1:19" ht="15.75" customHeight="1" x14ac:dyDescent="0.25">
      <c r="A26" s="28"/>
      <c r="E26" s="177"/>
      <c r="F26" s="244" t="str">
        <f>IF(E26="","",IF(VLOOKUP(E26,'0.1_Dades generals organització'!$E$44:$J$291,3,FALSE)="","Sí",VLOOKUP(E26,'0.1_Dades generals organització'!$E$44:$J$291,3,FALSE)))</f>
        <v/>
      </c>
      <c r="G26" s="178"/>
      <c r="H26" s="178"/>
      <c r="I26" s="179"/>
      <c r="J26" s="37" t="str">
        <f>IF($H26="Altres (ud)","-",IFERROR(INDEX(Dades!$F$155:$BA$195,MATCH($H26&amp;$G26,Dades!$E$155:$E$195,0),MATCH(Dades!$F$2&amp;J$21,Dades!$F$39:$BA$39,0)),""))</f>
        <v/>
      </c>
      <c r="K26" s="37" t="str">
        <f>IF($H26="Altres (ud)","-",IFERROR(INDEX(Dades!$F$155:$BA$195,MATCH($H26&amp;$G26,Dades!$E$155:$E$195,0),MATCH(Dades!$F$2&amp;K$21,Dades!$F$39:$BA$39,0)),""))</f>
        <v/>
      </c>
      <c r="L26" s="37" t="str">
        <f>IF($H26="Altres (ud)","-",IFERROR(INDEX(Dades!$F$155:$BA$195,MATCH($H26&amp;$G26,Dades!$E$155:$E$195,0),MATCH(Dades!$F$2&amp;L$21,Dades!$F$39:$BA$39,0)),""))</f>
        <v/>
      </c>
      <c r="M26" s="180"/>
      <c r="N26" s="180"/>
      <c r="O26" s="180"/>
      <c r="P26" s="38" t="str">
        <f t="shared" si="1"/>
        <v/>
      </c>
      <c r="Q26" s="38" t="str">
        <f t="shared" si="2"/>
        <v/>
      </c>
      <c r="R26" s="38" t="str">
        <f t="shared" si="3"/>
        <v/>
      </c>
      <c r="S26" s="38" t="str">
        <f>IF(OR(ISNUMBER(P26),ISNUMBER(Q26),ISNUMBER(R26)),IF(ISNUMBER(P26),P26,0)+IF(ISNUMBER(Q26),Q26,0)*(Dades!$H$385/1000)+IF(ISNUMBER(R26),R26,0)*(Dades!$H$386/1000),"")</f>
        <v/>
      </c>
    </row>
    <row r="27" spans="1:19" ht="15.75" customHeight="1" x14ac:dyDescent="0.25">
      <c r="A27" s="28"/>
      <c r="E27" s="177"/>
      <c r="F27" s="244" t="str">
        <f>IF(E27="","",IF(VLOOKUP(E27,'0.1_Dades generals organització'!$E$44:$J$291,3,FALSE)="","Sí",VLOOKUP(E27,'0.1_Dades generals organització'!$E$44:$J$291,3,FALSE)))</f>
        <v/>
      </c>
      <c r="G27" s="178"/>
      <c r="H27" s="178"/>
      <c r="I27" s="179"/>
      <c r="J27" s="37" t="str">
        <f>IF($H27="Altres (ud)","-",IFERROR(INDEX(Dades!$F$155:$BA$195,MATCH($H27&amp;$G27,Dades!$E$155:$E$195,0),MATCH(Dades!$F$2&amp;J$21,Dades!$F$39:$BA$39,0)),""))</f>
        <v/>
      </c>
      <c r="K27" s="37" t="str">
        <f>IF($H27="Altres (ud)","-",IFERROR(INDEX(Dades!$F$155:$BA$195,MATCH($H27&amp;$G27,Dades!$E$155:$E$195,0),MATCH(Dades!$F$2&amp;K$21,Dades!$F$39:$BA$39,0)),""))</f>
        <v/>
      </c>
      <c r="L27" s="37" t="str">
        <f>IF($H27="Altres (ud)","-",IFERROR(INDEX(Dades!$F$155:$BA$195,MATCH($H27&amp;$G27,Dades!$E$155:$E$195,0),MATCH(Dades!$F$2&amp;L$21,Dades!$F$39:$BA$39,0)),""))</f>
        <v/>
      </c>
      <c r="M27" s="180"/>
      <c r="N27" s="180"/>
      <c r="O27" s="180"/>
      <c r="P27" s="38" t="str">
        <f t="shared" si="1"/>
        <v/>
      </c>
      <c r="Q27" s="38" t="str">
        <f t="shared" si="2"/>
        <v/>
      </c>
      <c r="R27" s="38" t="str">
        <f t="shared" si="3"/>
        <v/>
      </c>
      <c r="S27" s="38" t="str">
        <f>IF(OR(ISNUMBER(P27),ISNUMBER(Q27),ISNUMBER(R27)),IF(ISNUMBER(P27),P27,0)+IF(ISNUMBER(Q27),Q27,0)*(Dades!$H$385/1000)+IF(ISNUMBER(R27),R27,0)*(Dades!$H$386/1000),"")</f>
        <v/>
      </c>
    </row>
    <row r="28" spans="1:19" ht="15.75" customHeight="1" x14ac:dyDescent="0.25">
      <c r="A28" s="28"/>
      <c r="E28" s="177"/>
      <c r="F28" s="244" t="str">
        <f>IF(E28="","",IF(VLOOKUP(E28,'0.1_Dades generals organització'!$E$44:$J$291,3,FALSE)="","Sí",VLOOKUP(E28,'0.1_Dades generals organització'!$E$44:$J$291,3,FALSE)))</f>
        <v/>
      </c>
      <c r="G28" s="178"/>
      <c r="H28" s="178"/>
      <c r="I28" s="179"/>
      <c r="J28" s="37" t="str">
        <f>IF($H28="Altres (ud)","-",IFERROR(INDEX(Dades!$F$155:$BA$195,MATCH($H28&amp;$G28,Dades!$E$155:$E$195,0),MATCH(Dades!$F$2&amp;J$21,Dades!$F$39:$BA$39,0)),""))</f>
        <v/>
      </c>
      <c r="K28" s="37" t="str">
        <f>IF($H28="Altres (ud)","-",IFERROR(INDEX(Dades!$F$155:$BA$195,MATCH($H28&amp;$G28,Dades!$E$155:$E$195,0),MATCH(Dades!$F$2&amp;K$21,Dades!$F$39:$BA$39,0)),""))</f>
        <v/>
      </c>
      <c r="L28" s="37" t="str">
        <f>IF($H28="Altres (ud)","-",IFERROR(INDEX(Dades!$F$155:$BA$195,MATCH($H28&amp;$G28,Dades!$E$155:$E$195,0),MATCH(Dades!$F$2&amp;L$21,Dades!$F$39:$BA$39,0)),""))</f>
        <v/>
      </c>
      <c r="M28" s="180"/>
      <c r="N28" s="180"/>
      <c r="O28" s="180"/>
      <c r="P28" s="38" t="str">
        <f t="shared" si="1"/>
        <v/>
      </c>
      <c r="Q28" s="38" t="str">
        <f t="shared" si="2"/>
        <v/>
      </c>
      <c r="R28" s="38" t="str">
        <f t="shared" si="3"/>
        <v/>
      </c>
      <c r="S28" s="38" t="str">
        <f>IF(OR(ISNUMBER(P28),ISNUMBER(Q28),ISNUMBER(R28)),IF(ISNUMBER(P28),P28,0)+IF(ISNUMBER(Q28),Q28,0)*(Dades!$H$385/1000)+IF(ISNUMBER(R28),R28,0)*(Dades!$H$386/1000),"")</f>
        <v/>
      </c>
    </row>
    <row r="29" spans="1:19" ht="15.75" customHeight="1" x14ac:dyDescent="0.25">
      <c r="A29" s="28"/>
      <c r="E29" s="177"/>
      <c r="F29" s="244" t="str">
        <f>IF(E29="","",IF(VLOOKUP(E29,'0.1_Dades generals organització'!$E$44:$J$291,3,FALSE)="","Sí",VLOOKUP(E29,'0.1_Dades generals organització'!$E$44:$J$291,3,FALSE)))</f>
        <v/>
      </c>
      <c r="G29" s="178"/>
      <c r="H29" s="178"/>
      <c r="I29" s="179"/>
      <c r="J29" s="37" t="str">
        <f>IF($H29="Altres (ud)","-",IFERROR(INDEX(Dades!$F$155:$BA$195,MATCH($H29&amp;$G29,Dades!$E$155:$E$195,0),MATCH(Dades!$F$2&amp;J$21,Dades!$F$39:$BA$39,0)),""))</f>
        <v/>
      </c>
      <c r="K29" s="37" t="str">
        <f>IF($H29="Altres (ud)","-",IFERROR(INDEX(Dades!$F$155:$BA$195,MATCH($H29&amp;$G29,Dades!$E$155:$E$195,0),MATCH(Dades!$F$2&amp;K$21,Dades!$F$39:$BA$39,0)),""))</f>
        <v/>
      </c>
      <c r="L29" s="37" t="str">
        <f>IF($H29="Altres (ud)","-",IFERROR(INDEX(Dades!$F$155:$BA$195,MATCH($H29&amp;$G29,Dades!$E$155:$E$195,0),MATCH(Dades!$F$2&amp;L$21,Dades!$F$39:$BA$39,0)),""))</f>
        <v/>
      </c>
      <c r="M29" s="180"/>
      <c r="N29" s="180"/>
      <c r="O29" s="180"/>
      <c r="P29" s="38" t="str">
        <f t="shared" si="1"/>
        <v/>
      </c>
      <c r="Q29" s="38" t="str">
        <f t="shared" si="2"/>
        <v/>
      </c>
      <c r="R29" s="38" t="str">
        <f t="shared" si="3"/>
        <v/>
      </c>
      <c r="S29" s="38" t="str">
        <f>IF(OR(ISNUMBER(P29),ISNUMBER(Q29),ISNUMBER(R29)),IF(ISNUMBER(P29),P29,0)+IF(ISNUMBER(Q29),Q29,0)*(Dades!$H$385/1000)+IF(ISNUMBER(R29),R29,0)*(Dades!$H$386/1000),"")</f>
        <v/>
      </c>
    </row>
    <row r="30" spans="1:19" ht="15.75" customHeight="1" x14ac:dyDescent="0.25">
      <c r="A30" s="28"/>
      <c r="E30" s="177"/>
      <c r="F30" s="244" t="str">
        <f>IF(E30="","",IF(VLOOKUP(E30,'0.1_Dades generals organització'!$E$44:$J$291,3,FALSE)="","Sí",VLOOKUP(E30,'0.1_Dades generals organització'!$E$44:$J$291,3,FALSE)))</f>
        <v/>
      </c>
      <c r="G30" s="178"/>
      <c r="H30" s="178"/>
      <c r="I30" s="179"/>
      <c r="J30" s="37" t="str">
        <f>IF($H30="Altres (ud)","-",IFERROR(INDEX(Dades!$F$155:$BA$195,MATCH($H30&amp;$G30,Dades!$E$155:$E$195,0),MATCH(Dades!$F$2&amp;J$21,Dades!$F$39:$BA$39,0)),""))</f>
        <v/>
      </c>
      <c r="K30" s="37" t="str">
        <f>IF($H30="Altres (ud)","-",IFERROR(INDEX(Dades!$F$155:$BA$195,MATCH($H30&amp;$G30,Dades!$E$155:$E$195,0),MATCH(Dades!$F$2&amp;K$21,Dades!$F$39:$BA$39,0)),""))</f>
        <v/>
      </c>
      <c r="L30" s="37" t="str">
        <f>IF($H30="Altres (ud)","-",IFERROR(INDEX(Dades!$F$155:$BA$195,MATCH($H30&amp;$G30,Dades!$E$155:$E$195,0),MATCH(Dades!$F$2&amp;L$21,Dades!$F$39:$BA$39,0)),""))</f>
        <v/>
      </c>
      <c r="M30" s="180"/>
      <c r="N30" s="180"/>
      <c r="O30" s="180"/>
      <c r="P30" s="38" t="str">
        <f t="shared" si="1"/>
        <v/>
      </c>
      <c r="Q30" s="38" t="str">
        <f t="shared" si="2"/>
        <v/>
      </c>
      <c r="R30" s="38" t="str">
        <f t="shared" si="3"/>
        <v/>
      </c>
      <c r="S30" s="38" t="str">
        <f>IF(OR(ISNUMBER(P30),ISNUMBER(Q30),ISNUMBER(R30)),IF(ISNUMBER(P30),P30,0)+IF(ISNUMBER(Q30),Q30,0)*(Dades!$H$385/1000)+IF(ISNUMBER(R30),R30,0)*(Dades!$H$386/1000),"")</f>
        <v/>
      </c>
    </row>
    <row r="31" spans="1:19" ht="15.75" customHeight="1" x14ac:dyDescent="0.25">
      <c r="A31" s="28"/>
      <c r="E31" s="177"/>
      <c r="F31" s="244" t="str">
        <f>IF(E31="","",IF(VLOOKUP(E31,'0.1_Dades generals organització'!$E$44:$J$291,3,FALSE)="","Sí",VLOOKUP(E31,'0.1_Dades generals organització'!$E$44:$J$291,3,FALSE)))</f>
        <v/>
      </c>
      <c r="G31" s="178"/>
      <c r="H31" s="178"/>
      <c r="I31" s="179"/>
      <c r="J31" s="37" t="str">
        <f>IF($H31="Altres (ud)","-",IFERROR(INDEX(Dades!$F$155:$BA$195,MATCH($H31&amp;$G31,Dades!$E$155:$E$195,0),MATCH(Dades!$F$2&amp;J$21,Dades!$F$39:$BA$39,0)),""))</f>
        <v/>
      </c>
      <c r="K31" s="37" t="str">
        <f>IF($H31="Altres (ud)","-",IFERROR(INDEX(Dades!$F$155:$BA$195,MATCH($H31&amp;$G31,Dades!$E$155:$E$195,0),MATCH(Dades!$F$2&amp;K$21,Dades!$F$39:$BA$39,0)),""))</f>
        <v/>
      </c>
      <c r="L31" s="37" t="str">
        <f>IF($H31="Altres (ud)","-",IFERROR(INDEX(Dades!$F$155:$BA$195,MATCH($H31&amp;$G31,Dades!$E$155:$E$195,0),MATCH(Dades!$F$2&amp;L$21,Dades!$F$39:$BA$39,0)),""))</f>
        <v/>
      </c>
      <c r="M31" s="180"/>
      <c r="N31" s="180"/>
      <c r="O31" s="180"/>
      <c r="P31" s="38" t="str">
        <f t="shared" si="1"/>
        <v/>
      </c>
      <c r="Q31" s="38" t="str">
        <f t="shared" si="2"/>
        <v/>
      </c>
      <c r="R31" s="38" t="str">
        <f t="shared" si="3"/>
        <v/>
      </c>
      <c r="S31" s="38" t="str">
        <f>IF(OR(ISNUMBER(P31),ISNUMBER(Q31),ISNUMBER(R31)),IF(ISNUMBER(P31),P31,0)+IF(ISNUMBER(Q31),Q31,0)*(Dades!$H$385/1000)+IF(ISNUMBER(R31),R31,0)*(Dades!$H$386/1000),"")</f>
        <v/>
      </c>
    </row>
    <row r="32" spans="1:19" ht="15.75" customHeight="1" x14ac:dyDescent="0.25">
      <c r="A32" s="28"/>
      <c r="E32" s="177"/>
      <c r="F32" s="244" t="str">
        <f>IF(E32="","",IF(VLOOKUP(E32,'0.1_Dades generals organització'!$E$44:$J$291,3,FALSE)="","Sí",VLOOKUP(E32,'0.1_Dades generals organització'!$E$44:$J$291,3,FALSE)))</f>
        <v/>
      </c>
      <c r="G32" s="178"/>
      <c r="H32" s="178"/>
      <c r="I32" s="179"/>
      <c r="J32" s="37" t="str">
        <f>IF($H32="Altres (ud)","-",IFERROR(INDEX(Dades!$F$155:$BA$195,MATCH($H32&amp;$G32,Dades!$E$155:$E$195,0),MATCH(Dades!$F$2&amp;J$21,Dades!$F$39:$BA$39,0)),""))</f>
        <v/>
      </c>
      <c r="K32" s="37" t="str">
        <f>IF($H32="Altres (ud)","-",IFERROR(INDEX(Dades!$F$155:$BA$195,MATCH($H32&amp;$G32,Dades!$E$155:$E$195,0),MATCH(Dades!$F$2&amp;K$21,Dades!$F$39:$BA$39,0)),""))</f>
        <v/>
      </c>
      <c r="L32" s="37" t="str">
        <f>IF($H32="Altres (ud)","-",IFERROR(INDEX(Dades!$F$155:$BA$195,MATCH($H32&amp;$G32,Dades!$E$155:$E$195,0),MATCH(Dades!$F$2&amp;L$21,Dades!$F$39:$BA$39,0)),""))</f>
        <v/>
      </c>
      <c r="M32" s="180"/>
      <c r="N32" s="180"/>
      <c r="O32" s="180"/>
      <c r="P32" s="38" t="str">
        <f t="shared" si="1"/>
        <v/>
      </c>
      <c r="Q32" s="38" t="str">
        <f t="shared" si="2"/>
        <v/>
      </c>
      <c r="R32" s="38" t="str">
        <f t="shared" si="3"/>
        <v/>
      </c>
      <c r="S32" s="38" t="str">
        <f>IF(OR(ISNUMBER(P32),ISNUMBER(Q32),ISNUMBER(R32)),IF(ISNUMBER(P32),P32,0)+IF(ISNUMBER(Q32),Q32,0)*(Dades!$H$385/1000)+IF(ISNUMBER(R32),R32,0)*(Dades!$H$386/1000),"")</f>
        <v/>
      </c>
    </row>
    <row r="33" spans="1:21" ht="15.75" customHeight="1" x14ac:dyDescent="0.25">
      <c r="A33" s="28"/>
      <c r="E33" s="177"/>
      <c r="F33" s="244" t="str">
        <f>IF(E33="","",IF(VLOOKUP(E33,'0.1_Dades generals organització'!$E$44:$J$291,3,FALSE)="","Sí",VLOOKUP(E33,'0.1_Dades generals organització'!$E$44:$J$291,3,FALSE)))</f>
        <v/>
      </c>
      <c r="G33" s="178"/>
      <c r="H33" s="178"/>
      <c r="I33" s="179"/>
      <c r="J33" s="37" t="str">
        <f>IF($H33="Altres (ud)","-",IFERROR(INDEX(Dades!$F$155:$BA$195,MATCH($H33&amp;$G33,Dades!$E$155:$E$195,0),MATCH(Dades!$F$2&amp;J$21,Dades!$F$39:$BA$39,0)),""))</f>
        <v/>
      </c>
      <c r="K33" s="37" t="str">
        <f>IF($H33="Altres (ud)","-",IFERROR(INDEX(Dades!$F$155:$BA$195,MATCH($H33&amp;$G33,Dades!$E$155:$E$195,0),MATCH(Dades!$F$2&amp;K$21,Dades!$F$39:$BA$39,0)),""))</f>
        <v/>
      </c>
      <c r="L33" s="37" t="str">
        <f>IF($H33="Altres (ud)","-",IFERROR(INDEX(Dades!$F$155:$BA$195,MATCH($H33&amp;$G33,Dades!$E$155:$E$195,0),MATCH(Dades!$F$2&amp;L$21,Dades!$F$39:$BA$39,0)),""))</f>
        <v/>
      </c>
      <c r="M33" s="180"/>
      <c r="N33" s="180"/>
      <c r="O33" s="180"/>
      <c r="P33" s="38" t="str">
        <f t="shared" si="1"/>
        <v/>
      </c>
      <c r="Q33" s="38" t="str">
        <f t="shared" si="2"/>
        <v/>
      </c>
      <c r="R33" s="38" t="str">
        <f t="shared" si="3"/>
        <v/>
      </c>
      <c r="S33" s="38" t="str">
        <f>IF(OR(ISNUMBER(P33),ISNUMBER(Q33),ISNUMBER(R33)),IF(ISNUMBER(P33),P33,0)+IF(ISNUMBER(Q33),Q33,0)*(Dades!$H$385/1000)+IF(ISNUMBER(R33),R33,0)*(Dades!$H$386/1000),"")</f>
        <v/>
      </c>
    </row>
    <row r="34" spans="1:21" ht="15.75" customHeight="1" x14ac:dyDescent="0.25">
      <c r="A34" s="28"/>
      <c r="E34" s="177"/>
      <c r="F34" s="244" t="str">
        <f>IF(E34="","",IF(VLOOKUP(E34,'0.1_Dades generals organització'!$E$44:$J$291,3,FALSE)="","Sí",VLOOKUP(E34,'0.1_Dades generals organització'!$E$44:$J$291,3,FALSE)))</f>
        <v/>
      </c>
      <c r="G34" s="178"/>
      <c r="H34" s="178"/>
      <c r="I34" s="179"/>
      <c r="J34" s="37" t="str">
        <f>IF($H34="Altres (ud)","-",IFERROR(INDEX(Dades!$F$155:$BA$195,MATCH($H34&amp;$G34,Dades!$E$155:$E$195,0),MATCH(Dades!$F$2&amp;J$21,Dades!$F$39:$BA$39,0)),""))</f>
        <v/>
      </c>
      <c r="K34" s="37" t="str">
        <f>IF($H34="Altres (ud)","-",IFERROR(INDEX(Dades!$F$155:$BA$195,MATCH($H34&amp;$G34,Dades!$E$155:$E$195,0),MATCH(Dades!$F$2&amp;K$21,Dades!$F$39:$BA$39,0)),""))</f>
        <v/>
      </c>
      <c r="L34" s="37" t="str">
        <f>IF($H34="Altres (ud)","-",IFERROR(INDEX(Dades!$F$155:$BA$195,MATCH($H34&amp;$G34,Dades!$E$155:$E$195,0),MATCH(Dades!$F$2&amp;L$21,Dades!$F$39:$BA$39,0)),""))</f>
        <v/>
      </c>
      <c r="M34" s="180"/>
      <c r="N34" s="180"/>
      <c r="O34" s="180"/>
      <c r="P34" s="38" t="str">
        <f t="shared" si="1"/>
        <v/>
      </c>
      <c r="Q34" s="38" t="str">
        <f t="shared" si="2"/>
        <v/>
      </c>
      <c r="R34" s="38" t="str">
        <f t="shared" si="3"/>
        <v/>
      </c>
      <c r="S34" s="38" t="str">
        <f>IF(OR(ISNUMBER(P34),ISNUMBER(Q34),ISNUMBER(R34)),IF(ISNUMBER(P34),P34,0)+IF(ISNUMBER(Q34),Q34,0)*(Dades!$H$385/1000)+IF(ISNUMBER(R34),R34,0)*(Dades!$H$386/1000),"")</f>
        <v/>
      </c>
    </row>
    <row r="35" spans="1:21" ht="15.75" customHeight="1" x14ac:dyDescent="0.25">
      <c r="A35" s="28"/>
      <c r="E35" s="177"/>
      <c r="F35" s="244" t="str">
        <f>IF(E35="","",IF(VLOOKUP(E35,'0.1_Dades generals organització'!$E$44:$J$291,3,FALSE)="","Sí",VLOOKUP(E35,'0.1_Dades generals organització'!$E$44:$J$291,3,FALSE)))</f>
        <v/>
      </c>
      <c r="G35" s="178"/>
      <c r="H35" s="178"/>
      <c r="I35" s="179"/>
      <c r="J35" s="37" t="str">
        <f>IF($H35="Altres (ud)","-",IFERROR(INDEX(Dades!$F$155:$BA$195,MATCH($H35&amp;$G35,Dades!$E$155:$E$195,0),MATCH(Dades!$F$2&amp;J$21,Dades!$F$39:$BA$39,0)),""))</f>
        <v/>
      </c>
      <c r="K35" s="37" t="str">
        <f>IF($H35="Altres (ud)","-",IFERROR(INDEX(Dades!$F$155:$BA$195,MATCH($H35&amp;$G35,Dades!$E$155:$E$195,0),MATCH(Dades!$F$2&amp;K$21,Dades!$F$39:$BA$39,0)),""))</f>
        <v/>
      </c>
      <c r="L35" s="37" t="str">
        <f>IF($H35="Altres (ud)","-",IFERROR(INDEX(Dades!$F$155:$BA$195,MATCH($H35&amp;$G35,Dades!$E$155:$E$195,0),MATCH(Dades!$F$2&amp;L$21,Dades!$F$39:$BA$39,0)),""))</f>
        <v/>
      </c>
      <c r="M35" s="180"/>
      <c r="N35" s="180"/>
      <c r="O35" s="180"/>
      <c r="P35" s="38" t="str">
        <f t="shared" si="1"/>
        <v/>
      </c>
      <c r="Q35" s="38" t="str">
        <f t="shared" si="2"/>
        <v/>
      </c>
      <c r="R35" s="38" t="str">
        <f t="shared" si="3"/>
        <v/>
      </c>
      <c r="S35" s="38" t="str">
        <f>IF(OR(ISNUMBER(P35),ISNUMBER(Q35),ISNUMBER(R35)),IF(ISNUMBER(P35),P35,0)+IF(ISNUMBER(Q35),Q35,0)*(Dades!$H$385/1000)+IF(ISNUMBER(R35),R35,0)*(Dades!$H$386/1000),"")</f>
        <v/>
      </c>
    </row>
    <row r="36" spans="1:21" ht="15.75" customHeight="1" x14ac:dyDescent="0.25">
      <c r="A36" s="28"/>
      <c r="E36" s="177"/>
      <c r="F36" s="244" t="str">
        <f>IF(E36="","",IF(VLOOKUP(E36,'0.1_Dades generals organització'!$E$44:$J$291,3,FALSE)="","Sí",VLOOKUP(E36,'0.1_Dades generals organització'!$E$44:$J$291,3,FALSE)))</f>
        <v/>
      </c>
      <c r="G36" s="178"/>
      <c r="H36" s="178"/>
      <c r="I36" s="179"/>
      <c r="J36" s="37" t="str">
        <f>IF($H36="Altres (ud)","-",IFERROR(INDEX(Dades!$F$155:$BA$195,MATCH($H36&amp;$G36,Dades!$E$155:$E$195,0),MATCH(Dades!$F$2&amp;J$21,Dades!$F$39:$BA$39,0)),""))</f>
        <v/>
      </c>
      <c r="K36" s="37" t="str">
        <f>IF($H36="Altres (ud)","-",IFERROR(INDEX(Dades!$F$155:$BA$195,MATCH($H36&amp;$G36,Dades!$E$155:$E$195,0),MATCH(Dades!$F$2&amp;K$21,Dades!$F$39:$BA$39,0)),""))</f>
        <v/>
      </c>
      <c r="L36" s="37" t="str">
        <f>IF($H36="Altres (ud)","-",IFERROR(INDEX(Dades!$F$155:$BA$195,MATCH($H36&amp;$G36,Dades!$E$155:$E$195,0),MATCH(Dades!$F$2&amp;L$21,Dades!$F$39:$BA$39,0)),""))</f>
        <v/>
      </c>
      <c r="M36" s="180"/>
      <c r="N36" s="180"/>
      <c r="O36" s="180"/>
      <c r="P36" s="38" t="str">
        <f t="shared" si="1"/>
        <v/>
      </c>
      <c r="Q36" s="38" t="str">
        <f t="shared" si="2"/>
        <v/>
      </c>
      <c r="R36" s="38" t="str">
        <f t="shared" si="3"/>
        <v/>
      </c>
      <c r="S36" s="38" t="str">
        <f>IF(OR(ISNUMBER(P36),ISNUMBER(Q36),ISNUMBER(R36)),IF(ISNUMBER(P36),P36,0)+IF(ISNUMBER(Q36),Q36,0)*(Dades!$H$385/1000)+IF(ISNUMBER(R36),R36,0)*(Dades!$H$386/1000),"")</f>
        <v/>
      </c>
    </row>
    <row r="37" spans="1:21" ht="15.75" customHeight="1" x14ac:dyDescent="0.25">
      <c r="A37" s="28"/>
      <c r="E37" s="177"/>
      <c r="F37" s="244" t="str">
        <f>IF(E37="","",IF(VLOOKUP(E37,'0.1_Dades generals organització'!$E$44:$J$291,3,FALSE)="","Sí",VLOOKUP(E37,'0.1_Dades generals organització'!$E$44:$J$291,3,FALSE)))</f>
        <v/>
      </c>
      <c r="G37" s="178"/>
      <c r="H37" s="178"/>
      <c r="I37" s="179"/>
      <c r="J37" s="37" t="str">
        <f>IF($H37="Altres (ud)","-",IFERROR(INDEX(Dades!$F$155:$BA$195,MATCH($H37&amp;$G37,Dades!$E$155:$E$195,0),MATCH(Dades!$F$2&amp;J$21,Dades!$F$39:$BA$39,0)),""))</f>
        <v/>
      </c>
      <c r="K37" s="37" t="str">
        <f>IF($H37="Altres (ud)","-",IFERROR(INDEX(Dades!$F$155:$BA$195,MATCH($H37&amp;$G37,Dades!$E$155:$E$195,0),MATCH(Dades!$F$2&amp;K$21,Dades!$F$39:$BA$39,0)),""))</f>
        <v/>
      </c>
      <c r="L37" s="37" t="str">
        <f>IF($H37="Altres (ud)","-",IFERROR(INDEX(Dades!$F$155:$BA$195,MATCH($H37&amp;$G37,Dades!$E$155:$E$195,0),MATCH(Dades!$F$2&amp;L$21,Dades!$F$39:$BA$39,0)),""))</f>
        <v/>
      </c>
      <c r="M37" s="180"/>
      <c r="N37" s="180"/>
      <c r="O37" s="180"/>
      <c r="P37" s="38" t="str">
        <f t="shared" si="1"/>
        <v/>
      </c>
      <c r="Q37" s="38" t="str">
        <f t="shared" si="2"/>
        <v/>
      </c>
      <c r="R37" s="38" t="str">
        <f t="shared" si="3"/>
        <v/>
      </c>
      <c r="S37" s="38" t="str">
        <f>IF(OR(ISNUMBER(P37),ISNUMBER(Q37),ISNUMBER(R37)),IF(ISNUMBER(P37),P37,0)+IF(ISNUMBER(Q37),Q37,0)*(Dades!$H$385/1000)+IF(ISNUMBER(R37),R37,0)*(Dades!$H$386/1000),"")</f>
        <v/>
      </c>
    </row>
    <row r="38" spans="1:21" ht="15.75" customHeight="1" x14ac:dyDescent="0.25">
      <c r="A38" s="28"/>
      <c r="E38" s="177"/>
      <c r="F38" s="244" t="str">
        <f>IF(E38="","",IF(VLOOKUP(E38,'0.1_Dades generals organització'!$E$44:$J$291,3,FALSE)="","Sí",VLOOKUP(E38,'0.1_Dades generals organització'!$E$44:$J$291,3,FALSE)))</f>
        <v/>
      </c>
      <c r="G38" s="178"/>
      <c r="H38" s="178"/>
      <c r="I38" s="179"/>
      <c r="J38" s="37" t="str">
        <f>IF($H38="Altres (ud)","-",IFERROR(INDEX(Dades!$F$155:$BA$195,MATCH($H38&amp;$G38,Dades!$E$155:$E$195,0),MATCH(Dades!$F$2&amp;J$21,Dades!$F$39:$BA$39,0)),""))</f>
        <v/>
      </c>
      <c r="K38" s="37" t="str">
        <f>IF($H38="Altres (ud)","-",IFERROR(INDEX(Dades!$F$155:$BA$195,MATCH($H38&amp;$G38,Dades!$E$155:$E$195,0),MATCH(Dades!$F$2&amp;K$21,Dades!$F$39:$BA$39,0)),""))</f>
        <v/>
      </c>
      <c r="L38" s="37" t="str">
        <f>IF($H38="Altres (ud)","-",IFERROR(INDEX(Dades!$F$155:$BA$195,MATCH($H38&amp;$G38,Dades!$E$155:$E$195,0),MATCH(Dades!$F$2&amp;L$21,Dades!$F$39:$BA$39,0)),""))</f>
        <v/>
      </c>
      <c r="M38" s="180"/>
      <c r="N38" s="180"/>
      <c r="O38" s="180"/>
      <c r="P38" s="38" t="str">
        <f t="shared" si="1"/>
        <v/>
      </c>
      <c r="Q38" s="38" t="str">
        <f t="shared" si="2"/>
        <v/>
      </c>
      <c r="R38" s="38" t="str">
        <f t="shared" si="3"/>
        <v/>
      </c>
      <c r="S38" s="38" t="str">
        <f>IF(OR(ISNUMBER(P38),ISNUMBER(Q38),ISNUMBER(R38)),IF(ISNUMBER(P38),P38,0)+IF(ISNUMBER(Q38),Q38,0)*(Dades!$H$385/1000)+IF(ISNUMBER(R38),R38,0)*(Dades!$H$386/1000),"")</f>
        <v/>
      </c>
    </row>
    <row r="39" spans="1:21" ht="15.75" customHeight="1" x14ac:dyDescent="0.25">
      <c r="A39" s="551"/>
      <c r="E39" s="177"/>
      <c r="F39" s="244" t="str">
        <f>IF(E39="","",IF(VLOOKUP(E39,'0.1_Dades generals organització'!$E$44:$J$291,3,FALSE)="","Sí",VLOOKUP(E39,'0.1_Dades generals organització'!$E$44:$J$291,3,FALSE)))</f>
        <v/>
      </c>
      <c r="G39" s="178"/>
      <c r="H39" s="178"/>
      <c r="I39" s="179"/>
      <c r="J39" s="37" t="str">
        <f>IF($H39="Altres (ud)","-",IFERROR(INDEX(Dades!$F$155:$BA$195,MATCH($H39&amp;$G39,Dades!$E$155:$E$195,0),MATCH(Dades!$F$2&amp;J$21,Dades!$F$39:$BA$39,0)),""))</f>
        <v/>
      </c>
      <c r="K39" s="37" t="str">
        <f>IF($H39="Altres (ud)","-",IFERROR(INDEX(Dades!$F$155:$BA$195,MATCH($H39&amp;$G39,Dades!$E$155:$E$195,0),MATCH(Dades!$F$2&amp;K$21,Dades!$F$39:$BA$39,0)),""))</f>
        <v/>
      </c>
      <c r="L39" s="37" t="str">
        <f>IF($H39="Altres (ud)","-",IFERROR(INDEX(Dades!$F$155:$BA$195,MATCH($H39&amp;$G39,Dades!$E$155:$E$195,0),MATCH(Dades!$F$2&amp;L$21,Dades!$F$39:$BA$39,0)),""))</f>
        <v/>
      </c>
      <c r="M39" s="180"/>
      <c r="N39" s="180"/>
      <c r="O39" s="180"/>
      <c r="P39" s="38" t="str">
        <f t="shared" si="1"/>
        <v/>
      </c>
      <c r="Q39" s="38" t="str">
        <f t="shared" si="2"/>
        <v/>
      </c>
      <c r="R39" s="38" t="str">
        <f t="shared" si="3"/>
        <v/>
      </c>
      <c r="S39" s="38" t="str">
        <f>IF(OR(ISNUMBER(P39),ISNUMBER(Q39),ISNUMBER(R39)),IF(ISNUMBER(P39),P39,0)+IF(ISNUMBER(Q39),Q39,0)*(Dades!$H$385/1000)+IF(ISNUMBER(R39),R39,0)*(Dades!$H$386/1000),"")</f>
        <v/>
      </c>
    </row>
    <row r="40" spans="1:21" ht="15.75" customHeight="1" x14ac:dyDescent="0.25">
      <c r="A40" s="28"/>
      <c r="E40" s="177"/>
      <c r="F40" s="244" t="str">
        <f>IF(E40="","",IF(VLOOKUP(E40,'0.1_Dades generals organització'!$E$44:$J$291,3,FALSE)="","Sí",VLOOKUP(E40,'0.1_Dades generals organització'!$E$44:$J$291,3,FALSE)))</f>
        <v/>
      </c>
      <c r="G40" s="178"/>
      <c r="H40" s="178"/>
      <c r="I40" s="179"/>
      <c r="J40" s="37" t="str">
        <f>IF($H40="Altres (ud)","-",IFERROR(INDEX(Dades!$F$155:$BA$195,MATCH($H40&amp;$G40,Dades!$E$155:$E$195,0),MATCH(Dades!$F$2&amp;J$21,Dades!$F$39:$BA$39,0)),""))</f>
        <v/>
      </c>
      <c r="K40" s="37" t="str">
        <f>IF($H40="Altres (ud)","-",IFERROR(INDEX(Dades!$F$155:$BA$195,MATCH($H40&amp;$G40,Dades!$E$155:$E$195,0),MATCH(Dades!$F$2&amp;K$21,Dades!$F$39:$BA$39,0)),""))</f>
        <v/>
      </c>
      <c r="L40" s="37" t="str">
        <f>IF($H40="Altres (ud)","-",IFERROR(INDEX(Dades!$F$155:$BA$195,MATCH($H40&amp;$G40,Dades!$E$155:$E$195,0),MATCH(Dades!$F$2&amp;L$21,Dades!$F$39:$BA$39,0)),""))</f>
        <v/>
      </c>
      <c r="M40" s="180"/>
      <c r="N40" s="180"/>
      <c r="O40" s="180"/>
      <c r="P40" s="38" t="str">
        <f t="shared" si="1"/>
        <v/>
      </c>
      <c r="Q40" s="38" t="str">
        <f t="shared" si="2"/>
        <v/>
      </c>
      <c r="R40" s="38" t="str">
        <f t="shared" si="3"/>
        <v/>
      </c>
      <c r="S40" s="38" t="str">
        <f>IF(OR(ISNUMBER(P40),ISNUMBER(Q40),ISNUMBER(R40)),IF(ISNUMBER(P40),P40,0)+IF(ISNUMBER(Q40),Q40,0)*(Dades!$H$385/1000)+IF(ISNUMBER(R40),R40,0)*(Dades!$H$386/1000),"")</f>
        <v/>
      </c>
    </row>
    <row r="41" spans="1:21" ht="15.75" customHeight="1" x14ac:dyDescent="0.25">
      <c r="A41" s="28"/>
      <c r="E41" s="177"/>
      <c r="F41" s="244" t="str">
        <f>IF(E41="","",IF(VLOOKUP(E41,'0.1_Dades generals organització'!$E$44:$J$291,3,FALSE)="","Sí",VLOOKUP(E41,'0.1_Dades generals organització'!$E$44:$J$291,3,FALSE)))</f>
        <v/>
      </c>
      <c r="G41" s="178"/>
      <c r="H41" s="178"/>
      <c r="I41" s="179"/>
      <c r="J41" s="37" t="str">
        <f>IF($H41="Altres (ud)","-",IFERROR(INDEX(Dades!$F$155:$BA$195,MATCH($H41&amp;$G41,Dades!$E$155:$E$195,0),MATCH(Dades!$F$2&amp;J$21,Dades!$F$39:$BA$39,0)),""))</f>
        <v/>
      </c>
      <c r="K41" s="37" t="str">
        <f>IF($H41="Altres (ud)","-",IFERROR(INDEX(Dades!$F$155:$BA$195,MATCH($H41&amp;$G41,Dades!$E$155:$E$195,0),MATCH(Dades!$F$2&amp;K$21,Dades!$F$39:$BA$39,0)),""))</f>
        <v/>
      </c>
      <c r="L41" s="37" t="str">
        <f>IF($H41="Altres (ud)","-",IFERROR(INDEX(Dades!$F$155:$BA$195,MATCH($H41&amp;$G41,Dades!$E$155:$E$195,0),MATCH(Dades!$F$2&amp;L$21,Dades!$F$39:$BA$39,0)),""))</f>
        <v/>
      </c>
      <c r="M41" s="180"/>
      <c r="N41" s="180"/>
      <c r="O41" s="180"/>
      <c r="P41" s="38" t="str">
        <f t="shared" si="1"/>
        <v/>
      </c>
      <c r="Q41" s="38" t="str">
        <f t="shared" si="2"/>
        <v/>
      </c>
      <c r="R41" s="38" t="str">
        <f t="shared" si="3"/>
        <v/>
      </c>
      <c r="S41" s="38" t="str">
        <f>IF(OR(ISNUMBER(P41),ISNUMBER(Q41),ISNUMBER(R41)),IF(ISNUMBER(P41),P41,0)+IF(ISNUMBER(Q41),Q41,0)*(Dades!$H$385/1000)+IF(ISNUMBER(R41),R41,0)*(Dades!$H$386/1000),"")</f>
        <v/>
      </c>
    </row>
    <row r="42" spans="1:21" ht="15.75" customHeight="1" x14ac:dyDescent="0.25">
      <c r="A42" s="28"/>
      <c r="E42" s="177"/>
      <c r="F42" s="244" t="str">
        <f>IF(E42="","",IF(VLOOKUP(E42,'0.1_Dades generals organització'!$E$44:$J$291,3,FALSE)="","Sí",VLOOKUP(E42,'0.1_Dades generals organització'!$E$44:$J$291,3,FALSE)))</f>
        <v/>
      </c>
      <c r="G42" s="178"/>
      <c r="H42" s="178"/>
      <c r="I42" s="179"/>
      <c r="J42" s="37" t="str">
        <f>IF($H42="Altres (ud)","-",IFERROR(INDEX(Dades!$F$155:$BA$195,MATCH($H42&amp;$G42,Dades!$E$155:$E$195,0),MATCH(Dades!$F$2&amp;J$21,Dades!$F$39:$BA$39,0)),""))</f>
        <v/>
      </c>
      <c r="K42" s="37" t="str">
        <f>IF($H42="Altres (ud)","-",IFERROR(INDEX(Dades!$F$155:$BA$195,MATCH($H42&amp;$G42,Dades!$E$155:$E$195,0),MATCH(Dades!$F$2&amp;K$21,Dades!$F$39:$BA$39,0)),""))</f>
        <v/>
      </c>
      <c r="L42" s="37" t="str">
        <f>IF($H42="Altres (ud)","-",IFERROR(INDEX(Dades!$F$155:$BA$195,MATCH($H42&amp;$G42,Dades!$E$155:$E$195,0),MATCH(Dades!$F$2&amp;L$21,Dades!$F$39:$BA$39,0)),""))</f>
        <v/>
      </c>
      <c r="M42" s="180"/>
      <c r="N42" s="180"/>
      <c r="O42" s="180"/>
      <c r="P42" s="38" t="str">
        <f t="shared" si="1"/>
        <v/>
      </c>
      <c r="Q42" s="38" t="str">
        <f t="shared" si="2"/>
        <v/>
      </c>
      <c r="R42" s="38" t="str">
        <f t="shared" si="3"/>
        <v/>
      </c>
      <c r="S42" s="38" t="str">
        <f>IF(OR(ISNUMBER(P42),ISNUMBER(Q42),ISNUMBER(R42)),IF(ISNUMBER(P42),P42,0)+IF(ISNUMBER(Q42),Q42,0)*(Dades!$H$385/1000)+IF(ISNUMBER(R42),R42,0)*(Dades!$H$386/1000),"")</f>
        <v/>
      </c>
    </row>
    <row r="43" spans="1:21" ht="15.75" customHeight="1" x14ac:dyDescent="0.25">
      <c r="A43" s="28"/>
      <c r="E43" s="177"/>
      <c r="F43" s="244" t="str">
        <f>IF(E43="","",IF(VLOOKUP(E43,'0.1_Dades generals organització'!$E$44:$J$291,3,FALSE)="","Sí",VLOOKUP(E43,'0.1_Dades generals organització'!$E$44:$J$291,3,FALSE)))</f>
        <v/>
      </c>
      <c r="G43" s="178"/>
      <c r="H43" s="178"/>
      <c r="I43" s="179"/>
      <c r="J43" s="37" t="str">
        <f>IF($H43="Altres (ud)","-",IFERROR(INDEX(Dades!$F$155:$BA$195,MATCH($H43&amp;$G43,Dades!$E$155:$E$195,0),MATCH(Dades!$F$2&amp;J$21,Dades!$F$39:$BA$39,0)),""))</f>
        <v/>
      </c>
      <c r="K43" s="37" t="str">
        <f>IF($H43="Altres (ud)","-",IFERROR(INDEX(Dades!$F$155:$BA$195,MATCH($H43&amp;$G43,Dades!$E$155:$E$195,0),MATCH(Dades!$F$2&amp;K$21,Dades!$F$39:$BA$39,0)),""))</f>
        <v/>
      </c>
      <c r="L43" s="37" t="str">
        <f>IF($H43="Altres (ud)","-",IFERROR(INDEX(Dades!$F$155:$BA$195,MATCH($H43&amp;$G43,Dades!$E$155:$E$195,0),MATCH(Dades!$F$2&amp;L$21,Dades!$F$39:$BA$39,0)),""))</f>
        <v/>
      </c>
      <c r="M43" s="180"/>
      <c r="N43" s="180"/>
      <c r="O43" s="180"/>
      <c r="P43" s="38" t="str">
        <f t="shared" si="1"/>
        <v/>
      </c>
      <c r="Q43" s="38" t="str">
        <f t="shared" si="2"/>
        <v/>
      </c>
      <c r="R43" s="38" t="str">
        <f t="shared" si="3"/>
        <v/>
      </c>
      <c r="S43" s="38" t="str">
        <f>IF(OR(ISNUMBER(P43),ISNUMBER(Q43),ISNUMBER(R43)),IF(ISNUMBER(P43),P43,0)+IF(ISNUMBER(Q43),Q43,0)*(Dades!$H$385/1000)+IF(ISNUMBER(R43),R43,0)*(Dades!$H$386/1000),"")</f>
        <v/>
      </c>
    </row>
    <row r="44" spans="1:21" x14ac:dyDescent="0.25">
      <c r="A44" s="28"/>
      <c r="E44" s="177"/>
      <c r="F44" s="244" t="str">
        <f>IF(E44="","",IF(VLOOKUP(E44,'0.1_Dades generals organització'!$E$44:$J$291,3,FALSE)="","Sí",VLOOKUP(E44,'0.1_Dades generals organització'!$E$44:$J$291,3,FALSE)))</f>
        <v/>
      </c>
      <c r="G44" s="178"/>
      <c r="H44" s="178"/>
      <c r="I44" s="179"/>
      <c r="J44" s="37" t="str">
        <f>IF($H44="Altres (ud)","-",IFERROR(INDEX(Dades!$F$155:$BA$195,MATCH($H44&amp;$G44,Dades!$E$155:$E$195,0),MATCH(Dades!$F$2&amp;J$21,Dades!$F$39:$BA$39,0)),""))</f>
        <v/>
      </c>
      <c r="K44" s="37" t="str">
        <f>IF($H44="Altres (ud)","-",IFERROR(INDEX(Dades!$F$155:$BA$195,MATCH($H44&amp;$G44,Dades!$E$155:$E$195,0),MATCH(Dades!$F$2&amp;K$21,Dades!$F$39:$BA$39,0)),""))</f>
        <v/>
      </c>
      <c r="L44" s="37" t="str">
        <f>IF($H44="Altres (ud)","-",IFERROR(INDEX(Dades!$F$155:$BA$195,MATCH($H44&amp;$G44,Dades!$E$155:$E$195,0),MATCH(Dades!$F$2&amp;L$21,Dades!$F$39:$BA$39,0)),""))</f>
        <v/>
      </c>
      <c r="M44" s="180"/>
      <c r="N44" s="180"/>
      <c r="O44" s="180"/>
      <c r="P44" s="38" t="str">
        <f t="shared" si="1"/>
        <v/>
      </c>
      <c r="Q44" s="38" t="str">
        <f t="shared" si="2"/>
        <v/>
      </c>
      <c r="R44" s="38" t="str">
        <f t="shared" si="3"/>
        <v/>
      </c>
      <c r="S44" s="38" t="str">
        <f>IF(OR(ISNUMBER(P44),ISNUMBER(Q44),ISNUMBER(R44)),IF(ISNUMBER(P44),P44,0)+IF(ISNUMBER(Q44),Q44,0)*(Dades!$H$385/1000)+IF(ISNUMBER(R44),R44,0)*(Dades!$H$386/1000),"")</f>
        <v/>
      </c>
    </row>
    <row r="45" spans="1:21" ht="18" customHeight="1" x14ac:dyDescent="0.25">
      <c r="A45" s="28"/>
      <c r="E45" s="639" t="s">
        <v>574</v>
      </c>
      <c r="F45" s="639"/>
      <c r="G45" s="639"/>
      <c r="H45" s="639"/>
      <c r="I45" s="639"/>
      <c r="J45" s="294"/>
      <c r="K45" s="293"/>
      <c r="L45" s="293"/>
      <c r="M45" s="295"/>
      <c r="P45" s="296"/>
      <c r="S45" s="39">
        <f>SUM(S23:S44)</f>
        <v>0</v>
      </c>
    </row>
    <row r="46" spans="1:21" ht="33.75" customHeight="1" x14ac:dyDescent="0.25">
      <c r="A46" s="28"/>
      <c r="C46" s="18"/>
      <c r="E46" s="643" t="s">
        <v>1528</v>
      </c>
      <c r="F46" s="643"/>
      <c r="G46" s="643"/>
      <c r="H46" s="643"/>
      <c r="I46" s="643"/>
      <c r="J46" s="643"/>
      <c r="K46" s="643"/>
      <c r="L46" s="643"/>
      <c r="M46" s="643"/>
      <c r="N46" s="643"/>
      <c r="O46" s="643"/>
      <c r="P46" s="643"/>
      <c r="Q46" s="643"/>
      <c r="R46" s="643"/>
      <c r="S46" s="643"/>
    </row>
    <row r="47" spans="1:21" ht="9.9499999999999993" customHeight="1" x14ac:dyDescent="0.3">
      <c r="D47" s="40"/>
      <c r="E47" s="643"/>
      <c r="F47" s="643"/>
      <c r="G47" s="643"/>
      <c r="H47" s="643"/>
      <c r="I47" s="643"/>
      <c r="J47" s="643"/>
      <c r="K47" s="643"/>
      <c r="L47" s="643"/>
      <c r="M47" s="643"/>
      <c r="N47" s="643"/>
      <c r="O47" s="643"/>
      <c r="P47" s="643"/>
      <c r="Q47" s="643"/>
      <c r="R47" s="643"/>
      <c r="S47" s="643"/>
    </row>
    <row r="48" spans="1:21" s="31" customFormat="1" ht="33.75" customHeight="1" x14ac:dyDescent="0.25">
      <c r="A48" s="23"/>
      <c r="B48" s="10"/>
      <c r="C48" s="10"/>
      <c r="D48" s="23"/>
      <c r="E48" s="636" t="s">
        <v>630</v>
      </c>
      <c r="F48" s="636" t="s">
        <v>634</v>
      </c>
      <c r="G48" s="636" t="s">
        <v>995</v>
      </c>
      <c r="H48" s="635" t="s">
        <v>572</v>
      </c>
      <c r="I48" s="635" t="s">
        <v>1527</v>
      </c>
      <c r="J48" s="629" t="s">
        <v>923</v>
      </c>
      <c r="K48" s="630"/>
      <c r="L48" s="631"/>
      <c r="M48" s="629" t="s">
        <v>924</v>
      </c>
      <c r="N48" s="630"/>
      <c r="O48" s="631"/>
      <c r="P48" s="636" t="s">
        <v>1049</v>
      </c>
      <c r="Q48" s="636" t="s">
        <v>1050</v>
      </c>
      <c r="R48" s="636" t="s">
        <v>1051</v>
      </c>
      <c r="S48" s="636" t="s">
        <v>1564</v>
      </c>
      <c r="T48" s="174"/>
      <c r="U48" s="174"/>
    </row>
    <row r="49" spans="1:21" s="31" customFormat="1" ht="12.75" customHeight="1" x14ac:dyDescent="0.25">
      <c r="A49" s="23"/>
      <c r="B49" s="10"/>
      <c r="C49" s="10"/>
      <c r="D49" s="23"/>
      <c r="E49" s="637"/>
      <c r="F49" s="637"/>
      <c r="G49" s="637"/>
      <c r="H49" s="635"/>
      <c r="I49" s="635"/>
      <c r="J49" s="536" t="s">
        <v>956</v>
      </c>
      <c r="K49" s="536" t="s">
        <v>957</v>
      </c>
      <c r="L49" s="536" t="s">
        <v>958</v>
      </c>
      <c r="M49" s="536" t="s">
        <v>956</v>
      </c>
      <c r="N49" s="536" t="s">
        <v>957</v>
      </c>
      <c r="O49" s="536" t="s">
        <v>958</v>
      </c>
      <c r="P49" s="637"/>
      <c r="Q49" s="637"/>
      <c r="R49" s="637"/>
      <c r="S49" s="637"/>
      <c r="T49" s="174"/>
      <c r="U49" s="174"/>
    </row>
    <row r="50" spans="1:21" s="40" customFormat="1" ht="16.5" hidden="1" customHeight="1" x14ac:dyDescent="0.3">
      <c r="A50" s="23"/>
      <c r="B50" s="10"/>
      <c r="C50" s="10"/>
      <c r="D50" s="23"/>
      <c r="E50" s="33" t="s">
        <v>571</v>
      </c>
      <c r="F50" s="397" t="s">
        <v>1065</v>
      </c>
      <c r="G50" s="35"/>
      <c r="H50" s="34"/>
      <c r="I50" s="35"/>
      <c r="J50" s="35"/>
      <c r="K50" s="35"/>
      <c r="L50" s="35"/>
      <c r="M50" s="35"/>
      <c r="N50" s="35"/>
      <c r="O50" s="35"/>
      <c r="P50" s="33" t="s">
        <v>910</v>
      </c>
      <c r="Q50" s="33" t="s">
        <v>911</v>
      </c>
      <c r="R50" s="33" t="s">
        <v>912</v>
      </c>
      <c r="S50" s="33" t="s">
        <v>7</v>
      </c>
      <c r="T50" s="298"/>
      <c r="U50" s="298"/>
    </row>
    <row r="51" spans="1:21" s="40" customFormat="1" ht="15" customHeight="1" x14ac:dyDescent="0.3">
      <c r="A51" s="23"/>
      <c r="B51" s="10"/>
      <c r="C51" s="10"/>
      <c r="D51" s="23"/>
      <c r="E51" s="177"/>
      <c r="F51" s="244" t="str">
        <f>IF(E51="","",IF(VLOOKUP(E51,'0.1_Dades generals organització'!$E$44:$J$291,3,FALSE)="","Sí",VLOOKUP(E51,'0.1_Dades generals organització'!$E$44:$J$291,3,FALSE)))</f>
        <v/>
      </c>
      <c r="G51" s="178"/>
      <c r="H51" s="178"/>
      <c r="I51" s="179"/>
      <c r="J51" s="37" t="str">
        <f>IF($H51="Altres (ud)","-",IFERROR(INDEX(Dades!$F$240:$BA$249,MATCH($H51&amp;$G51,Dades!$E$240:$E$249,0),MATCH(Dades!$F$2&amp;J$49,Dades!$F$39:$BA$39,0)),""))</f>
        <v/>
      </c>
      <c r="K51" s="37" t="str">
        <f>IF($H51="Altres (ud)","-",IFERROR(INDEX(Dades!$F$240:$BA$249,MATCH($H51&amp;$G51,Dades!$E$240:$E$249,0),MATCH(Dades!$F$2&amp;K$49,Dades!$F$39:$BA$39,0)),""))</f>
        <v/>
      </c>
      <c r="L51" s="37" t="str">
        <f>IF($H51="Altres (ud)","-",IFERROR(INDEX(Dades!$F$240:$BA$249,MATCH($H51&amp;$G51,Dades!$E$240:$E$249,0),MATCH(Dades!$F$2&amp;L$49,Dades!$F$39:$BA$39,0)),""))</f>
        <v/>
      </c>
      <c r="M51" s="180"/>
      <c r="N51" s="180"/>
      <c r="O51" s="180"/>
      <c r="P51" s="38" t="str">
        <f>IF(AND($G51&lt;&gt;"",$H51&lt;&gt;"",$I51&lt;&gt;""),$I51*IF(ISNUMBER(J51),J51,M51),"")</f>
        <v/>
      </c>
      <c r="Q51" s="38" t="str">
        <f t="shared" ref="Q51:Q70" si="4">IF(AND($G51&lt;&gt;"",$H51&lt;&gt;"",$I51&lt;&gt;""),$I51*IF(ISNUMBER(K51),K51,N51),"")</f>
        <v/>
      </c>
      <c r="R51" s="38" t="str">
        <f t="shared" ref="R51:R70" si="5">IF(AND($G51&lt;&gt;"",$H51&lt;&gt;"",$I51&lt;&gt;""),$I51*IF(ISNUMBER(L51),L51,O51),"")</f>
        <v/>
      </c>
      <c r="S51" s="38" t="str">
        <f>IF(OR(ISNUMBER(P51),ISNUMBER(Q51),ISNUMBER(R51)),IF(ISNUMBER(P51),P51,0)+IF(ISNUMBER(Q51),Q51,0)*(Dades!$H$385/1000)+IF(ISNUMBER(R51),R51,0)*(Dades!$H$386/1000),"")</f>
        <v/>
      </c>
      <c r="T51" s="298"/>
      <c r="U51" s="298"/>
    </row>
    <row r="52" spans="1:21" s="40" customFormat="1" ht="15" customHeight="1" x14ac:dyDescent="0.3">
      <c r="A52" s="23"/>
      <c r="B52" s="10"/>
      <c r="C52" s="10"/>
      <c r="D52" s="23"/>
      <c r="E52" s="177"/>
      <c r="F52" s="244" t="str">
        <f>IF(E52="","",IF(VLOOKUP(E52,'0.1_Dades generals organització'!$E$44:$J$291,3,FALSE)="","Sí",VLOOKUP(E52,'0.1_Dades generals organització'!$E$44:$J$291,3,FALSE)))</f>
        <v/>
      </c>
      <c r="G52" s="178"/>
      <c r="H52" s="178"/>
      <c r="I52" s="179"/>
      <c r="J52" s="37" t="str">
        <f>IF($H52="Altres (ud)","-",IFERROR(INDEX(Dades!$F$240:$BA$249,MATCH($H52&amp;$G52,Dades!$E$240:$E$249,0),MATCH(Dades!$F$2&amp;J$49,Dades!$F$39:$BA$39,0)),""))</f>
        <v/>
      </c>
      <c r="K52" s="37" t="str">
        <f>IF($H52="Altres (ud)","-",IFERROR(INDEX(Dades!$F$240:$BA$249,MATCH($H52&amp;$G52,Dades!$E$240:$E$249,0),MATCH(Dades!$F$2&amp;K$49,Dades!$F$39:$BA$39,0)),""))</f>
        <v/>
      </c>
      <c r="L52" s="37" t="str">
        <f>IF($H52="Altres (ud)","-",IFERROR(INDEX(Dades!$F$240:$BA$249,MATCH($H52&amp;$G52,Dades!$E$240:$E$249,0),MATCH(Dades!$F$2&amp;L$49,Dades!$F$39:$BA$39,0)),""))</f>
        <v/>
      </c>
      <c r="M52" s="180"/>
      <c r="N52" s="180"/>
      <c r="O52" s="180"/>
      <c r="P52" s="38" t="str">
        <f t="shared" ref="P52:P70" si="6">IF(AND($G52&lt;&gt;"",$H52&lt;&gt;"",$I52&lt;&gt;""),$I52*IF(ISNUMBER(J52),J52,M52),"")</f>
        <v/>
      </c>
      <c r="Q52" s="38" t="str">
        <f t="shared" si="4"/>
        <v/>
      </c>
      <c r="R52" s="38" t="str">
        <f t="shared" si="5"/>
        <v/>
      </c>
      <c r="S52" s="38" t="str">
        <f>IF(OR(ISNUMBER(P52),ISNUMBER(Q52),ISNUMBER(R52)),IF(ISNUMBER(P52),P52,0)+IF(ISNUMBER(Q52),Q52,0)*(Dades!$H$385/1000)+IF(ISNUMBER(R52),R52,0)*(Dades!$H$386/1000),"")</f>
        <v/>
      </c>
      <c r="T52" s="298"/>
      <c r="U52" s="298"/>
    </row>
    <row r="53" spans="1:21" s="40" customFormat="1" ht="15" customHeight="1" x14ac:dyDescent="0.3">
      <c r="A53" s="23"/>
      <c r="B53" s="10"/>
      <c r="C53" s="10"/>
      <c r="D53" s="23"/>
      <c r="E53" s="177"/>
      <c r="F53" s="244" t="str">
        <f>IF(E53="","",IF(VLOOKUP(E53,'0.1_Dades generals organització'!$E$44:$J$291,3,FALSE)="","Sí",VLOOKUP(E53,'0.1_Dades generals organització'!$E$44:$J$291,3,FALSE)))</f>
        <v/>
      </c>
      <c r="G53" s="178"/>
      <c r="H53" s="178"/>
      <c r="I53" s="179"/>
      <c r="J53" s="37" t="str">
        <f>IF($H53="Altres (ud)","-",IFERROR(INDEX(Dades!$F$240:$BA$249,MATCH($H53&amp;$G53,Dades!$E$240:$E$249,0),MATCH(Dades!$F$2&amp;J$49,Dades!$F$39:$BA$39,0)),""))</f>
        <v/>
      </c>
      <c r="K53" s="37" t="str">
        <f>IF($H53="Altres (ud)","-",IFERROR(INDEX(Dades!$F$240:$BA$249,MATCH($H53&amp;$G53,Dades!$E$240:$E$249,0),MATCH(Dades!$F$2&amp;K$49,Dades!$F$39:$BA$39,0)),""))</f>
        <v/>
      </c>
      <c r="L53" s="37" t="str">
        <f>IF($H53="Altres (ud)","-",IFERROR(INDEX(Dades!$F$240:$BA$249,MATCH($H53&amp;$G53,Dades!$E$240:$E$249,0),MATCH(Dades!$F$2&amp;L$49,Dades!$F$39:$BA$39,0)),""))</f>
        <v/>
      </c>
      <c r="M53" s="180"/>
      <c r="N53" s="180"/>
      <c r="O53" s="180"/>
      <c r="P53" s="38" t="str">
        <f t="shared" si="6"/>
        <v/>
      </c>
      <c r="Q53" s="38" t="str">
        <f t="shared" si="4"/>
        <v/>
      </c>
      <c r="R53" s="38" t="str">
        <f t="shared" si="5"/>
        <v/>
      </c>
      <c r="S53" s="38" t="str">
        <f>IF(OR(ISNUMBER(P53),ISNUMBER(Q53),ISNUMBER(R53)),IF(ISNUMBER(P53),P53,0)+IF(ISNUMBER(Q53),Q53,0)*(Dades!$H$385/1000)+IF(ISNUMBER(R53),R53,0)*(Dades!$H$386/1000),"")</f>
        <v/>
      </c>
      <c r="T53" s="298"/>
      <c r="U53" s="298"/>
    </row>
    <row r="54" spans="1:21" s="40" customFormat="1" ht="15" customHeight="1" x14ac:dyDescent="0.3">
      <c r="A54" s="23"/>
      <c r="B54" s="10"/>
      <c r="C54" s="10"/>
      <c r="D54" s="23"/>
      <c r="E54" s="177"/>
      <c r="F54" s="244" t="str">
        <f>IF(E54="","",IF(VLOOKUP(E54,'0.1_Dades generals organització'!$E$44:$J$291,3,FALSE)="","Sí",VLOOKUP(E54,'0.1_Dades generals organització'!$E$44:$J$291,3,FALSE)))</f>
        <v/>
      </c>
      <c r="G54" s="178"/>
      <c r="H54" s="178"/>
      <c r="I54" s="179"/>
      <c r="J54" s="37" t="str">
        <f>IF($H54="Altres (ud)","-",IFERROR(INDEX(Dades!$F$240:$BA$249,MATCH($H54&amp;$G54,Dades!$E$240:$E$249,0),MATCH(Dades!$F$2&amp;J$49,Dades!$F$39:$BA$39,0)),""))</f>
        <v/>
      </c>
      <c r="K54" s="37" t="str">
        <f>IF($H54="Altres (ud)","-",IFERROR(INDEX(Dades!$F$240:$BA$249,MATCH($H54&amp;$G54,Dades!$E$240:$E$249,0),MATCH(Dades!$F$2&amp;K$49,Dades!$F$39:$BA$39,0)),""))</f>
        <v/>
      </c>
      <c r="L54" s="37" t="str">
        <f>IF($H54="Altres (ud)","-",IFERROR(INDEX(Dades!$F$240:$BA$249,MATCH($H54&amp;$G54,Dades!$E$240:$E$249,0),MATCH(Dades!$F$2&amp;L$49,Dades!$F$39:$BA$39,0)),""))</f>
        <v/>
      </c>
      <c r="M54" s="180"/>
      <c r="N54" s="180"/>
      <c r="O54" s="180"/>
      <c r="P54" s="38" t="str">
        <f t="shared" si="6"/>
        <v/>
      </c>
      <c r="Q54" s="38" t="str">
        <f t="shared" si="4"/>
        <v/>
      </c>
      <c r="R54" s="38" t="str">
        <f t="shared" si="5"/>
        <v/>
      </c>
      <c r="S54" s="38" t="str">
        <f>IF(OR(ISNUMBER(P54),ISNUMBER(Q54),ISNUMBER(R54)),IF(ISNUMBER(P54),P54,0)+IF(ISNUMBER(Q54),Q54,0)*(Dades!$H$385/1000)+IF(ISNUMBER(R54),R54,0)*(Dades!$H$386/1000),"")</f>
        <v/>
      </c>
      <c r="T54" s="298"/>
      <c r="U54" s="298"/>
    </row>
    <row r="55" spans="1:21" s="40" customFormat="1" ht="15" customHeight="1" x14ac:dyDescent="0.3">
      <c r="A55" s="23"/>
      <c r="B55" s="10"/>
      <c r="C55" s="10"/>
      <c r="D55" s="23"/>
      <c r="E55" s="177"/>
      <c r="F55" s="244" t="str">
        <f>IF(E55="","",IF(VLOOKUP(E55,'0.1_Dades generals organització'!$E$44:$J$291,3,FALSE)="","Sí",VLOOKUP(E55,'0.1_Dades generals organització'!$E$44:$J$291,3,FALSE)))</f>
        <v/>
      </c>
      <c r="G55" s="178"/>
      <c r="H55" s="178"/>
      <c r="I55" s="179"/>
      <c r="J55" s="37" t="str">
        <f>IF($H55="Altres (ud)","-",IFERROR(INDEX(Dades!$F$240:$BA$249,MATCH($H55&amp;$G55,Dades!$E$240:$E$249,0),MATCH(Dades!$F$2&amp;J$49,Dades!$F$39:$BA$39,0)),""))</f>
        <v/>
      </c>
      <c r="K55" s="37" t="str">
        <f>IF($H55="Altres (ud)","-",IFERROR(INDEX(Dades!$F$240:$BA$249,MATCH($H55&amp;$G55,Dades!$E$240:$E$249,0),MATCH(Dades!$F$2&amp;K$49,Dades!$F$39:$BA$39,0)),""))</f>
        <v/>
      </c>
      <c r="L55" s="37" t="str">
        <f>IF($H55="Altres (ud)","-",IFERROR(INDEX(Dades!$F$240:$BA$249,MATCH($H55&amp;$G55,Dades!$E$240:$E$249,0),MATCH(Dades!$F$2&amp;L$49,Dades!$F$39:$BA$39,0)),""))</f>
        <v/>
      </c>
      <c r="M55" s="180"/>
      <c r="N55" s="180"/>
      <c r="O55" s="180"/>
      <c r="P55" s="38" t="str">
        <f t="shared" si="6"/>
        <v/>
      </c>
      <c r="Q55" s="38" t="str">
        <f t="shared" si="4"/>
        <v/>
      </c>
      <c r="R55" s="38" t="str">
        <f t="shared" si="5"/>
        <v/>
      </c>
      <c r="S55" s="38" t="str">
        <f>IF(OR(ISNUMBER(P55),ISNUMBER(Q55),ISNUMBER(R55)),IF(ISNUMBER(P55),P55,0)+IF(ISNUMBER(Q55),Q55,0)*(Dades!$H$385/1000)+IF(ISNUMBER(R55),R55,0)*(Dades!$H$386/1000),"")</f>
        <v/>
      </c>
      <c r="T55" s="298"/>
      <c r="U55" s="298"/>
    </row>
    <row r="56" spans="1:21" s="40" customFormat="1" ht="15" customHeight="1" x14ac:dyDescent="0.3">
      <c r="A56" s="23"/>
      <c r="B56" s="10"/>
      <c r="C56" s="10"/>
      <c r="D56" s="23"/>
      <c r="E56" s="177"/>
      <c r="F56" s="244" t="str">
        <f>IF(E56="","",IF(VLOOKUP(E56,'0.1_Dades generals organització'!$E$44:$J$291,3,FALSE)="","Sí",VLOOKUP(E56,'0.1_Dades generals organització'!$E$44:$J$291,3,FALSE)))</f>
        <v/>
      </c>
      <c r="G56" s="178"/>
      <c r="H56" s="178"/>
      <c r="I56" s="179"/>
      <c r="J56" s="37" t="str">
        <f>IF($H56="Altres (ud)","-",IFERROR(INDEX(Dades!$F$240:$BA$249,MATCH($H56&amp;$G56,Dades!$E$240:$E$249,0),MATCH(Dades!$F$2&amp;J$49,Dades!$F$39:$BA$39,0)),""))</f>
        <v/>
      </c>
      <c r="K56" s="37" t="str">
        <f>IF($H56="Altres (ud)","-",IFERROR(INDEX(Dades!$F$240:$BA$249,MATCH($H56&amp;$G56,Dades!$E$240:$E$249,0),MATCH(Dades!$F$2&amp;K$49,Dades!$F$39:$BA$39,0)),""))</f>
        <v/>
      </c>
      <c r="L56" s="37" t="str">
        <f>IF($H56="Altres (ud)","-",IFERROR(INDEX(Dades!$F$240:$BA$249,MATCH($H56&amp;$G56,Dades!$E$240:$E$249,0),MATCH(Dades!$F$2&amp;L$49,Dades!$F$39:$BA$39,0)),""))</f>
        <v/>
      </c>
      <c r="M56" s="180"/>
      <c r="N56" s="180"/>
      <c r="O56" s="180"/>
      <c r="P56" s="38" t="str">
        <f t="shared" si="6"/>
        <v/>
      </c>
      <c r="Q56" s="38" t="str">
        <f t="shared" si="4"/>
        <v/>
      </c>
      <c r="R56" s="38" t="str">
        <f t="shared" si="5"/>
        <v/>
      </c>
      <c r="S56" s="38" t="str">
        <f>IF(OR(ISNUMBER(P56),ISNUMBER(Q56),ISNUMBER(R56)),IF(ISNUMBER(P56),P56,0)+IF(ISNUMBER(Q56),Q56,0)*(Dades!$H$385/1000)+IF(ISNUMBER(R56),R56,0)*(Dades!$H$386/1000),"")</f>
        <v/>
      </c>
      <c r="T56" s="298"/>
      <c r="U56" s="298"/>
    </row>
    <row r="57" spans="1:21" s="40" customFormat="1" ht="15" customHeight="1" x14ac:dyDescent="0.3">
      <c r="A57" s="23"/>
      <c r="B57" s="10"/>
      <c r="C57" s="10"/>
      <c r="D57" s="23"/>
      <c r="E57" s="177"/>
      <c r="F57" s="244" t="str">
        <f>IF(E57="","",IF(VLOOKUP(E57,'0.1_Dades generals organització'!$E$44:$J$291,3,FALSE)="","Sí",VLOOKUP(E57,'0.1_Dades generals organització'!$E$44:$J$291,3,FALSE)))</f>
        <v/>
      </c>
      <c r="G57" s="178"/>
      <c r="H57" s="178"/>
      <c r="I57" s="179"/>
      <c r="J57" s="37" t="str">
        <f>IF($H57="Altres (ud)","-",IFERROR(INDEX(Dades!$F$240:$BA$249,MATCH($H57&amp;$G57,Dades!$E$240:$E$249,0),MATCH(Dades!$F$2&amp;J$49,Dades!$F$39:$BA$39,0)),""))</f>
        <v/>
      </c>
      <c r="K57" s="37" t="str">
        <f>IF($H57="Altres (ud)","-",IFERROR(INDEX(Dades!$F$240:$BA$249,MATCH($H57&amp;$G57,Dades!$E$240:$E$249,0),MATCH(Dades!$F$2&amp;K$49,Dades!$F$39:$BA$39,0)),""))</f>
        <v/>
      </c>
      <c r="L57" s="37" t="str">
        <f>IF($H57="Altres (ud)","-",IFERROR(INDEX(Dades!$F$240:$BA$249,MATCH($H57&amp;$G57,Dades!$E$240:$E$249,0),MATCH(Dades!$F$2&amp;L$49,Dades!$F$39:$BA$39,0)),""))</f>
        <v/>
      </c>
      <c r="M57" s="180"/>
      <c r="N57" s="180"/>
      <c r="O57" s="180"/>
      <c r="P57" s="38" t="str">
        <f t="shared" si="6"/>
        <v/>
      </c>
      <c r="Q57" s="38" t="str">
        <f t="shared" si="4"/>
        <v/>
      </c>
      <c r="R57" s="38" t="str">
        <f t="shared" si="5"/>
        <v/>
      </c>
      <c r="S57" s="38" t="str">
        <f>IF(OR(ISNUMBER(P57),ISNUMBER(Q57),ISNUMBER(R57)),IF(ISNUMBER(P57),P57,0)+IF(ISNUMBER(Q57),Q57,0)*(Dades!$H$385/1000)+IF(ISNUMBER(R57),R57,0)*(Dades!$H$386/1000),"")</f>
        <v/>
      </c>
      <c r="T57" s="298"/>
      <c r="U57" s="298"/>
    </row>
    <row r="58" spans="1:21" s="40" customFormat="1" ht="15" customHeight="1" x14ac:dyDescent="0.3">
      <c r="A58" s="23"/>
      <c r="B58" s="10"/>
      <c r="C58" s="10"/>
      <c r="D58" s="23"/>
      <c r="E58" s="177"/>
      <c r="F58" s="244" t="str">
        <f>IF(E58="","",IF(VLOOKUP(E58,'0.1_Dades generals organització'!$E$44:$J$291,3,FALSE)="","Sí",VLOOKUP(E58,'0.1_Dades generals organització'!$E$44:$J$291,3,FALSE)))</f>
        <v/>
      </c>
      <c r="G58" s="178"/>
      <c r="H58" s="178"/>
      <c r="I58" s="179"/>
      <c r="J58" s="37" t="str">
        <f>IF($H58="Altres (ud)","-",IFERROR(INDEX(Dades!$F$240:$BA$249,MATCH($H58&amp;$G58,Dades!$E$240:$E$249,0),MATCH(Dades!$F$2&amp;J$49,Dades!$F$39:$BA$39,0)),""))</f>
        <v/>
      </c>
      <c r="K58" s="37" t="str">
        <f>IF($H58="Altres (ud)","-",IFERROR(INDEX(Dades!$F$240:$BA$249,MATCH($H58&amp;$G58,Dades!$E$240:$E$249,0),MATCH(Dades!$F$2&amp;K$49,Dades!$F$39:$BA$39,0)),""))</f>
        <v/>
      </c>
      <c r="L58" s="37" t="str">
        <f>IF($H58="Altres (ud)","-",IFERROR(INDEX(Dades!$F$240:$BA$249,MATCH($H58&amp;$G58,Dades!$E$240:$E$249,0),MATCH(Dades!$F$2&amp;L$49,Dades!$F$39:$BA$39,0)),""))</f>
        <v/>
      </c>
      <c r="M58" s="180"/>
      <c r="N58" s="180"/>
      <c r="O58" s="180"/>
      <c r="P58" s="38" t="str">
        <f t="shared" si="6"/>
        <v/>
      </c>
      <c r="Q58" s="38" t="str">
        <f t="shared" si="4"/>
        <v/>
      </c>
      <c r="R58" s="38" t="str">
        <f t="shared" si="5"/>
        <v/>
      </c>
      <c r="S58" s="38" t="str">
        <f>IF(OR(ISNUMBER(P58),ISNUMBER(Q58),ISNUMBER(R58)),IF(ISNUMBER(P58),P58,0)+IF(ISNUMBER(Q58),Q58,0)*(Dades!$H$385/1000)+IF(ISNUMBER(R58),R58,0)*(Dades!$H$386/1000),"")</f>
        <v/>
      </c>
      <c r="T58" s="298"/>
      <c r="U58" s="298"/>
    </row>
    <row r="59" spans="1:21" s="40" customFormat="1" ht="15" customHeight="1" x14ac:dyDescent="0.3">
      <c r="A59" s="23"/>
      <c r="B59" s="10"/>
      <c r="C59" s="10"/>
      <c r="D59" s="23"/>
      <c r="E59" s="177"/>
      <c r="F59" s="244" t="str">
        <f>IF(E59="","",IF(VLOOKUP(E59,'0.1_Dades generals organització'!$E$44:$J$291,3,FALSE)="","Sí",VLOOKUP(E59,'0.1_Dades generals organització'!$E$44:$J$291,3,FALSE)))</f>
        <v/>
      </c>
      <c r="G59" s="178"/>
      <c r="H59" s="178"/>
      <c r="I59" s="179"/>
      <c r="J59" s="37" t="str">
        <f>IF($H59="Altres (ud)","-",IFERROR(INDEX(Dades!$F$240:$BA$249,MATCH($H59&amp;$G59,Dades!$E$240:$E$249,0),MATCH(Dades!$F$2&amp;J$49,Dades!$F$39:$BA$39,0)),""))</f>
        <v/>
      </c>
      <c r="K59" s="37" t="str">
        <f>IF($H59="Altres (ud)","-",IFERROR(INDEX(Dades!$F$240:$BA$249,MATCH($H59&amp;$G59,Dades!$E$240:$E$249,0),MATCH(Dades!$F$2&amp;K$49,Dades!$F$39:$BA$39,0)),""))</f>
        <v/>
      </c>
      <c r="L59" s="37" t="str">
        <f>IF($H59="Altres (ud)","-",IFERROR(INDEX(Dades!$F$240:$BA$249,MATCH($H59&amp;$G59,Dades!$E$240:$E$249,0),MATCH(Dades!$F$2&amp;L$49,Dades!$F$39:$BA$39,0)),""))</f>
        <v/>
      </c>
      <c r="M59" s="180"/>
      <c r="N59" s="180"/>
      <c r="O59" s="180"/>
      <c r="P59" s="38" t="str">
        <f t="shared" si="6"/>
        <v/>
      </c>
      <c r="Q59" s="38" t="str">
        <f t="shared" si="4"/>
        <v/>
      </c>
      <c r="R59" s="38" t="str">
        <f t="shared" si="5"/>
        <v/>
      </c>
      <c r="S59" s="38" t="str">
        <f>IF(OR(ISNUMBER(P59),ISNUMBER(Q59),ISNUMBER(R59)),IF(ISNUMBER(P59),P59,0)+IF(ISNUMBER(Q59),Q59,0)*(Dades!$H$385/1000)+IF(ISNUMBER(R59),R59,0)*(Dades!$H$386/1000),"")</f>
        <v/>
      </c>
      <c r="T59" s="298"/>
      <c r="U59" s="298"/>
    </row>
    <row r="60" spans="1:21" s="40" customFormat="1" ht="15" customHeight="1" x14ac:dyDescent="0.3">
      <c r="A60" s="23"/>
      <c r="B60" s="10"/>
      <c r="C60" s="10"/>
      <c r="D60" s="23"/>
      <c r="E60" s="177"/>
      <c r="F60" s="244" t="str">
        <f>IF(E60="","",IF(VLOOKUP(E60,'0.1_Dades generals organització'!$E$44:$J$291,3,FALSE)="","Sí",VLOOKUP(E60,'0.1_Dades generals organització'!$E$44:$J$291,3,FALSE)))</f>
        <v/>
      </c>
      <c r="G60" s="178"/>
      <c r="H60" s="178"/>
      <c r="I60" s="179"/>
      <c r="J60" s="37" t="str">
        <f>IF($H60="Altres (ud)","-",IFERROR(INDEX(Dades!$F$240:$BA$249,MATCH($H60&amp;$G60,Dades!$E$240:$E$249,0),MATCH(Dades!$F$2&amp;J$49,Dades!$F$39:$BA$39,0)),""))</f>
        <v/>
      </c>
      <c r="K60" s="37" t="str">
        <f>IF($H60="Altres (ud)","-",IFERROR(INDEX(Dades!$F$240:$BA$249,MATCH($H60&amp;$G60,Dades!$E$240:$E$249,0),MATCH(Dades!$F$2&amp;K$49,Dades!$F$39:$BA$39,0)),""))</f>
        <v/>
      </c>
      <c r="L60" s="37" t="str">
        <f>IF($H60="Altres (ud)","-",IFERROR(INDEX(Dades!$F$240:$BA$249,MATCH($H60&amp;$G60,Dades!$E$240:$E$249,0),MATCH(Dades!$F$2&amp;L$49,Dades!$F$39:$BA$39,0)),""))</f>
        <v/>
      </c>
      <c r="M60" s="180"/>
      <c r="N60" s="180"/>
      <c r="O60" s="180"/>
      <c r="P60" s="38" t="str">
        <f t="shared" si="6"/>
        <v/>
      </c>
      <c r="Q60" s="38" t="str">
        <f t="shared" si="4"/>
        <v/>
      </c>
      <c r="R60" s="38" t="str">
        <f t="shared" si="5"/>
        <v/>
      </c>
      <c r="S60" s="38" t="str">
        <f>IF(OR(ISNUMBER(P60),ISNUMBER(Q60),ISNUMBER(R60)),IF(ISNUMBER(P60),P60,0)+IF(ISNUMBER(Q60),Q60,0)*(Dades!$H$385/1000)+IF(ISNUMBER(R60),R60,0)*(Dades!$H$386/1000),"")</f>
        <v/>
      </c>
    </row>
    <row r="61" spans="1:21" s="40" customFormat="1" ht="15" customHeight="1" x14ac:dyDescent="0.3">
      <c r="A61" s="23"/>
      <c r="B61" s="10"/>
      <c r="C61" s="10"/>
      <c r="D61" s="23"/>
      <c r="E61" s="177"/>
      <c r="F61" s="244" t="str">
        <f>IF(E61="","",IF(VLOOKUP(E61,'0.1_Dades generals organització'!$E$44:$J$291,3,FALSE)="","Sí",VLOOKUP(E61,'0.1_Dades generals organització'!$E$44:$J$291,3,FALSE)))</f>
        <v/>
      </c>
      <c r="G61" s="178"/>
      <c r="H61" s="178"/>
      <c r="I61" s="179"/>
      <c r="J61" s="37" t="str">
        <f>IF($H61="Altres (ud)","-",IFERROR(INDEX(Dades!$F$240:$BA$249,MATCH($H61&amp;$G61,Dades!$E$240:$E$249,0),MATCH(Dades!$F$2&amp;J$49,Dades!$F$39:$BA$39,0)),""))</f>
        <v/>
      </c>
      <c r="K61" s="37" t="str">
        <f>IF($H61="Altres (ud)","-",IFERROR(INDEX(Dades!$F$240:$BA$249,MATCH($H61&amp;$G61,Dades!$E$240:$E$249,0),MATCH(Dades!$F$2&amp;K$49,Dades!$F$39:$BA$39,0)),""))</f>
        <v/>
      </c>
      <c r="L61" s="37" t="str">
        <f>IF($H61="Altres (ud)","-",IFERROR(INDEX(Dades!$F$240:$BA$249,MATCH($H61&amp;$G61,Dades!$E$240:$E$249,0),MATCH(Dades!$F$2&amp;L$49,Dades!$F$39:$BA$39,0)),""))</f>
        <v/>
      </c>
      <c r="M61" s="180"/>
      <c r="N61" s="180"/>
      <c r="O61" s="180"/>
      <c r="P61" s="38" t="str">
        <f t="shared" si="6"/>
        <v/>
      </c>
      <c r="Q61" s="38" t="str">
        <f t="shared" si="4"/>
        <v/>
      </c>
      <c r="R61" s="38" t="str">
        <f t="shared" si="5"/>
        <v/>
      </c>
      <c r="S61" s="38" t="str">
        <f>IF(OR(ISNUMBER(P61),ISNUMBER(Q61),ISNUMBER(R61)),IF(ISNUMBER(P61),P61,0)+IF(ISNUMBER(Q61),Q61,0)*(Dades!$H$385/1000)+IF(ISNUMBER(R61),R61,0)*(Dades!$H$386/1000),"")</f>
        <v/>
      </c>
    </row>
    <row r="62" spans="1:21" s="40" customFormat="1" ht="15" customHeight="1" x14ac:dyDescent="0.3">
      <c r="A62" s="23"/>
      <c r="B62" s="10"/>
      <c r="C62" s="10"/>
      <c r="D62" s="23"/>
      <c r="E62" s="177"/>
      <c r="F62" s="244" t="str">
        <f>IF(E62="","",IF(VLOOKUP(E62,'0.1_Dades generals organització'!$E$44:$J$291,3,FALSE)="","Sí",VLOOKUP(E62,'0.1_Dades generals organització'!$E$44:$J$291,3,FALSE)))</f>
        <v/>
      </c>
      <c r="G62" s="178"/>
      <c r="H62" s="178"/>
      <c r="I62" s="179"/>
      <c r="J62" s="37" t="str">
        <f>IF($H62="Altres (ud)","-",IFERROR(INDEX(Dades!$F$240:$BA$249,MATCH($H62&amp;$G62,Dades!$E$240:$E$249,0),MATCH(Dades!$F$2&amp;J$49,Dades!$F$39:$BA$39,0)),""))</f>
        <v/>
      </c>
      <c r="K62" s="37" t="str">
        <f>IF($H62="Altres (ud)","-",IFERROR(INDEX(Dades!$F$240:$BA$249,MATCH($H62&amp;$G62,Dades!$E$240:$E$249,0),MATCH(Dades!$F$2&amp;K$49,Dades!$F$39:$BA$39,0)),""))</f>
        <v/>
      </c>
      <c r="L62" s="37" t="str">
        <f>IF($H62="Altres (ud)","-",IFERROR(INDEX(Dades!$F$240:$BA$249,MATCH($H62&amp;$G62,Dades!$E$240:$E$249,0),MATCH(Dades!$F$2&amp;L$49,Dades!$F$39:$BA$39,0)),""))</f>
        <v/>
      </c>
      <c r="M62" s="180"/>
      <c r="N62" s="180"/>
      <c r="O62" s="180"/>
      <c r="P62" s="38" t="str">
        <f t="shared" si="6"/>
        <v/>
      </c>
      <c r="Q62" s="38" t="str">
        <f t="shared" si="4"/>
        <v/>
      </c>
      <c r="R62" s="38" t="str">
        <f t="shared" si="5"/>
        <v/>
      </c>
      <c r="S62" s="38" t="str">
        <f>IF(OR(ISNUMBER(P62),ISNUMBER(Q62),ISNUMBER(R62)),IF(ISNUMBER(P62),P62,0)+IF(ISNUMBER(Q62),Q62,0)*(Dades!$H$385/1000)+IF(ISNUMBER(R62),R62,0)*(Dades!$H$386/1000),"")</f>
        <v/>
      </c>
    </row>
    <row r="63" spans="1:21" s="40" customFormat="1" ht="15" customHeight="1" x14ac:dyDescent="0.3">
      <c r="A63" s="23"/>
      <c r="B63" s="10"/>
      <c r="C63" s="10"/>
      <c r="D63" s="23"/>
      <c r="E63" s="177"/>
      <c r="F63" s="244" t="str">
        <f>IF(E63="","",IF(VLOOKUP(E63,'0.1_Dades generals organització'!$E$44:$J$291,3,FALSE)="","Sí",VLOOKUP(E63,'0.1_Dades generals organització'!$E$44:$J$291,3,FALSE)))</f>
        <v/>
      </c>
      <c r="G63" s="178"/>
      <c r="H63" s="178"/>
      <c r="I63" s="179"/>
      <c r="J63" s="37" t="str">
        <f>IF($H63="Altres (ud)","-",IFERROR(INDEX(Dades!$F$240:$BA$249,MATCH($H63&amp;$G63,Dades!$E$240:$E$249,0),MATCH(Dades!$F$2&amp;J$49,Dades!$F$39:$BA$39,0)),""))</f>
        <v/>
      </c>
      <c r="K63" s="37" t="str">
        <f>IF($H63="Altres (ud)","-",IFERROR(INDEX(Dades!$F$240:$BA$249,MATCH($H63&amp;$G63,Dades!$E$240:$E$249,0),MATCH(Dades!$F$2&amp;K$49,Dades!$F$39:$BA$39,0)),""))</f>
        <v/>
      </c>
      <c r="L63" s="37" t="str">
        <f>IF($H63="Altres (ud)","-",IFERROR(INDEX(Dades!$F$240:$BA$249,MATCH($H63&amp;$G63,Dades!$E$240:$E$249,0),MATCH(Dades!$F$2&amp;L$49,Dades!$F$39:$BA$39,0)),""))</f>
        <v/>
      </c>
      <c r="M63" s="180"/>
      <c r="N63" s="180"/>
      <c r="O63" s="180"/>
      <c r="P63" s="38" t="str">
        <f t="shared" si="6"/>
        <v/>
      </c>
      <c r="Q63" s="38" t="str">
        <f t="shared" si="4"/>
        <v/>
      </c>
      <c r="R63" s="38" t="str">
        <f t="shared" si="5"/>
        <v/>
      </c>
      <c r="S63" s="38" t="str">
        <f>IF(OR(ISNUMBER(P63),ISNUMBER(Q63),ISNUMBER(R63)),IF(ISNUMBER(P63),P63,0)+IF(ISNUMBER(Q63),Q63,0)*(Dades!$H$385/1000)+IF(ISNUMBER(R63),R63,0)*(Dades!$H$386/1000),"")</f>
        <v/>
      </c>
    </row>
    <row r="64" spans="1:21" s="40" customFormat="1" ht="15" customHeight="1" x14ac:dyDescent="0.3">
      <c r="A64" s="23"/>
      <c r="B64" s="10"/>
      <c r="C64" s="10"/>
      <c r="D64" s="23"/>
      <c r="E64" s="177"/>
      <c r="F64" s="244" t="str">
        <f>IF(E64="","",IF(VLOOKUP(E64,'0.1_Dades generals organització'!$E$44:$J$291,3,FALSE)="","Sí",VLOOKUP(E64,'0.1_Dades generals organització'!$E$44:$J$291,3,FALSE)))</f>
        <v/>
      </c>
      <c r="G64" s="178"/>
      <c r="H64" s="178"/>
      <c r="I64" s="179"/>
      <c r="J64" s="37" t="str">
        <f>IF($H64="Altres (ud)","-",IFERROR(INDEX(Dades!$F$240:$BA$249,MATCH($H64&amp;$G64,Dades!$E$240:$E$249,0),MATCH(Dades!$F$2&amp;J$49,Dades!$F$39:$BA$39,0)),""))</f>
        <v/>
      </c>
      <c r="K64" s="37" t="str">
        <f>IF($H64="Altres (ud)","-",IFERROR(INDEX(Dades!$F$240:$BA$249,MATCH($H64&amp;$G64,Dades!$E$240:$E$249,0),MATCH(Dades!$F$2&amp;K$49,Dades!$F$39:$BA$39,0)),""))</f>
        <v/>
      </c>
      <c r="L64" s="37" t="str">
        <f>IF($H64="Altres (ud)","-",IFERROR(INDEX(Dades!$F$240:$BA$249,MATCH($H64&amp;$G64,Dades!$E$240:$E$249,0),MATCH(Dades!$F$2&amp;L$49,Dades!$F$39:$BA$39,0)),""))</f>
        <v/>
      </c>
      <c r="M64" s="180"/>
      <c r="N64" s="180"/>
      <c r="O64" s="180"/>
      <c r="P64" s="38" t="str">
        <f t="shared" si="6"/>
        <v/>
      </c>
      <c r="Q64" s="38" t="str">
        <f t="shared" si="4"/>
        <v/>
      </c>
      <c r="R64" s="38" t="str">
        <f t="shared" si="5"/>
        <v/>
      </c>
      <c r="S64" s="38" t="str">
        <f>IF(OR(ISNUMBER(P64),ISNUMBER(Q64),ISNUMBER(R64)),IF(ISNUMBER(P64),P64,0)+IF(ISNUMBER(Q64),Q64,0)*(Dades!$H$385/1000)+IF(ISNUMBER(R64),R64,0)*(Dades!$H$386/1000),"")</f>
        <v/>
      </c>
    </row>
    <row r="65" spans="1:19" s="40" customFormat="1" ht="15.75" customHeight="1" x14ac:dyDescent="0.3">
      <c r="A65" s="23"/>
      <c r="B65" s="10"/>
      <c r="C65" s="10"/>
      <c r="D65" s="23"/>
      <c r="E65" s="177"/>
      <c r="F65" s="244" t="str">
        <f>IF(E65="","",IF(VLOOKUP(E65,'0.1_Dades generals organització'!$E$44:$J$291,3,FALSE)="","Sí",VLOOKUP(E65,'0.1_Dades generals organització'!$E$44:$J$291,3,FALSE)))</f>
        <v/>
      </c>
      <c r="G65" s="178"/>
      <c r="H65" s="178"/>
      <c r="I65" s="179"/>
      <c r="J65" s="37" t="str">
        <f>IF($H65="Altres (ud)","-",IFERROR(INDEX(Dades!$F$240:$BA$249,MATCH($H65&amp;$G65,Dades!$E$240:$E$249,0),MATCH(Dades!$F$2&amp;J$49,Dades!$F$39:$BA$39,0)),""))</f>
        <v/>
      </c>
      <c r="K65" s="37" t="str">
        <f>IF($H65="Altres (ud)","-",IFERROR(INDEX(Dades!$F$240:$BA$249,MATCH($H65&amp;$G65,Dades!$E$240:$E$249,0),MATCH(Dades!$F$2&amp;K$49,Dades!$F$39:$BA$39,0)),""))</f>
        <v/>
      </c>
      <c r="L65" s="37" t="str">
        <f>IF($H65="Altres (ud)","-",IFERROR(INDEX(Dades!$F$240:$BA$249,MATCH($H65&amp;$G65,Dades!$E$240:$E$249,0),MATCH(Dades!$F$2&amp;L$49,Dades!$F$39:$BA$39,0)),""))</f>
        <v/>
      </c>
      <c r="M65" s="180"/>
      <c r="N65" s="180"/>
      <c r="O65" s="180"/>
      <c r="P65" s="38" t="str">
        <f t="shared" si="6"/>
        <v/>
      </c>
      <c r="Q65" s="38" t="str">
        <f t="shared" si="4"/>
        <v/>
      </c>
      <c r="R65" s="38" t="str">
        <f t="shared" si="5"/>
        <v/>
      </c>
      <c r="S65" s="38" t="str">
        <f>IF(OR(ISNUMBER(P65),ISNUMBER(Q65),ISNUMBER(R65)),IF(ISNUMBER(P65),P65,0)+IF(ISNUMBER(Q65),Q65,0)*(Dades!$H$385/1000)+IF(ISNUMBER(R65),R65,0)*(Dades!$H$386/1000),"")</f>
        <v/>
      </c>
    </row>
    <row r="66" spans="1:19" s="40" customFormat="1" ht="15" customHeight="1" x14ac:dyDescent="0.3">
      <c r="A66" s="23"/>
      <c r="B66" s="10"/>
      <c r="C66" s="10"/>
      <c r="D66" s="23"/>
      <c r="E66" s="177"/>
      <c r="F66" s="244" t="str">
        <f>IF(E66="","",IF(VLOOKUP(E66,'0.1_Dades generals organització'!$E$44:$J$291,3,FALSE)="","Sí",VLOOKUP(E66,'0.1_Dades generals organització'!$E$44:$J$291,3,FALSE)))</f>
        <v/>
      </c>
      <c r="G66" s="178"/>
      <c r="H66" s="178"/>
      <c r="I66" s="179"/>
      <c r="J66" s="37" t="str">
        <f>IF($H66="Altres (ud)","-",IFERROR(INDEX(Dades!$F$240:$BA$249,MATCH($H66&amp;$G66,Dades!$E$240:$E$249,0),MATCH(Dades!$F$2&amp;J$49,Dades!$F$39:$BA$39,0)),""))</f>
        <v/>
      </c>
      <c r="K66" s="37" t="str">
        <f>IF($H66="Altres (ud)","-",IFERROR(INDEX(Dades!$F$240:$BA$249,MATCH($H66&amp;$G66,Dades!$E$240:$E$249,0),MATCH(Dades!$F$2&amp;K$49,Dades!$F$39:$BA$39,0)),""))</f>
        <v/>
      </c>
      <c r="L66" s="37" t="str">
        <f>IF($H66="Altres (ud)","-",IFERROR(INDEX(Dades!$F$240:$BA$249,MATCH($H66&amp;$G66,Dades!$E$240:$E$249,0),MATCH(Dades!$F$2&amp;L$49,Dades!$F$39:$BA$39,0)),""))</f>
        <v/>
      </c>
      <c r="M66" s="180"/>
      <c r="N66" s="180"/>
      <c r="O66" s="180"/>
      <c r="P66" s="38" t="str">
        <f t="shared" si="6"/>
        <v/>
      </c>
      <c r="Q66" s="38" t="str">
        <f t="shared" si="4"/>
        <v/>
      </c>
      <c r="R66" s="38" t="str">
        <f t="shared" si="5"/>
        <v/>
      </c>
      <c r="S66" s="38" t="str">
        <f>IF(OR(ISNUMBER(P66),ISNUMBER(Q66),ISNUMBER(R66)),IF(ISNUMBER(P66),P66,0)+IF(ISNUMBER(Q66),Q66,0)*(Dades!$H$385/1000)+IF(ISNUMBER(R66),R66,0)*(Dades!$H$386/1000),"")</f>
        <v/>
      </c>
    </row>
    <row r="67" spans="1:19" s="40" customFormat="1" ht="15" customHeight="1" x14ac:dyDescent="0.3">
      <c r="A67" s="23"/>
      <c r="B67" s="10"/>
      <c r="C67" s="10"/>
      <c r="D67" s="23"/>
      <c r="E67" s="177"/>
      <c r="F67" s="244" t="str">
        <f>IF(E67="","",IF(VLOOKUP(E67,'0.1_Dades generals organització'!$E$44:$J$291,3,FALSE)="","Sí",VLOOKUP(E67,'0.1_Dades generals organització'!$E$44:$J$291,3,FALSE)))</f>
        <v/>
      </c>
      <c r="G67" s="178"/>
      <c r="H67" s="178"/>
      <c r="I67" s="179"/>
      <c r="J67" s="37" t="str">
        <f>IF($H67="Altres (ud)","-",IFERROR(INDEX(Dades!$F$240:$BA$249,MATCH($H67&amp;$G67,Dades!$E$240:$E$249,0),MATCH(Dades!$F$2&amp;J$49,Dades!$F$39:$BA$39,0)),""))</f>
        <v/>
      </c>
      <c r="K67" s="37" t="str">
        <f>IF($H67="Altres (ud)","-",IFERROR(INDEX(Dades!$F$240:$BA$249,MATCH($H67&amp;$G67,Dades!$E$240:$E$249,0),MATCH(Dades!$F$2&amp;K$49,Dades!$F$39:$BA$39,0)),""))</f>
        <v/>
      </c>
      <c r="L67" s="37" t="str">
        <f>IF($H67="Altres (ud)","-",IFERROR(INDEX(Dades!$F$240:$BA$249,MATCH($H67&amp;$G67,Dades!$E$240:$E$249,0),MATCH(Dades!$F$2&amp;L$49,Dades!$F$39:$BA$39,0)),""))</f>
        <v/>
      </c>
      <c r="M67" s="180"/>
      <c r="N67" s="180"/>
      <c r="O67" s="180"/>
      <c r="P67" s="38" t="str">
        <f t="shared" si="6"/>
        <v/>
      </c>
      <c r="Q67" s="38" t="str">
        <f t="shared" si="4"/>
        <v/>
      </c>
      <c r="R67" s="38" t="str">
        <f t="shared" si="5"/>
        <v/>
      </c>
      <c r="S67" s="38" t="str">
        <f>IF(OR(ISNUMBER(P67),ISNUMBER(Q67),ISNUMBER(R67)),IF(ISNUMBER(P67),P67,0)+IF(ISNUMBER(Q67),Q67,0)*(Dades!$H$385/1000)+IF(ISNUMBER(R67),R67,0)*(Dades!$H$386/1000),"")</f>
        <v/>
      </c>
    </row>
    <row r="68" spans="1:19" s="40" customFormat="1" ht="13.5" customHeight="1" x14ac:dyDescent="0.3">
      <c r="A68" s="23"/>
      <c r="B68" s="10"/>
      <c r="C68" s="10"/>
      <c r="D68" s="23"/>
      <c r="E68" s="177"/>
      <c r="F68" s="244" t="str">
        <f>IF(E68="","",IF(VLOOKUP(E68,'0.1_Dades generals organització'!$E$44:$J$291,3,FALSE)="","Sí",VLOOKUP(E68,'0.1_Dades generals organització'!$E$44:$J$291,3,FALSE)))</f>
        <v/>
      </c>
      <c r="G68" s="178"/>
      <c r="H68" s="178"/>
      <c r="I68" s="179"/>
      <c r="J68" s="37" t="str">
        <f>IF($H68="Altres (ud)","-",IFERROR(INDEX(Dades!$F$240:$BA$249,MATCH($H68&amp;$G68,Dades!$E$240:$E$249,0),MATCH(Dades!$F$2&amp;J$49,Dades!$F$39:$BA$39,0)),""))</f>
        <v/>
      </c>
      <c r="K68" s="37" t="str">
        <f>IF($H68="Altres (ud)","-",IFERROR(INDEX(Dades!$F$240:$BA$249,MATCH($H68&amp;$G68,Dades!$E$240:$E$249,0),MATCH(Dades!$F$2&amp;K$49,Dades!$F$39:$BA$39,0)),""))</f>
        <v/>
      </c>
      <c r="L68" s="37" t="str">
        <f>IF($H68="Altres (ud)","-",IFERROR(INDEX(Dades!$F$240:$BA$249,MATCH($H68&amp;$G68,Dades!$E$240:$E$249,0),MATCH(Dades!$F$2&amp;L$49,Dades!$F$39:$BA$39,0)),""))</f>
        <v/>
      </c>
      <c r="M68" s="180"/>
      <c r="N68" s="180"/>
      <c r="O68" s="180"/>
      <c r="P68" s="38" t="str">
        <f t="shared" si="6"/>
        <v/>
      </c>
      <c r="Q68" s="38" t="str">
        <f t="shared" si="4"/>
        <v/>
      </c>
      <c r="R68" s="38" t="str">
        <f t="shared" si="5"/>
        <v/>
      </c>
      <c r="S68" s="38" t="str">
        <f>IF(OR(ISNUMBER(P68),ISNUMBER(Q68),ISNUMBER(R68)),IF(ISNUMBER(P68),P68,0)+IF(ISNUMBER(Q68),Q68,0)*(Dades!$H$385/1000)+IF(ISNUMBER(R68),R68,0)*(Dades!$H$386/1000),"")</f>
        <v/>
      </c>
    </row>
    <row r="69" spans="1:19" s="40" customFormat="1" ht="16.5" x14ac:dyDescent="0.3">
      <c r="A69" s="23"/>
      <c r="B69" s="10"/>
      <c r="C69" s="10"/>
      <c r="D69" s="23"/>
      <c r="E69" s="177"/>
      <c r="F69" s="244" t="str">
        <f>IF(E69="","",IF(VLOOKUP(E69,'0.1_Dades generals organització'!$E$44:$J$291,3,FALSE)="","Sí",VLOOKUP(E69,'0.1_Dades generals organització'!$E$44:$J$291,3,FALSE)))</f>
        <v/>
      </c>
      <c r="G69" s="178"/>
      <c r="H69" s="178"/>
      <c r="I69" s="179"/>
      <c r="J69" s="37" t="str">
        <f>IF($H69="Altres (ud)","-",IFERROR(INDEX(Dades!$F$240:$BA$249,MATCH($H69&amp;$G69,Dades!$E$240:$E$249,0),MATCH(Dades!$F$2&amp;J$49,Dades!$F$39:$BA$39,0)),""))</f>
        <v/>
      </c>
      <c r="K69" s="37" t="str">
        <f>IF($H69="Altres (ud)","-",IFERROR(INDEX(Dades!$F$240:$BA$249,MATCH($H69&amp;$G69,Dades!$E$240:$E$249,0),MATCH(Dades!$F$2&amp;K$49,Dades!$F$39:$BA$39,0)),""))</f>
        <v/>
      </c>
      <c r="L69" s="37" t="str">
        <f>IF($H69="Altres (ud)","-",IFERROR(INDEX(Dades!$F$240:$BA$249,MATCH($H69&amp;$G69,Dades!$E$240:$E$249,0),MATCH(Dades!$F$2&amp;L$49,Dades!$F$39:$BA$39,0)),""))</f>
        <v/>
      </c>
      <c r="M69" s="180"/>
      <c r="N69" s="180"/>
      <c r="O69" s="180"/>
      <c r="P69" s="38" t="str">
        <f t="shared" si="6"/>
        <v/>
      </c>
      <c r="Q69" s="38" t="str">
        <f t="shared" si="4"/>
        <v/>
      </c>
      <c r="R69" s="38" t="str">
        <f t="shared" si="5"/>
        <v/>
      </c>
      <c r="S69" s="38" t="str">
        <f>IF(OR(ISNUMBER(P69),ISNUMBER(Q69),ISNUMBER(R69)),IF(ISNUMBER(P69),P69,0)+IF(ISNUMBER(Q69),Q69,0)*(Dades!$H$385/1000)+IF(ISNUMBER(R69),R69,0)*(Dades!$H$386/1000),"")</f>
        <v/>
      </c>
    </row>
    <row r="70" spans="1:19" x14ac:dyDescent="0.25">
      <c r="D70" s="23"/>
      <c r="E70" s="177"/>
      <c r="F70" s="244" t="str">
        <f>IF(E70="","",IF(VLOOKUP(E70,'0.1_Dades generals organització'!$E$44:$J$291,3,FALSE)="","Sí",VLOOKUP(E70,'0.1_Dades generals organització'!$E$44:$J$291,3,FALSE)))</f>
        <v/>
      </c>
      <c r="G70" s="178"/>
      <c r="H70" s="178"/>
      <c r="I70" s="179"/>
      <c r="J70" s="37" t="str">
        <f>IF($H70="Altres (ud)","-",IFERROR(INDEX(Dades!$F$240:$BA$249,MATCH($H70&amp;$G70,Dades!$E$240:$E$249,0),MATCH(Dades!$F$2&amp;J$49,Dades!$F$39:$BA$39,0)),""))</f>
        <v/>
      </c>
      <c r="K70" s="37" t="str">
        <f>IF($H70="Altres (ud)","-",IFERROR(INDEX(Dades!$F$240:$BA$249,MATCH($H70&amp;$G70,Dades!$E$240:$E$249,0),MATCH(Dades!$F$2&amp;K$49,Dades!$F$39:$BA$39,0)),""))</f>
        <v/>
      </c>
      <c r="L70" s="37" t="str">
        <f>IF($H70="Altres (ud)","-",IFERROR(INDEX(Dades!$F$240:$BA$249,MATCH($H70&amp;$G70,Dades!$E$240:$E$249,0),MATCH(Dades!$F$2&amp;L$49,Dades!$F$39:$BA$39,0)),""))</f>
        <v/>
      </c>
      <c r="M70" s="180"/>
      <c r="N70" s="180"/>
      <c r="O70" s="180"/>
      <c r="P70" s="38" t="str">
        <f t="shared" si="6"/>
        <v/>
      </c>
      <c r="Q70" s="38" t="str">
        <f t="shared" si="4"/>
        <v/>
      </c>
      <c r="R70" s="38" t="str">
        <f t="shared" si="5"/>
        <v/>
      </c>
      <c r="S70" s="38" t="str">
        <f>IF(OR(ISNUMBER(P70),ISNUMBER(Q70),ISNUMBER(R70)),IF(ISNUMBER(P70),P70,0)+IF(ISNUMBER(Q70),Q70,0)*(Dades!$H$385/1000)+IF(ISNUMBER(R70),R70,0)*(Dades!$H$386/1000),"")</f>
        <v/>
      </c>
    </row>
    <row r="71" spans="1:19" ht="17.25" customHeight="1" x14ac:dyDescent="0.25">
      <c r="F71" s="23"/>
      <c r="M71" s="297"/>
      <c r="N71" s="297"/>
      <c r="O71" s="299"/>
      <c r="P71" s="299"/>
      <c r="Q71" s="297"/>
      <c r="S71" s="39">
        <f>SUM(S51:S70)</f>
        <v>0</v>
      </c>
    </row>
    <row r="72" spans="1:19" x14ac:dyDescent="0.25">
      <c r="E72" s="41"/>
      <c r="M72" s="297"/>
      <c r="N72" s="297"/>
      <c r="O72" s="297"/>
      <c r="P72" s="297"/>
      <c r="Q72" s="297"/>
    </row>
    <row r="73" spans="1:19" ht="15.75" x14ac:dyDescent="0.25">
      <c r="D73" s="638" t="s">
        <v>999</v>
      </c>
      <c r="E73" s="638"/>
      <c r="F73" s="638"/>
      <c r="G73" s="638"/>
      <c r="H73" s="638"/>
      <c r="I73" s="638"/>
      <c r="J73" s="638"/>
      <c r="K73" s="638"/>
      <c r="L73" s="638"/>
      <c r="M73" s="638"/>
      <c r="N73" s="638"/>
      <c r="O73" s="638"/>
      <c r="P73" s="638"/>
      <c r="Q73" s="638"/>
      <c r="R73" s="638"/>
      <c r="S73" s="638"/>
    </row>
    <row r="74" spans="1:19" ht="15" customHeight="1" x14ac:dyDescent="0.25"/>
    <row r="75" spans="1:19" x14ac:dyDescent="0.25">
      <c r="E75" s="640" t="s">
        <v>1000</v>
      </c>
      <c r="F75" s="632"/>
      <c r="G75" s="632"/>
      <c r="H75" s="632"/>
      <c r="I75" s="632"/>
      <c r="J75" s="632"/>
      <c r="K75" s="632"/>
      <c r="L75" s="632"/>
      <c r="M75" s="632"/>
      <c r="N75" s="632"/>
      <c r="O75" s="632"/>
      <c r="P75" s="632"/>
      <c r="Q75" s="632"/>
      <c r="R75" s="632"/>
      <c r="S75" s="632"/>
    </row>
    <row r="76" spans="1:19" x14ac:dyDescent="0.25">
      <c r="E76" s="632"/>
      <c r="F76" s="632"/>
      <c r="G76" s="632"/>
      <c r="H76" s="632"/>
      <c r="I76" s="632"/>
      <c r="J76" s="632"/>
      <c r="K76" s="632"/>
      <c r="L76" s="632"/>
      <c r="M76" s="632"/>
      <c r="N76" s="632"/>
      <c r="O76" s="632"/>
      <c r="P76" s="632"/>
      <c r="Q76" s="632"/>
      <c r="R76" s="632"/>
      <c r="S76" s="632"/>
    </row>
    <row r="77" spans="1:19" ht="16.5" customHeight="1" x14ac:dyDescent="0.25">
      <c r="E77" s="640" t="s">
        <v>1554</v>
      </c>
      <c r="F77" s="632"/>
      <c r="G77" s="632"/>
      <c r="H77" s="632"/>
      <c r="I77" s="632"/>
      <c r="J77" s="632"/>
      <c r="K77" s="632"/>
      <c r="L77" s="632"/>
      <c r="M77" s="632"/>
      <c r="N77" s="632"/>
      <c r="O77" s="632"/>
      <c r="P77" s="632"/>
      <c r="Q77" s="632"/>
      <c r="R77" s="632"/>
      <c r="S77" s="632"/>
    </row>
    <row r="78" spans="1:19" x14ac:dyDescent="0.25">
      <c r="E78" s="632"/>
      <c r="F78" s="632"/>
      <c r="G78" s="632"/>
      <c r="H78" s="632"/>
      <c r="I78" s="632"/>
      <c r="J78" s="632"/>
      <c r="K78" s="632"/>
      <c r="L78" s="632"/>
      <c r="M78" s="632"/>
      <c r="N78" s="632"/>
      <c r="O78" s="632"/>
      <c r="P78" s="632"/>
      <c r="Q78" s="632"/>
      <c r="R78" s="632"/>
      <c r="S78" s="632"/>
    </row>
    <row r="80" spans="1:19" x14ac:dyDescent="0.25">
      <c r="E80" s="635" t="s">
        <v>630</v>
      </c>
      <c r="F80" s="635" t="s">
        <v>634</v>
      </c>
      <c r="G80" s="636" t="s">
        <v>1018</v>
      </c>
      <c r="H80" s="635" t="s">
        <v>572</v>
      </c>
      <c r="I80" s="635" t="s">
        <v>573</v>
      </c>
      <c r="J80" s="629" t="s">
        <v>923</v>
      </c>
      <c r="K80" s="630"/>
      <c r="L80" s="631"/>
      <c r="M80" s="629" t="s">
        <v>924</v>
      </c>
      <c r="N80" s="630"/>
      <c r="O80" s="631"/>
      <c r="P80" s="636" t="s">
        <v>1049</v>
      </c>
      <c r="Q80" s="636" t="s">
        <v>1050</v>
      </c>
      <c r="R80" s="636" t="s">
        <v>1051</v>
      </c>
      <c r="S80" s="636" t="s">
        <v>844</v>
      </c>
    </row>
    <row r="81" spans="4:19" ht="11.25" customHeight="1" x14ac:dyDescent="0.25">
      <c r="E81" s="635"/>
      <c r="F81" s="635"/>
      <c r="G81" s="637"/>
      <c r="H81" s="635"/>
      <c r="I81" s="635"/>
      <c r="J81" s="210" t="s">
        <v>956</v>
      </c>
      <c r="K81" s="210" t="s">
        <v>957</v>
      </c>
      <c r="L81" s="210" t="s">
        <v>958</v>
      </c>
      <c r="M81" s="210" t="s">
        <v>956</v>
      </c>
      <c r="N81" s="210" t="s">
        <v>957</v>
      </c>
      <c r="O81" s="210" t="s">
        <v>958</v>
      </c>
      <c r="P81" s="637"/>
      <c r="Q81" s="637"/>
      <c r="R81" s="637"/>
      <c r="S81" s="637"/>
    </row>
    <row r="82" spans="4:19" hidden="1" x14ac:dyDescent="0.25">
      <c r="E82" s="33" t="s">
        <v>571</v>
      </c>
      <c r="F82" s="397" t="s">
        <v>1065</v>
      </c>
      <c r="G82" s="35"/>
      <c r="H82" s="34"/>
      <c r="I82" s="35"/>
      <c r="J82" s="35"/>
      <c r="K82" s="35"/>
      <c r="L82" s="35"/>
      <c r="M82" s="35"/>
      <c r="N82" s="35"/>
      <c r="O82" s="35"/>
      <c r="P82" s="33" t="s">
        <v>910</v>
      </c>
      <c r="Q82" s="33" t="s">
        <v>911</v>
      </c>
      <c r="R82" s="33" t="s">
        <v>912</v>
      </c>
      <c r="S82" s="33" t="s">
        <v>7</v>
      </c>
    </row>
    <row r="83" spans="4:19" ht="15" customHeight="1" x14ac:dyDescent="0.25">
      <c r="E83" s="177"/>
      <c r="F83" s="244" t="str">
        <f>IF(E83="","",IF(VLOOKUP(E83,'0.1_Dades generals organització'!$E$44:$J$291,3,FALSE)="","Sí",VLOOKUP(E83,'0.1_Dades generals organització'!$E$44:$J$291,3,FALSE)))</f>
        <v/>
      </c>
      <c r="G83" s="178"/>
      <c r="H83" s="178"/>
      <c r="I83" s="179"/>
      <c r="J83" s="37" t="str">
        <f>IF($H83="Altres (ud)","-",IFERROR(INDEX(Dades!$F$277:$BA$281,MATCH($G83&amp;$H83,Dades!$E$277:$E$281,0),MATCH(Dades!$F$2&amp;J$81,Dades!$F$276:$BA$276,0)),""))</f>
        <v/>
      </c>
      <c r="K83" s="37" t="str">
        <f>IF($H83="Altres (ud)","-",IFERROR(INDEX(Dades!$F$277:$BA$281,MATCH($G83&amp;$H83,Dades!$E$277:$E$281,0),MATCH(Dades!$F$2&amp;K$81,Dades!$F$276:$BA$276,0)),""))</f>
        <v/>
      </c>
      <c r="L83" s="37" t="str">
        <f>IF($H83="Altres (ud)","-",IFERROR(INDEX(Dades!$F$277:$BA$281,MATCH($G83&amp;$H83,Dades!$E$277:$E$281,0),MATCH(Dades!$F$2&amp;L$81,Dades!$F$276:$BA$276,0)),""))</f>
        <v/>
      </c>
      <c r="M83" s="180"/>
      <c r="N83" s="180"/>
      <c r="O83" s="180"/>
      <c r="P83" s="38" t="str">
        <f>IF(AND($G83&lt;&gt;"",$H83&lt;&gt;"",$I83&lt;&gt;""),$I83*IF(ISNUMBER(J83),J83,M83),"")</f>
        <v/>
      </c>
      <c r="Q83" s="38" t="str">
        <f t="shared" ref="Q83:Q92" si="7">IF(AND($G83&lt;&gt;"",$H83&lt;&gt;"",$I83&lt;&gt;""),$I83*IF(ISNUMBER(K83),K83,N83),"")</f>
        <v/>
      </c>
      <c r="R83" s="38" t="str">
        <f t="shared" ref="R83:R92" si="8">IF(AND($G83&lt;&gt;"",$H83&lt;&gt;"",$I83&lt;&gt;""),$I83*IF(ISNUMBER(L83),L83,O83),"")</f>
        <v/>
      </c>
      <c r="S83" s="38" t="str">
        <f>IF(OR(ISNUMBER(P83),ISNUMBER(Q83),ISNUMBER(R83)),IF(ISNUMBER(P83),P83,0)+IF(ISNUMBER(Q83),Q83,0)*(Dades!$H$385/1000)+IF(ISNUMBER(R83),R83,0)*(Dades!$H$386/1000),"")</f>
        <v/>
      </c>
    </row>
    <row r="84" spans="4:19" x14ac:dyDescent="0.25">
      <c r="E84" s="177"/>
      <c r="F84" s="244" t="str">
        <f>IF(E84="","",IF(VLOOKUP(E84,'0.1_Dades generals organització'!$E$44:$J$291,3,FALSE)="","Sí",VLOOKUP(E84,'0.1_Dades generals organització'!$E$44:$J$291,3,FALSE)))</f>
        <v/>
      </c>
      <c r="G84" s="178"/>
      <c r="H84" s="178"/>
      <c r="I84" s="179"/>
      <c r="J84" s="37" t="str">
        <f>IF($H84="Altres (ud)","-",IFERROR(INDEX(Dades!$F$277:$BA$281,MATCH($G84&amp;$H84,Dades!$E$277:$E$281,0),MATCH(Dades!$F$2&amp;J$81,Dades!$F$276:$BA$276,0)),""))</f>
        <v/>
      </c>
      <c r="K84" s="37" t="str">
        <f>IF($H84="Altres (ud)","-",IFERROR(INDEX(Dades!$F$277:$BA$281,MATCH($G84&amp;$H84,Dades!$E$277:$E$281,0),MATCH(Dades!$F$2&amp;K$81,Dades!$F$276:$BA$276,0)),""))</f>
        <v/>
      </c>
      <c r="L84" s="37" t="str">
        <f>IF($H84="Altres (ud)","-",IFERROR(INDEX(Dades!$F$277:$BA$281,MATCH($G84&amp;$H84,Dades!$E$277:$E$281,0),MATCH(Dades!$F$2&amp;L$81,Dades!$F$276:$BA$276,0)),""))</f>
        <v/>
      </c>
      <c r="M84" s="180"/>
      <c r="N84" s="180"/>
      <c r="O84" s="180"/>
      <c r="P84" s="38" t="str">
        <f t="shared" ref="P84:P92" si="9">IF(AND($G84&lt;&gt;"",$H84&lt;&gt;"",$I84&lt;&gt;""),$I84*IF(ISNUMBER(J84),J84,M84),"")</f>
        <v/>
      </c>
      <c r="Q84" s="38" t="str">
        <f t="shared" si="7"/>
        <v/>
      </c>
      <c r="R84" s="38" t="str">
        <f t="shared" si="8"/>
        <v/>
      </c>
      <c r="S84" s="38" t="str">
        <f>IF(OR(ISNUMBER(P84),ISNUMBER(Q84),ISNUMBER(R84)),IF(ISNUMBER(P84),P84,0)+IF(ISNUMBER(Q84),Q84,0)*(Dades!$H$385/1000)+IF(ISNUMBER(R84),R84,0)*(Dades!$H$386/1000),"")</f>
        <v/>
      </c>
    </row>
    <row r="85" spans="4:19" x14ac:dyDescent="0.25">
      <c r="E85" s="177"/>
      <c r="F85" s="244" t="str">
        <f>IF(E85="","",IF(VLOOKUP(E85,'0.1_Dades generals organització'!$E$44:$J$291,3,FALSE)="","Sí",VLOOKUP(E85,'0.1_Dades generals organització'!$E$44:$J$291,3,FALSE)))</f>
        <v/>
      </c>
      <c r="G85" s="178"/>
      <c r="H85" s="178"/>
      <c r="I85" s="179"/>
      <c r="J85" s="37" t="str">
        <f>IF($H85="Altres (ud)","-",IFERROR(INDEX(Dades!$F$277:$BA$281,MATCH($G85&amp;$H85,Dades!$E$277:$E$281,0),MATCH(Dades!$F$2&amp;J$81,Dades!$F$276:$BA$276,0)),""))</f>
        <v/>
      </c>
      <c r="K85" s="37" t="str">
        <f>IF($H85="Altres (ud)","-",IFERROR(INDEX(Dades!$F$277:$BA$281,MATCH($G85&amp;$H85,Dades!$E$277:$E$281,0),MATCH(Dades!$F$2&amp;K$81,Dades!$F$276:$BA$276,0)),""))</f>
        <v/>
      </c>
      <c r="L85" s="37" t="str">
        <f>IF($H85="Altres (ud)","-",IFERROR(INDEX(Dades!$F$277:$BA$281,MATCH($G85&amp;$H85,Dades!$E$277:$E$281,0),MATCH(Dades!$F$2&amp;L$81,Dades!$F$276:$BA$276,0)),""))</f>
        <v/>
      </c>
      <c r="M85" s="180"/>
      <c r="N85" s="180"/>
      <c r="O85" s="180"/>
      <c r="P85" s="38" t="str">
        <f t="shared" si="9"/>
        <v/>
      </c>
      <c r="Q85" s="38" t="str">
        <f t="shared" si="7"/>
        <v/>
      </c>
      <c r="R85" s="38" t="str">
        <f t="shared" si="8"/>
        <v/>
      </c>
      <c r="S85" s="38" t="str">
        <f>IF(OR(ISNUMBER(P85),ISNUMBER(Q85),ISNUMBER(R85)),IF(ISNUMBER(P85),P85,0)+IF(ISNUMBER(Q85),Q85,0)*(Dades!$H$385/1000)+IF(ISNUMBER(R85),R85,0)*(Dades!$H$386/1000),"")</f>
        <v/>
      </c>
    </row>
    <row r="86" spans="4:19" ht="15" customHeight="1" x14ac:dyDescent="0.25">
      <c r="E86" s="177"/>
      <c r="F86" s="244" t="str">
        <f>IF(E86="","",IF(VLOOKUP(E86,'0.1_Dades generals organització'!$E$44:$J$291,3,FALSE)="","Sí",VLOOKUP(E86,'0.1_Dades generals organització'!$E$44:$J$291,3,FALSE)))</f>
        <v/>
      </c>
      <c r="G86" s="178"/>
      <c r="H86" s="178"/>
      <c r="I86" s="179"/>
      <c r="J86" s="37" t="str">
        <f>IF($H86="Altres (ud)","-",IFERROR(INDEX(Dades!$F$277:$BA$281,MATCH($G86&amp;$H86,Dades!$E$277:$E$281,0),MATCH(Dades!$F$2&amp;J$81,Dades!$F$276:$BA$276,0)),""))</f>
        <v/>
      </c>
      <c r="K86" s="37" t="str">
        <f>IF($H86="Altres (ud)","-",IFERROR(INDEX(Dades!$F$277:$BA$281,MATCH($G86&amp;$H86,Dades!$E$277:$E$281,0),MATCH(Dades!$F$2&amp;K$81,Dades!$F$276:$BA$276,0)),""))</f>
        <v/>
      </c>
      <c r="L86" s="37" t="str">
        <f>IF($H86="Altres (ud)","-",IFERROR(INDEX(Dades!$F$277:$BA$281,MATCH($G86&amp;$H86,Dades!$E$277:$E$281,0),MATCH(Dades!$F$2&amp;L$81,Dades!$F$276:$BA$276,0)),""))</f>
        <v/>
      </c>
      <c r="M86" s="180"/>
      <c r="N86" s="180"/>
      <c r="O86" s="180"/>
      <c r="P86" s="38" t="str">
        <f t="shared" si="9"/>
        <v/>
      </c>
      <c r="Q86" s="38" t="str">
        <f t="shared" si="7"/>
        <v/>
      </c>
      <c r="R86" s="38" t="str">
        <f t="shared" si="8"/>
        <v/>
      </c>
      <c r="S86" s="38" t="str">
        <f>IF(OR(ISNUMBER(P86),ISNUMBER(Q86),ISNUMBER(R86)),IF(ISNUMBER(P86),P86,0)+IF(ISNUMBER(Q86),Q86,0)*(Dades!$H$385/1000)+IF(ISNUMBER(R86),R86,0)*(Dades!$H$386/1000),"")</f>
        <v/>
      </c>
    </row>
    <row r="87" spans="4:19" x14ac:dyDescent="0.25">
      <c r="E87" s="177"/>
      <c r="F87" s="244" t="str">
        <f>IF(E87="","",IF(VLOOKUP(E87,'0.1_Dades generals organització'!$E$44:$J$291,3,FALSE)="","Sí",VLOOKUP(E87,'0.1_Dades generals organització'!$E$44:$J$291,3,FALSE)))</f>
        <v/>
      </c>
      <c r="G87" s="178"/>
      <c r="H87" s="178"/>
      <c r="I87" s="179"/>
      <c r="J87" s="37" t="str">
        <f>IF($H87="Altres (ud)","-",IFERROR(INDEX(Dades!$F$277:$BA$281,MATCH($G87&amp;$H87,Dades!$E$277:$E$281,0),MATCH(Dades!$F$2&amp;J$81,Dades!$F$276:$BA$276,0)),""))</f>
        <v/>
      </c>
      <c r="K87" s="37" t="str">
        <f>IF($H87="Altres (ud)","-",IFERROR(INDEX(Dades!$F$277:$BA$281,MATCH($G87&amp;$H87,Dades!$E$277:$E$281,0),MATCH(Dades!$F$2&amp;K$81,Dades!$F$276:$BA$276,0)),""))</f>
        <v/>
      </c>
      <c r="L87" s="37" t="str">
        <f>IF($H87="Altres (ud)","-",IFERROR(INDEX(Dades!$F$277:$BA$281,MATCH($G87&amp;$H87,Dades!$E$277:$E$281,0),MATCH(Dades!$F$2&amp;L$81,Dades!$F$276:$BA$276,0)),""))</f>
        <v/>
      </c>
      <c r="M87" s="180"/>
      <c r="N87" s="180"/>
      <c r="O87" s="180"/>
      <c r="P87" s="38" t="str">
        <f t="shared" si="9"/>
        <v/>
      </c>
      <c r="Q87" s="38" t="str">
        <f t="shared" si="7"/>
        <v/>
      </c>
      <c r="R87" s="38" t="str">
        <f t="shared" si="8"/>
        <v/>
      </c>
      <c r="S87" s="38" t="str">
        <f>IF(OR(ISNUMBER(P87),ISNUMBER(Q87),ISNUMBER(R87)),IF(ISNUMBER(P87),P87,0)+IF(ISNUMBER(Q87),Q87,0)*(Dades!$H$385/1000)+IF(ISNUMBER(R87),R87,0)*(Dades!$H$386/1000),"")</f>
        <v/>
      </c>
    </row>
    <row r="88" spans="4:19" x14ac:dyDescent="0.25">
      <c r="E88" s="177"/>
      <c r="F88" s="244" t="str">
        <f>IF(E88="","",IF(VLOOKUP(E88,'0.1_Dades generals organització'!$E$44:$J$291,3,FALSE)="","Sí",VLOOKUP(E88,'0.1_Dades generals organització'!$E$44:$J$291,3,FALSE)))</f>
        <v/>
      </c>
      <c r="G88" s="178"/>
      <c r="H88" s="178"/>
      <c r="I88" s="179"/>
      <c r="J88" s="37" t="str">
        <f>IF($H88="Altres (ud)","-",IFERROR(INDEX(Dades!$F$277:$BA$281,MATCH($G88&amp;$H88,Dades!$E$277:$E$281,0),MATCH(Dades!$F$2&amp;J$81,Dades!$F$276:$BA$276,0)),""))</f>
        <v/>
      </c>
      <c r="K88" s="37" t="str">
        <f>IF($H88="Altres (ud)","-",IFERROR(INDEX(Dades!$F$277:$BA$281,MATCH($G88&amp;$H88,Dades!$E$277:$E$281,0),MATCH(Dades!$F$2&amp;K$81,Dades!$F$276:$BA$276,0)),""))</f>
        <v/>
      </c>
      <c r="L88" s="37" t="str">
        <f>IF($H88="Altres (ud)","-",IFERROR(INDEX(Dades!$F$277:$BA$281,MATCH($G88&amp;$H88,Dades!$E$277:$E$281,0),MATCH(Dades!$F$2&amp;L$81,Dades!$F$276:$BA$276,0)),""))</f>
        <v/>
      </c>
      <c r="M88" s="180"/>
      <c r="N88" s="180"/>
      <c r="O88" s="180"/>
      <c r="P88" s="38" t="str">
        <f t="shared" si="9"/>
        <v/>
      </c>
      <c r="Q88" s="38" t="str">
        <f t="shared" si="7"/>
        <v/>
      </c>
      <c r="R88" s="38" t="str">
        <f t="shared" si="8"/>
        <v/>
      </c>
      <c r="S88" s="38" t="str">
        <f>IF(OR(ISNUMBER(P88),ISNUMBER(Q88),ISNUMBER(R88)),IF(ISNUMBER(P88),P88,0)+IF(ISNUMBER(Q88),Q88,0)*(Dades!$H$385/1000)+IF(ISNUMBER(R88),R88,0)*(Dades!$H$386/1000),"")</f>
        <v/>
      </c>
    </row>
    <row r="89" spans="4:19" x14ac:dyDescent="0.25">
      <c r="E89" s="177"/>
      <c r="F89" s="244" t="str">
        <f>IF(E89="","",IF(VLOOKUP(E89,'0.1_Dades generals organització'!$E$44:$J$291,3,FALSE)="","Sí",VLOOKUP(E89,'0.1_Dades generals organització'!$E$44:$J$291,3,FALSE)))</f>
        <v/>
      </c>
      <c r="G89" s="178"/>
      <c r="H89" s="178"/>
      <c r="I89" s="179"/>
      <c r="J89" s="37" t="str">
        <f>IF($H89="Altres (ud)","-",IFERROR(INDEX(Dades!$F$277:$BA$281,MATCH($G89&amp;$H89,Dades!$E$277:$E$281,0),MATCH(Dades!$F$2&amp;J$81,Dades!$F$276:$BA$276,0)),""))</f>
        <v/>
      </c>
      <c r="K89" s="37" t="str">
        <f>IF($H89="Altres (ud)","-",IFERROR(INDEX(Dades!$F$277:$BA$281,MATCH($G89&amp;$H89,Dades!$E$277:$E$281,0),MATCH(Dades!$F$2&amp;K$81,Dades!$F$276:$BA$276,0)),""))</f>
        <v/>
      </c>
      <c r="L89" s="37" t="str">
        <f>IF($H89="Altres (ud)","-",IFERROR(INDEX(Dades!$F$277:$BA$281,MATCH($G89&amp;$H89,Dades!$E$277:$E$281,0),MATCH(Dades!$F$2&amp;L$81,Dades!$F$276:$BA$276,0)),""))</f>
        <v/>
      </c>
      <c r="M89" s="180"/>
      <c r="N89" s="180"/>
      <c r="O89" s="180"/>
      <c r="P89" s="38" t="str">
        <f t="shared" si="9"/>
        <v/>
      </c>
      <c r="Q89" s="38" t="str">
        <f t="shared" si="7"/>
        <v/>
      </c>
      <c r="R89" s="38" t="str">
        <f t="shared" si="8"/>
        <v/>
      </c>
      <c r="S89" s="38" t="str">
        <f>IF(OR(ISNUMBER(P89),ISNUMBER(Q89),ISNUMBER(R89)),IF(ISNUMBER(P89),P89,0)+IF(ISNUMBER(Q89),Q89,0)*(Dades!$H$385/1000)+IF(ISNUMBER(R89),R89,0)*(Dades!$H$386/1000),"")</f>
        <v/>
      </c>
    </row>
    <row r="90" spans="4:19" x14ac:dyDescent="0.25">
      <c r="E90" s="177"/>
      <c r="F90" s="244" t="str">
        <f>IF(E90="","",IF(VLOOKUP(E90,'0.1_Dades generals organització'!$E$44:$J$291,3,FALSE)="","Sí",VLOOKUP(E90,'0.1_Dades generals organització'!$E$44:$J$291,3,FALSE)))</f>
        <v/>
      </c>
      <c r="G90" s="178"/>
      <c r="H90" s="178"/>
      <c r="I90" s="179"/>
      <c r="J90" s="37" t="str">
        <f>IF($H90="Altres (ud)","-",IFERROR(INDEX(Dades!$F$277:$BA$281,MATCH($G90&amp;$H90,Dades!$E$277:$E$281,0),MATCH(Dades!$F$2&amp;J$81,Dades!$F$276:$BA$276,0)),""))</f>
        <v/>
      </c>
      <c r="K90" s="37" t="str">
        <f>IF($H90="Altres (ud)","-",IFERROR(INDEX(Dades!$F$277:$BA$281,MATCH($G90&amp;$H90,Dades!$E$277:$E$281,0),MATCH(Dades!$F$2&amp;K$81,Dades!$F$276:$BA$276,0)),""))</f>
        <v/>
      </c>
      <c r="L90" s="37" t="str">
        <f>IF($H90="Altres (ud)","-",IFERROR(INDEX(Dades!$F$277:$BA$281,MATCH($G90&amp;$H90,Dades!$E$277:$E$281,0),MATCH(Dades!$F$2&amp;L$81,Dades!$F$276:$BA$276,0)),""))</f>
        <v/>
      </c>
      <c r="M90" s="180"/>
      <c r="N90" s="180"/>
      <c r="O90" s="180"/>
      <c r="P90" s="38" t="str">
        <f t="shared" si="9"/>
        <v/>
      </c>
      <c r="Q90" s="38" t="str">
        <f t="shared" si="7"/>
        <v/>
      </c>
      <c r="R90" s="38" t="str">
        <f t="shared" si="8"/>
        <v/>
      </c>
      <c r="S90" s="38" t="str">
        <f>IF(OR(ISNUMBER(P90),ISNUMBER(Q90),ISNUMBER(R90)),IF(ISNUMBER(P90),P90,0)+IF(ISNUMBER(Q90),Q90,0)*(Dades!$H$385/1000)+IF(ISNUMBER(R90),R90,0)*(Dades!$H$386/1000),"")</f>
        <v/>
      </c>
    </row>
    <row r="91" spans="4:19" x14ac:dyDescent="0.25">
      <c r="E91" s="177"/>
      <c r="F91" s="244" t="str">
        <f>IF(E91="","",IF(VLOOKUP(E91,'0.1_Dades generals organització'!$E$44:$J$291,3,FALSE)="","Sí",VLOOKUP(E91,'0.1_Dades generals organització'!$E$44:$J$291,3,FALSE)))</f>
        <v/>
      </c>
      <c r="G91" s="178"/>
      <c r="H91" s="178"/>
      <c r="I91" s="179"/>
      <c r="J91" s="37" t="str">
        <f>IF($H91="Altres (ud)","-",IFERROR(INDEX(Dades!$F$277:$BA$281,MATCH($G91&amp;$H91,Dades!$E$277:$E$281,0),MATCH(Dades!$F$2&amp;J$81,Dades!$F$276:$BA$276,0)),""))</f>
        <v/>
      </c>
      <c r="K91" s="37" t="str">
        <f>IF($H91="Altres (ud)","-",IFERROR(INDEX(Dades!$F$277:$BA$281,MATCH($G91&amp;$H91,Dades!$E$277:$E$281,0),MATCH(Dades!$F$2&amp;K$81,Dades!$F$276:$BA$276,0)),""))</f>
        <v/>
      </c>
      <c r="L91" s="37" t="str">
        <f>IF($H91="Altres (ud)","-",IFERROR(INDEX(Dades!$F$277:$BA$281,MATCH($G91&amp;$H91,Dades!$E$277:$E$281,0),MATCH(Dades!$F$2&amp;L$81,Dades!$F$276:$BA$276,0)),""))</f>
        <v/>
      </c>
      <c r="M91" s="180"/>
      <c r="N91" s="180"/>
      <c r="O91" s="180"/>
      <c r="P91" s="38" t="str">
        <f t="shared" si="9"/>
        <v/>
      </c>
      <c r="Q91" s="38" t="str">
        <f t="shared" si="7"/>
        <v/>
      </c>
      <c r="R91" s="38" t="str">
        <f t="shared" si="8"/>
        <v/>
      </c>
      <c r="S91" s="38" t="str">
        <f>IF(OR(ISNUMBER(P91),ISNUMBER(Q91),ISNUMBER(R91)),IF(ISNUMBER(P91),P91,0)+IF(ISNUMBER(Q91),Q91,0)*(Dades!$H$385/1000)+IF(ISNUMBER(R91),R91,0)*(Dades!$H$386/1000),"")</f>
        <v/>
      </c>
    </row>
    <row r="92" spans="4:19" x14ac:dyDescent="0.25">
      <c r="E92" s="177"/>
      <c r="F92" s="244" t="str">
        <f>IF(E92="","",IF(VLOOKUP(E92,'0.1_Dades generals organització'!$E$44:$J$291,3,FALSE)="","Sí",VLOOKUP(E92,'0.1_Dades generals organització'!$E$44:$J$291,3,FALSE)))</f>
        <v/>
      </c>
      <c r="G92" s="178"/>
      <c r="H92" s="178"/>
      <c r="I92" s="179"/>
      <c r="J92" s="37" t="str">
        <f>IF($H92="Altres (ud)","-",IFERROR(INDEX(Dades!$F$277:$BA$281,MATCH($G92&amp;$H92,Dades!$E$277:$E$281,0),MATCH(Dades!$F$2&amp;J$81,Dades!$F$276:$BA$276,0)),""))</f>
        <v/>
      </c>
      <c r="K92" s="37" t="str">
        <f>IF($H92="Altres (ud)","-",IFERROR(INDEX(Dades!$F$277:$BA$281,MATCH($G92&amp;$H92,Dades!$E$277:$E$281,0),MATCH(Dades!$F$2&amp;K$81,Dades!$F$276:$BA$276,0)),""))</f>
        <v/>
      </c>
      <c r="L92" s="37" t="str">
        <f>IF($H92="Altres (ud)","-",IFERROR(INDEX(Dades!$F$277:$BA$281,MATCH($G92&amp;$H92,Dades!$E$277:$E$281,0),MATCH(Dades!$F$2&amp;L$81,Dades!$F$276:$BA$276,0)),""))</f>
        <v/>
      </c>
      <c r="M92" s="180"/>
      <c r="N92" s="180"/>
      <c r="O92" s="180"/>
      <c r="P92" s="38" t="str">
        <f t="shared" si="9"/>
        <v/>
      </c>
      <c r="Q92" s="38" t="str">
        <f t="shared" si="7"/>
        <v/>
      </c>
      <c r="R92" s="38" t="str">
        <f t="shared" si="8"/>
        <v/>
      </c>
      <c r="S92" s="38" t="str">
        <f>IF(OR(ISNUMBER(P92),ISNUMBER(Q92),ISNUMBER(R92)),IF(ISNUMBER(P92),P92,0)+IF(ISNUMBER(Q92),Q92,0)*(Dades!$H$385/1000)+IF(ISNUMBER(R92),R92,0)*(Dades!$H$386/1000),"")</f>
        <v/>
      </c>
    </row>
    <row r="93" spans="4:19" x14ac:dyDescent="0.25">
      <c r="E93" s="354"/>
      <c r="F93" s="354"/>
      <c r="G93" s="354"/>
      <c r="H93" s="354"/>
      <c r="I93" s="354"/>
      <c r="J93" s="294"/>
      <c r="K93" s="293"/>
      <c r="L93" s="293"/>
      <c r="M93" s="295"/>
      <c r="P93" s="296"/>
      <c r="S93" s="39">
        <f>SUM(S83:S92)</f>
        <v>0</v>
      </c>
    </row>
    <row r="95" spans="4:19" ht="15.75" x14ac:dyDescent="0.25">
      <c r="D95" s="638" t="s">
        <v>1019</v>
      </c>
      <c r="E95" s="638"/>
      <c r="F95" s="638"/>
      <c r="G95" s="638"/>
      <c r="H95" s="638"/>
      <c r="I95" s="638"/>
      <c r="J95" s="638"/>
      <c r="K95" s="638"/>
      <c r="L95" s="638"/>
      <c r="M95" s="638"/>
      <c r="N95" s="638"/>
      <c r="O95" s="638"/>
      <c r="P95" s="638"/>
      <c r="Q95" s="638"/>
      <c r="R95" s="638"/>
      <c r="S95" s="638"/>
    </row>
    <row r="97" spans="5:19" x14ac:dyDescent="0.25">
      <c r="E97" s="635" t="s">
        <v>630</v>
      </c>
      <c r="F97" s="635" t="s">
        <v>634</v>
      </c>
      <c r="G97" s="636" t="s">
        <v>1130</v>
      </c>
      <c r="H97" s="635" t="s">
        <v>572</v>
      </c>
      <c r="I97" s="635" t="s">
        <v>573</v>
      </c>
      <c r="J97" s="629" t="s">
        <v>923</v>
      </c>
      <c r="K97" s="630"/>
      <c r="L97" s="631"/>
      <c r="M97" s="629" t="s">
        <v>924</v>
      </c>
      <c r="N97" s="630"/>
      <c r="O97" s="631"/>
      <c r="P97" s="636" t="s">
        <v>1049</v>
      </c>
      <c r="Q97" s="636" t="s">
        <v>1050</v>
      </c>
      <c r="R97" s="636" t="s">
        <v>1051</v>
      </c>
      <c r="S97" s="636" t="s">
        <v>844</v>
      </c>
    </row>
    <row r="98" spans="5:19" ht="13.5" customHeight="1" x14ac:dyDescent="0.25">
      <c r="E98" s="635"/>
      <c r="F98" s="635"/>
      <c r="G98" s="637"/>
      <c r="H98" s="635"/>
      <c r="I98" s="635"/>
      <c r="J98" s="210" t="s">
        <v>956</v>
      </c>
      <c r="K98" s="210" t="s">
        <v>957</v>
      </c>
      <c r="L98" s="210" t="s">
        <v>958</v>
      </c>
      <c r="M98" s="210" t="s">
        <v>956</v>
      </c>
      <c r="N98" s="210" t="s">
        <v>957</v>
      </c>
      <c r="O98" s="210" t="s">
        <v>958</v>
      </c>
      <c r="P98" s="637"/>
      <c r="Q98" s="637"/>
      <c r="R98" s="637"/>
      <c r="S98" s="637"/>
    </row>
    <row r="99" spans="5:19" hidden="1" x14ac:dyDescent="0.25">
      <c r="E99" s="33" t="s">
        <v>571</v>
      </c>
      <c r="F99" s="397" t="s">
        <v>1065</v>
      </c>
      <c r="G99" s="35"/>
      <c r="H99" s="34"/>
      <c r="I99" s="35"/>
      <c r="J99" s="35"/>
      <c r="K99" s="35"/>
      <c r="L99" s="35"/>
      <c r="M99" s="35"/>
      <c r="N99" s="35"/>
      <c r="O99" s="35"/>
      <c r="P99" s="33" t="s">
        <v>910</v>
      </c>
      <c r="Q99" s="33" t="s">
        <v>911</v>
      </c>
      <c r="R99" s="33" t="s">
        <v>912</v>
      </c>
      <c r="S99" s="33" t="s">
        <v>7</v>
      </c>
    </row>
    <row r="100" spans="5:19" x14ac:dyDescent="0.25">
      <c r="E100" s="177"/>
      <c r="F100" s="244" t="str">
        <f>IF(E100="","",IF(VLOOKUP(E100,'0.1_Dades generals organització'!$E$44:$J$291,3,FALSE)="","Sí",VLOOKUP(E100,'0.1_Dades generals organització'!$E$44:$J$291,3,FALSE)))</f>
        <v/>
      </c>
      <c r="G100" s="178"/>
      <c r="H100" s="178"/>
      <c r="I100" s="179"/>
      <c r="J100" s="37" t="str">
        <f>IF($H100="Altres (ud)","-",IFERROR(INDEX(Dades!$F$307:$BA$337,MATCH($H100&amp;$G100,Dades!$E$307:$E$337,0),MATCH(Dades!$F$2&amp;J$98,Dades!$F$306:$BA$306,0)),""))</f>
        <v/>
      </c>
      <c r="K100" s="37" t="str">
        <f>IF($H100="Altres (ud)","-",IFERROR(INDEX(Dades!$F$307:$BA$337,MATCH($H100&amp;$G100,Dades!$E$307:$E$337,0),MATCH(Dades!$F$2&amp;K$98,Dades!$F$306:$BA$306,0)),""))</f>
        <v/>
      </c>
      <c r="L100" s="37" t="str">
        <f>IF($H100="Altres (ud)","-",IFERROR(INDEX(Dades!$F$307:$BA$337,MATCH($H100&amp;$G100,Dades!$E$307:$E$337,0),MATCH(Dades!$F$2&amp;L$98,Dades!$F$306:$BA$306,0)),""))</f>
        <v/>
      </c>
      <c r="M100" s="180"/>
      <c r="N100" s="180"/>
      <c r="O100" s="180"/>
      <c r="P100" s="38" t="str">
        <f>IF(AND($G100&lt;&gt;"",$H100&lt;&gt;"",$I100&lt;&gt;""),$I100*IF(ISNUMBER(J100),J100,M100),"")</f>
        <v/>
      </c>
      <c r="Q100" s="38" t="str">
        <f t="shared" ref="Q100:Q109" si="10">IF(AND($G100&lt;&gt;"",$H100&lt;&gt;"",$I100&lt;&gt;""),$I100*IF(ISNUMBER(K100),K100,N100),"")</f>
        <v/>
      </c>
      <c r="R100" s="38" t="str">
        <f t="shared" ref="R100:R109" si="11">IF(AND($G100&lt;&gt;"",$H100&lt;&gt;"",$I100&lt;&gt;""),$I100*IF(ISNUMBER(L100),L100,O100),"")</f>
        <v/>
      </c>
      <c r="S100" s="38" t="str">
        <f>IF(OR(ISNUMBER(P100),ISNUMBER(Q100),ISNUMBER(R100)),IF(ISNUMBER(P100),P100,0)+IF(ISNUMBER(Q100),Q100,0)*(Dades!$H$385/1000)+IF(ISNUMBER(R100),R100,0)*(Dades!$H$386/1000),"")</f>
        <v/>
      </c>
    </row>
    <row r="101" spans="5:19" x14ac:dyDescent="0.25">
      <c r="E101" s="177"/>
      <c r="F101" s="244" t="str">
        <f>IF(E101="","",IF(VLOOKUP(E101,'0.1_Dades generals organització'!$E$44:$J$291,3,FALSE)="","Sí",VLOOKUP(E101,'0.1_Dades generals organització'!$E$44:$J$291,3,FALSE)))</f>
        <v/>
      </c>
      <c r="G101" s="178"/>
      <c r="H101" s="178"/>
      <c r="I101" s="179"/>
      <c r="J101" s="37" t="str">
        <f>IF($H101="Altres (ud)","-",IFERROR(INDEX(Dades!$F$307:$BA$337,MATCH($H101&amp;$G101,Dades!$E$307:$E$337,0),MATCH(Dades!$F$2&amp;J$98,Dades!$F$306:$BA$306,0)),""))</f>
        <v/>
      </c>
      <c r="K101" s="37" t="str">
        <f>IF($H101="Altres (ud)","-",IFERROR(INDEX(Dades!$F$307:$BA$337,MATCH($H101&amp;$G101,Dades!$E$307:$E$337,0),MATCH(Dades!$F$2&amp;K$98,Dades!$F$306:$BA$306,0)),""))</f>
        <v/>
      </c>
      <c r="L101" s="37" t="str">
        <f>IF($H101="Altres (ud)","-",IFERROR(INDEX(Dades!$F$307:$BA$337,MATCH($H101&amp;$G101,Dades!$E$307:$E$337,0),MATCH(Dades!$F$2&amp;L$98,Dades!$F$306:$BA$306,0)),""))</f>
        <v/>
      </c>
      <c r="M101" s="180"/>
      <c r="N101" s="180"/>
      <c r="O101" s="180"/>
      <c r="P101" s="38" t="str">
        <f t="shared" ref="P101:P109" si="12">IF(AND($G101&lt;&gt;"",$H101&lt;&gt;"",$I101&lt;&gt;""),$I101*IF(ISNUMBER(J101),J101,M101),"")</f>
        <v/>
      </c>
      <c r="Q101" s="38" t="str">
        <f t="shared" si="10"/>
        <v/>
      </c>
      <c r="R101" s="38" t="str">
        <f t="shared" si="11"/>
        <v/>
      </c>
      <c r="S101" s="38" t="str">
        <f>IF(OR(ISNUMBER(P101),ISNUMBER(Q101),ISNUMBER(R101)),IF(ISNUMBER(P101),P101,0)+IF(ISNUMBER(Q101),Q101,0)*(Dades!$H$385/1000)+IF(ISNUMBER(R101),R101,0)*(Dades!$H$386/1000),"")</f>
        <v/>
      </c>
    </row>
    <row r="102" spans="5:19" x14ac:dyDescent="0.25">
      <c r="E102" s="177"/>
      <c r="F102" s="244" t="str">
        <f>IF(E102="","",IF(VLOOKUP(E102,'0.1_Dades generals organització'!$E$44:$J$291,3,FALSE)="","Sí",VLOOKUP(E102,'0.1_Dades generals organització'!$E$44:$J$291,3,FALSE)))</f>
        <v/>
      </c>
      <c r="G102" s="178"/>
      <c r="H102" s="178"/>
      <c r="I102" s="179"/>
      <c r="J102" s="37" t="str">
        <f>IF($H102="Altres (ud)","-",IFERROR(INDEX(Dades!$F$307:$BA$337,MATCH($H102&amp;$G102,Dades!$E$307:$E$337,0),MATCH(Dades!$F$2&amp;J$98,Dades!$F$306:$BA$306,0)),""))</f>
        <v/>
      </c>
      <c r="K102" s="37" t="str">
        <f>IF($H102="Altres (ud)","-",IFERROR(INDEX(Dades!$F$307:$BA$337,MATCH($H102&amp;$G102,Dades!$E$307:$E$337,0),MATCH(Dades!$F$2&amp;K$98,Dades!$F$306:$BA$306,0)),""))</f>
        <v/>
      </c>
      <c r="L102" s="37" t="str">
        <f>IF($H102="Altres (ud)","-",IFERROR(INDEX(Dades!$F$307:$BA$337,MATCH($H102&amp;$G102,Dades!$E$307:$E$337,0),MATCH(Dades!$F$2&amp;L$98,Dades!$F$306:$BA$306,0)),""))</f>
        <v/>
      </c>
      <c r="M102" s="180"/>
      <c r="N102" s="180"/>
      <c r="O102" s="180"/>
      <c r="P102" s="38" t="str">
        <f t="shared" si="12"/>
        <v/>
      </c>
      <c r="Q102" s="38" t="str">
        <f t="shared" si="10"/>
        <v/>
      </c>
      <c r="R102" s="38" t="str">
        <f t="shared" si="11"/>
        <v/>
      </c>
      <c r="S102" s="38" t="str">
        <f>IF(OR(ISNUMBER(P102),ISNUMBER(Q102),ISNUMBER(R102)),IF(ISNUMBER(P102),P102,0)+IF(ISNUMBER(Q102),Q102,0)*(Dades!$H$385/1000)+IF(ISNUMBER(R102),R102,0)*(Dades!$H$386/1000),"")</f>
        <v/>
      </c>
    </row>
    <row r="103" spans="5:19" x14ac:dyDescent="0.25">
      <c r="E103" s="177"/>
      <c r="F103" s="244" t="str">
        <f>IF(E103="","",IF(VLOOKUP(E103,'0.1_Dades generals organització'!$E$44:$J$291,3,FALSE)="","Sí",VLOOKUP(E103,'0.1_Dades generals organització'!$E$44:$J$291,3,FALSE)))</f>
        <v/>
      </c>
      <c r="G103" s="178"/>
      <c r="H103" s="178"/>
      <c r="I103" s="179"/>
      <c r="J103" s="37" t="str">
        <f>IF($H103="Altres (ud)","-",IFERROR(INDEX(Dades!$F$307:$BA$337,MATCH($H103&amp;$G103,Dades!$E$307:$E$337,0),MATCH(Dades!$F$2&amp;J$98,Dades!$F$306:$BA$306,0)),""))</f>
        <v/>
      </c>
      <c r="K103" s="37" t="str">
        <f>IF($H103="Altres (ud)","-",IFERROR(INDEX(Dades!$F$307:$BA$337,MATCH($H103&amp;$G103,Dades!$E$307:$E$337,0),MATCH(Dades!$F$2&amp;K$98,Dades!$F$306:$BA$306,0)),""))</f>
        <v/>
      </c>
      <c r="L103" s="37" t="str">
        <f>IF($H103="Altres (ud)","-",IFERROR(INDEX(Dades!$F$307:$BA$337,MATCH($H103&amp;$G103,Dades!$E$307:$E$337,0),MATCH(Dades!$F$2&amp;L$98,Dades!$F$306:$BA$306,0)),""))</f>
        <v/>
      </c>
      <c r="M103" s="180"/>
      <c r="N103" s="180"/>
      <c r="O103" s="180"/>
      <c r="P103" s="38" t="str">
        <f t="shared" si="12"/>
        <v/>
      </c>
      <c r="Q103" s="38" t="str">
        <f t="shared" si="10"/>
        <v/>
      </c>
      <c r="R103" s="38" t="str">
        <f t="shared" si="11"/>
        <v/>
      </c>
      <c r="S103" s="38" t="str">
        <f>IF(OR(ISNUMBER(P103),ISNUMBER(Q103),ISNUMBER(R103)),IF(ISNUMBER(P103),P103,0)+IF(ISNUMBER(Q103),Q103,0)*(Dades!$H$385/1000)+IF(ISNUMBER(R103),R103,0)*(Dades!$H$386/1000),"")</f>
        <v/>
      </c>
    </row>
    <row r="104" spans="5:19" x14ac:dyDescent="0.25">
      <c r="E104" s="177"/>
      <c r="F104" s="244" t="str">
        <f>IF(E104="","",IF(VLOOKUP(E104,'0.1_Dades generals organització'!$E$44:$J$291,3,FALSE)="","Sí",VLOOKUP(E104,'0.1_Dades generals organització'!$E$44:$J$291,3,FALSE)))</f>
        <v/>
      </c>
      <c r="G104" s="178"/>
      <c r="H104" s="178"/>
      <c r="I104" s="179"/>
      <c r="J104" s="37" t="str">
        <f>IF($H104="Altres (ud)","-",IFERROR(INDEX(Dades!$F$307:$BA$337,MATCH($H104&amp;$G104,Dades!$E$307:$E$337,0),MATCH(Dades!$F$2&amp;J$98,Dades!$F$306:$BA$306,0)),""))</f>
        <v/>
      </c>
      <c r="K104" s="37" t="str">
        <f>IF($H104="Altres (ud)","-",IFERROR(INDEX(Dades!$F$307:$BA$337,MATCH($H104&amp;$G104,Dades!$E$307:$E$337,0),MATCH(Dades!$F$2&amp;K$98,Dades!$F$306:$BA$306,0)),""))</f>
        <v/>
      </c>
      <c r="L104" s="37" t="str">
        <f>IF($H104="Altres (ud)","-",IFERROR(INDEX(Dades!$F$307:$BA$337,MATCH($H104&amp;$G104,Dades!$E$307:$E$337,0),MATCH(Dades!$F$2&amp;L$98,Dades!$F$306:$BA$306,0)),""))</f>
        <v/>
      </c>
      <c r="M104" s="180"/>
      <c r="N104" s="180"/>
      <c r="O104" s="180"/>
      <c r="P104" s="38" t="str">
        <f t="shared" si="12"/>
        <v/>
      </c>
      <c r="Q104" s="38" t="str">
        <f t="shared" si="10"/>
        <v/>
      </c>
      <c r="R104" s="38" t="str">
        <f t="shared" si="11"/>
        <v/>
      </c>
      <c r="S104" s="38" t="str">
        <f>IF(OR(ISNUMBER(P104),ISNUMBER(Q104),ISNUMBER(R104)),IF(ISNUMBER(P104),P104,0)+IF(ISNUMBER(Q104),Q104,0)*(Dades!$H$385/1000)+IF(ISNUMBER(R104),R104,0)*(Dades!$H$386/1000),"")</f>
        <v/>
      </c>
    </row>
    <row r="105" spans="5:19" x14ac:dyDescent="0.25">
      <c r="E105" s="177"/>
      <c r="F105" s="244" t="str">
        <f>IF(E105="","",IF(VLOOKUP(E105,'0.1_Dades generals organització'!$E$44:$J$291,3,FALSE)="","Sí",VLOOKUP(E105,'0.1_Dades generals organització'!$E$44:$J$291,3,FALSE)))</f>
        <v/>
      </c>
      <c r="G105" s="178"/>
      <c r="H105" s="178"/>
      <c r="I105" s="179"/>
      <c r="J105" s="37" t="str">
        <f>IF($H105="Altres (ud)","-",IFERROR(INDEX(Dades!$F$307:$BA$337,MATCH($H105&amp;$G105,Dades!$E$307:$E$337,0),MATCH(Dades!$F$2&amp;J$98,Dades!$F$306:$BA$306,0)),""))</f>
        <v/>
      </c>
      <c r="K105" s="37" t="str">
        <f>IF($H105="Altres (ud)","-",IFERROR(INDEX(Dades!$F$307:$BA$337,MATCH($H105&amp;$G105,Dades!$E$307:$E$337,0),MATCH(Dades!$F$2&amp;K$98,Dades!$F$306:$BA$306,0)),""))</f>
        <v/>
      </c>
      <c r="L105" s="37" t="str">
        <f>IF($H105="Altres (ud)","-",IFERROR(INDEX(Dades!$F$307:$BA$337,MATCH($H105&amp;$G105,Dades!$E$307:$E$337,0),MATCH(Dades!$F$2&amp;L$98,Dades!$F$306:$BA$306,0)),""))</f>
        <v/>
      </c>
      <c r="M105" s="180"/>
      <c r="N105" s="180"/>
      <c r="O105" s="180"/>
      <c r="P105" s="38" t="str">
        <f t="shared" si="12"/>
        <v/>
      </c>
      <c r="Q105" s="38" t="str">
        <f t="shared" si="10"/>
        <v/>
      </c>
      <c r="R105" s="38" t="str">
        <f t="shared" si="11"/>
        <v/>
      </c>
      <c r="S105" s="38" t="str">
        <f>IF(OR(ISNUMBER(P105),ISNUMBER(Q105),ISNUMBER(R105)),IF(ISNUMBER(P105),P105,0)+IF(ISNUMBER(Q105),Q105,0)*(Dades!$H$385/1000)+IF(ISNUMBER(R105),R105,0)*(Dades!$H$386/1000),"")</f>
        <v/>
      </c>
    </row>
    <row r="106" spans="5:19" x14ac:dyDescent="0.25">
      <c r="E106" s="177"/>
      <c r="F106" s="244" t="str">
        <f>IF(E106="","",IF(VLOOKUP(E106,'0.1_Dades generals organització'!$E$44:$J$291,3,FALSE)="","Sí",VLOOKUP(E106,'0.1_Dades generals organització'!$E$44:$J$291,3,FALSE)))</f>
        <v/>
      </c>
      <c r="G106" s="178"/>
      <c r="H106" s="178"/>
      <c r="I106" s="179"/>
      <c r="J106" s="37" t="str">
        <f>IF($H106="Altres (ud)","-",IFERROR(INDEX(Dades!$F$307:$BA$337,MATCH($H106&amp;$G106,Dades!$E$307:$E$337,0),MATCH(Dades!$F$2&amp;J$98,Dades!$F$306:$BA$306,0)),""))</f>
        <v/>
      </c>
      <c r="K106" s="37" t="str">
        <f>IF($H106="Altres (ud)","-",IFERROR(INDEX(Dades!$F$307:$BA$337,MATCH($H106&amp;$G106,Dades!$E$307:$E$337,0),MATCH(Dades!$F$2&amp;K$98,Dades!$F$306:$BA$306,0)),""))</f>
        <v/>
      </c>
      <c r="L106" s="37" t="str">
        <f>IF($H106="Altres (ud)","-",IFERROR(INDEX(Dades!$F$307:$BA$337,MATCH($H106&amp;$G106,Dades!$E$307:$E$337,0),MATCH(Dades!$F$2&amp;L$98,Dades!$F$306:$BA$306,0)),""))</f>
        <v/>
      </c>
      <c r="M106" s="180"/>
      <c r="N106" s="180"/>
      <c r="O106" s="180"/>
      <c r="P106" s="38" t="str">
        <f t="shared" si="12"/>
        <v/>
      </c>
      <c r="Q106" s="38" t="str">
        <f t="shared" si="10"/>
        <v/>
      </c>
      <c r="R106" s="38" t="str">
        <f t="shared" si="11"/>
        <v/>
      </c>
      <c r="S106" s="38" t="str">
        <f>IF(OR(ISNUMBER(P106),ISNUMBER(Q106),ISNUMBER(R106)),IF(ISNUMBER(P106),P106,0)+IF(ISNUMBER(Q106),Q106,0)*(Dades!$H$385/1000)+IF(ISNUMBER(R106),R106,0)*(Dades!$H$386/1000),"")</f>
        <v/>
      </c>
    </row>
    <row r="107" spans="5:19" x14ac:dyDescent="0.25">
      <c r="E107" s="177"/>
      <c r="F107" s="244" t="str">
        <f>IF(E107="","",IF(VLOOKUP(E107,'0.1_Dades generals organització'!$E$44:$J$291,3,FALSE)="","Sí",VLOOKUP(E107,'0.1_Dades generals organització'!$E$44:$J$291,3,FALSE)))</f>
        <v/>
      </c>
      <c r="G107" s="178"/>
      <c r="H107" s="178"/>
      <c r="I107" s="179"/>
      <c r="J107" s="37" t="str">
        <f>IF($H107="Altres (ud)","-",IFERROR(INDEX(Dades!$F$307:$BA$337,MATCH($H107&amp;$G107,Dades!$E$307:$E$337,0),MATCH(Dades!$F$2&amp;J$98,Dades!$F$306:$BA$306,0)),""))</f>
        <v/>
      </c>
      <c r="K107" s="37" t="str">
        <f>IF($H107="Altres (ud)","-",IFERROR(INDEX(Dades!$F$307:$BA$337,MATCH($H107&amp;$G107,Dades!$E$307:$E$337,0),MATCH(Dades!$F$2&amp;K$98,Dades!$F$306:$BA$306,0)),""))</f>
        <v/>
      </c>
      <c r="L107" s="37" t="str">
        <f>IF($H107="Altres (ud)","-",IFERROR(INDEX(Dades!$F$307:$BA$337,MATCH($H107&amp;$G107,Dades!$E$307:$E$337,0),MATCH(Dades!$F$2&amp;L$98,Dades!$F$306:$BA$306,0)),""))</f>
        <v/>
      </c>
      <c r="M107" s="180"/>
      <c r="N107" s="180"/>
      <c r="O107" s="180"/>
      <c r="P107" s="38" t="str">
        <f t="shared" si="12"/>
        <v/>
      </c>
      <c r="Q107" s="38" t="str">
        <f t="shared" si="10"/>
        <v/>
      </c>
      <c r="R107" s="38" t="str">
        <f t="shared" si="11"/>
        <v/>
      </c>
      <c r="S107" s="38" t="str">
        <f>IF(OR(ISNUMBER(P107),ISNUMBER(Q107),ISNUMBER(R107)),IF(ISNUMBER(P107),P107,0)+IF(ISNUMBER(Q107),Q107,0)*(Dades!$H$385/1000)+IF(ISNUMBER(R107),R107,0)*(Dades!$H$386/1000),"")</f>
        <v/>
      </c>
    </row>
    <row r="108" spans="5:19" x14ac:dyDescent="0.25">
      <c r="E108" s="177"/>
      <c r="F108" s="244" t="str">
        <f>IF(E108="","",IF(VLOOKUP(E108,'0.1_Dades generals organització'!$E$44:$J$291,3,FALSE)="","Sí",VLOOKUP(E108,'0.1_Dades generals organització'!$E$44:$J$291,3,FALSE)))</f>
        <v/>
      </c>
      <c r="G108" s="178"/>
      <c r="H108" s="178"/>
      <c r="I108" s="179"/>
      <c r="J108" s="37" t="str">
        <f>IF($H108="Altres (ud)","-",IFERROR(INDEX(Dades!$F$307:$BA$337,MATCH($H108&amp;$G108,Dades!$E$307:$E$337,0),MATCH(Dades!$F$2&amp;J$98,Dades!$F$306:$BA$306,0)),""))</f>
        <v/>
      </c>
      <c r="K108" s="37" t="str">
        <f>IF($H108="Altres (ud)","-",IFERROR(INDEX(Dades!$F$307:$BA$337,MATCH($H108&amp;$G108,Dades!$E$307:$E$337,0),MATCH(Dades!$F$2&amp;K$98,Dades!$F$306:$BA$306,0)),""))</f>
        <v/>
      </c>
      <c r="L108" s="37" t="str">
        <f>IF($H108="Altres (ud)","-",IFERROR(INDEX(Dades!$F$307:$BA$337,MATCH($H108&amp;$G108,Dades!$E$307:$E$337,0),MATCH(Dades!$F$2&amp;L$98,Dades!$F$306:$BA$306,0)),""))</f>
        <v/>
      </c>
      <c r="M108" s="180"/>
      <c r="N108" s="180"/>
      <c r="O108" s="180"/>
      <c r="P108" s="38" t="str">
        <f t="shared" si="12"/>
        <v/>
      </c>
      <c r="Q108" s="38" t="str">
        <f t="shared" si="10"/>
        <v/>
      </c>
      <c r="R108" s="38" t="str">
        <f t="shared" si="11"/>
        <v/>
      </c>
      <c r="S108" s="38" t="str">
        <f>IF(OR(ISNUMBER(P108),ISNUMBER(Q108),ISNUMBER(R108)),IF(ISNUMBER(P108),P108,0)+IF(ISNUMBER(Q108),Q108,0)*(Dades!$H$385/1000)+IF(ISNUMBER(R108),R108,0)*(Dades!$H$386/1000),"")</f>
        <v/>
      </c>
    </row>
    <row r="109" spans="5:19" x14ac:dyDescent="0.25">
      <c r="E109" s="177"/>
      <c r="F109" s="244" t="str">
        <f>IF(E109="","",IF(VLOOKUP(E109,'0.1_Dades generals organització'!$E$44:$J$291,3,FALSE)="","Sí",VLOOKUP(E109,'0.1_Dades generals organització'!$E$44:$J$291,3,FALSE)))</f>
        <v/>
      </c>
      <c r="G109" s="178"/>
      <c r="H109" s="178"/>
      <c r="I109" s="179"/>
      <c r="J109" s="37" t="str">
        <f>IF($H109="Altres (ud)","-",IFERROR(INDEX(Dades!$F$307:$BA$337,MATCH($H109&amp;$G109,Dades!$E$307:$E$337,0),MATCH(Dades!$F$2&amp;J$98,Dades!$F$306:$BA$306,0)),""))</f>
        <v/>
      </c>
      <c r="K109" s="37" t="str">
        <f>IF($H109="Altres (ud)","-",IFERROR(INDEX(Dades!$F$307:$BA$337,MATCH($H109&amp;$G109,Dades!$E$307:$E$337,0),MATCH(Dades!$F$2&amp;K$98,Dades!$F$306:$BA$306,0)),""))</f>
        <v/>
      </c>
      <c r="L109" s="37" t="str">
        <f>IF($H109="Altres (ud)","-",IFERROR(INDEX(Dades!$F$307:$BA$337,MATCH($H109&amp;$G109,Dades!$E$307:$E$337,0),MATCH(Dades!$F$2&amp;L$98,Dades!$F$306:$BA$306,0)),""))</f>
        <v/>
      </c>
      <c r="M109" s="180"/>
      <c r="N109" s="180"/>
      <c r="O109" s="180"/>
      <c r="P109" s="38" t="str">
        <f t="shared" si="12"/>
        <v/>
      </c>
      <c r="Q109" s="38" t="str">
        <f t="shared" si="10"/>
        <v/>
      </c>
      <c r="R109" s="38" t="str">
        <f t="shared" si="11"/>
        <v/>
      </c>
      <c r="S109" s="38" t="str">
        <f>IF(OR(ISNUMBER(P109),ISNUMBER(Q109),ISNUMBER(R109)),IF(ISNUMBER(P109),P109,0)+IF(ISNUMBER(Q109),Q109,0)*(Dades!$H$385/1000)+IF(ISNUMBER(R109),R109,0)*(Dades!$H$386/1000),"")</f>
        <v/>
      </c>
    </row>
    <row r="110" spans="5:19" x14ac:dyDescent="0.25">
      <c r="E110" s="354"/>
      <c r="F110" s="354"/>
      <c r="G110" s="354"/>
      <c r="H110" s="354"/>
      <c r="I110" s="354"/>
      <c r="J110" s="294"/>
      <c r="K110" s="293"/>
      <c r="L110" s="293"/>
      <c r="M110" s="295"/>
      <c r="P110" s="296"/>
      <c r="S110" s="39">
        <f>SUM(S100:S109)</f>
        <v>0</v>
      </c>
    </row>
    <row r="139" spans="6:19" ht="15" customHeight="1" x14ac:dyDescent="0.25"/>
    <row r="141" spans="6:19" ht="16.5" x14ac:dyDescent="0.25">
      <c r="F141" s="42"/>
      <c r="G141" s="42"/>
      <c r="H141" s="42"/>
      <c r="I141" s="42"/>
      <c r="J141" s="42"/>
      <c r="K141" s="42"/>
      <c r="L141" s="42"/>
      <c r="M141" s="42"/>
      <c r="N141" s="42"/>
      <c r="O141" s="42"/>
      <c r="P141" s="42"/>
      <c r="Q141" s="42"/>
      <c r="R141" s="42"/>
      <c r="S141" s="42"/>
    </row>
    <row r="142" spans="6:19" ht="16.5" x14ac:dyDescent="0.25">
      <c r="F142" s="42"/>
      <c r="G142" s="42"/>
      <c r="H142" s="42"/>
      <c r="I142" s="42"/>
      <c r="J142" s="42"/>
      <c r="K142" s="42"/>
      <c r="L142" s="42"/>
      <c r="M142" s="42"/>
      <c r="N142" s="42"/>
      <c r="O142" s="42"/>
      <c r="P142" s="42"/>
      <c r="Q142" s="42"/>
      <c r="R142" s="42"/>
      <c r="S142" s="42"/>
    </row>
  </sheetData>
  <sheetProtection sheet="1" objects="1" scenarios="1"/>
  <mergeCells count="59">
    <mergeCell ref="E45:I45"/>
    <mergeCell ref="E46:S47"/>
    <mergeCell ref="E48:E49"/>
    <mergeCell ref="F48:F49"/>
    <mergeCell ref="S48:S49"/>
    <mergeCell ref="I48:I49"/>
    <mergeCell ref="G48:G49"/>
    <mergeCell ref="H48:H49"/>
    <mergeCell ref="J48:L48"/>
    <mergeCell ref="M48:O48"/>
    <mergeCell ref="Q48:Q49"/>
    <mergeCell ref="R48:R49"/>
    <mergeCell ref="Q20:Q21"/>
    <mergeCell ref="R20:R21"/>
    <mergeCell ref="J20:L20"/>
    <mergeCell ref="M20:O20"/>
    <mergeCell ref="P48:P49"/>
    <mergeCell ref="C1:T1"/>
    <mergeCell ref="E3:S4"/>
    <mergeCell ref="E9:S9"/>
    <mergeCell ref="E20:E21"/>
    <mergeCell ref="F20:F21"/>
    <mergeCell ref="H20:H21"/>
    <mergeCell ref="I20:I21"/>
    <mergeCell ref="P20:P21"/>
    <mergeCell ref="S20:S21"/>
    <mergeCell ref="D10:S10"/>
    <mergeCell ref="E12:S13"/>
    <mergeCell ref="E14:S15"/>
    <mergeCell ref="E16:S17"/>
    <mergeCell ref="E8:S8"/>
    <mergeCell ref="E18:S19"/>
    <mergeCell ref="G20:G21"/>
    <mergeCell ref="P80:P81"/>
    <mergeCell ref="Q80:Q81"/>
    <mergeCell ref="R80:R81"/>
    <mergeCell ref="S80:S81"/>
    <mergeCell ref="D73:S73"/>
    <mergeCell ref="G80:G81"/>
    <mergeCell ref="H80:H81"/>
    <mergeCell ref="I80:I81"/>
    <mergeCell ref="J80:L80"/>
    <mergeCell ref="M80:O80"/>
    <mergeCell ref="E75:S76"/>
    <mergeCell ref="E77:S78"/>
    <mergeCell ref="E80:E81"/>
    <mergeCell ref="F80:F81"/>
    <mergeCell ref="D95:S95"/>
    <mergeCell ref="E97:E98"/>
    <mergeCell ref="F97:F98"/>
    <mergeCell ref="G97:G98"/>
    <mergeCell ref="H97:H98"/>
    <mergeCell ref="I97:I98"/>
    <mergeCell ref="J97:L97"/>
    <mergeCell ref="M97:O97"/>
    <mergeCell ref="P97:P98"/>
    <mergeCell ref="Q97:Q98"/>
    <mergeCell ref="R97:R98"/>
    <mergeCell ref="S97:S98"/>
  </mergeCells>
  <dataValidations count="4">
    <dataValidation type="decimal" operator="greaterThan" allowBlank="1" showInputMessage="1" showErrorMessage="1" sqref="I23:I44 I83:I92 I100:I109 I51:I70">
      <formula1>0</formula1>
      <formula2>0</formula2>
    </dataValidation>
    <dataValidation type="decimal" allowBlank="1" showInputMessage="1" showErrorMessage="1" sqref="M100:M110 M23:M45 N23:O44 N83:O92 M83:M93 N100:O109 M51:O70">
      <formula1>0</formula1>
      <formula2>10</formula2>
    </dataValidation>
    <dataValidation type="custom" allowBlank="1" showInputMessage="1" showErrorMessage="1" error="El valor queda fuera del rango" sqref="I71">
      <formula1>IF(AND(#REF!&lt;=#REF!,#REF!&gt;=#REF!),#REF!,"El valor queda fuera del rango")</formula1>
      <formula2>0</formula2>
    </dataValidation>
    <dataValidation type="list" showInputMessage="1" showErrorMessage="1" sqref="E23:E44 E51:E70 E83:E92 E100:E109">
      <formula1>CentrosES</formula1>
    </dataValidation>
  </dataValidations>
  <hyperlinks>
    <hyperlink ref="A4" location="'0.2_Pla de reducció'!C1" display="0.2 Pla de reducció"/>
    <hyperlink ref="A6" location="'1.2_Vehicles i maquinària'!C1" display="1.2 Categoria 1: Vehicles i maquinària"/>
    <hyperlink ref="A7" location="'1.3_Emissions de procés'!C1" display="1.3 Categoria 1: E. de procés i ús del sòl"/>
    <hyperlink ref="A8" location="'1.4_Emissions fugitives'!C1" display="1.4 Categoria 1: Emissions fugitives"/>
    <hyperlink ref="A9" location="'2.1_Categoria 2 Balears'!C1" display="2.1 Categoria 2 Registre balear"/>
    <hyperlink ref="A10" location="'2.2_Categoria 2 Espanya'!C1" display="2.2 Categoria 2 Registre estatal"/>
    <hyperlink ref="A5" location="'1.1_Instal·lacions fixes'!C1" display="1.1 Categoria 1: Instal·lacions fixes"/>
    <hyperlink ref="A3" location="'0.1_Dades generals organització'!C1" display="0.1 Dades de l'organització"/>
    <hyperlink ref="A11" location="'3_Categories 3-6'!C1" display="3. Categories 3, 4, 5 i 6"/>
    <hyperlink ref="A13" location="'4.2_Resultats Espanya'!C1" display="4.2 Resultats Registre estatal"/>
    <hyperlink ref="A12" location="'4.1_Resultats Balears'!C1" display="4.1 Resultats Registre balear"/>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Dades!$C$200:$C$204</xm:f>
          </x14:formula1>
          <xm:sqref>G23:G44</xm:sqref>
        </x14:dataValidation>
        <x14:dataValidation type="list" allowBlank="1" showInputMessage="1" showErrorMessage="1">
          <x14:formula1>
            <xm:f>Dades!$C$287:$C$290</xm:f>
          </x14:formula1>
          <xm:sqref>G83:G92</xm:sqref>
        </x14:dataValidation>
        <x14:dataValidation type="list" allowBlank="1" showInputMessage="1" showErrorMessage="1">
          <x14:formula1>
            <xm:f>Dades!$C$343:$C$346</xm:f>
          </x14:formula1>
          <xm:sqref>G100:G109</xm:sqref>
        </x14:dataValidation>
        <x14:dataValidation type="list" operator="equal" allowBlank="1" showInputMessage="1" showErrorMessage="1">
          <x14:formula1>
            <xm:f>INDIRECT("Comb_No_Carr_"&amp;(IFERROR(VLOOKUP(G83,Dades!$C$287:$D$290,2,0),"")))</xm:f>
          </x14:formula1>
          <xm:sqref>H83:H92</xm:sqref>
        </x14:dataValidation>
        <x14:dataValidation type="list" allowBlank="1" showInputMessage="1" showErrorMessage="1">
          <x14:formula1>
            <xm:f>Dades!$C$254:$C$258</xm:f>
          </x14:formula1>
          <xm:sqref>G51:G70</xm:sqref>
        </x14:dataValidation>
        <x14:dataValidation type="list" operator="equal" allowBlank="1" showInputMessage="1" showErrorMessage="1">
          <x14:formula1>
            <xm:f>INDIRECT("Comb_VehA2_"&amp;(IFERROR(VLOOKUP(G51,Dades!$C$200:$D$204,2,0),""))&amp;"_2022")</xm:f>
          </x14:formula1>
          <xm:sqref>H51:H70</xm:sqref>
        </x14:dataValidation>
        <x14:dataValidation type="list" operator="equal" allowBlank="1" showInputMessage="1" showErrorMessage="1">
          <x14:formula1>
            <xm:f>INDIRECT("Comb_Veh_"&amp;(IFERROR(VLOOKUP(G23,Dades!$C$200:$D$204,2,0),""))&amp;"_"&amp;Dades!$F$2)</xm:f>
          </x14:formula1>
          <xm:sqref>H23:H44</xm:sqref>
        </x14:dataValidation>
        <x14:dataValidation type="list" operator="equal" allowBlank="1" showInputMessage="1" showErrorMessage="1">
          <x14:formula1>
            <xm:f>INDIRECT("Comb_Maq_"&amp;(IFERROR(VLOOKUP(G100,Dades!$C$343:$D$346,2,0),""))&amp;"_"&amp;Dades!$F$2)</xm:f>
          </x14:formula1>
          <xm:sqref>H100:H109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ML220"/>
  <sheetViews>
    <sheetView showRowColHeaders="0" zoomScale="90" zoomScaleNormal="90" workbookViewId="0">
      <pane xSplit="1" topLeftCell="B1" activePane="topRight" state="frozen"/>
      <selection activeCell="C1" sqref="C1:M1"/>
      <selection pane="topRight" activeCell="C1" sqref="C1:N1"/>
    </sheetView>
  </sheetViews>
  <sheetFormatPr baseColWidth="10" defaultColWidth="9.140625" defaultRowHeight="16.5" x14ac:dyDescent="0.3"/>
  <cols>
    <col min="1" max="1" width="32.7109375" style="10" customWidth="1"/>
    <col min="2" max="2" width="2" style="10" customWidth="1"/>
    <col min="3" max="3" width="1.5703125" style="10" customWidth="1"/>
    <col min="4" max="4" width="3.5703125" style="56" customWidth="1"/>
    <col min="5" max="5" width="26.28515625" style="56" customWidth="1"/>
    <col min="6" max="6" width="14.85546875" style="56" customWidth="1"/>
    <col min="7" max="7" width="54.42578125" style="56" customWidth="1"/>
    <col min="8" max="8" width="17.85546875" style="56" customWidth="1"/>
    <col min="9" max="9" width="16.42578125" style="56" customWidth="1"/>
    <col min="10" max="10" width="17.5703125" style="56" customWidth="1"/>
    <col min="11" max="11" width="16.5703125" style="56" customWidth="1"/>
    <col min="12" max="12" width="19.5703125" style="56" customWidth="1"/>
    <col min="13" max="13" width="19.28515625" style="56" customWidth="1"/>
    <col min="14" max="14" width="4.85546875" style="56" customWidth="1"/>
    <col min="15" max="15" width="11.42578125" style="56"/>
    <col min="16" max="16" width="6.7109375" style="56" customWidth="1"/>
    <col min="17" max="17" width="7.140625" style="56" customWidth="1"/>
    <col min="18" max="21" width="10.7109375" style="56" customWidth="1"/>
    <col min="22" max="1026" width="11.42578125" style="56"/>
  </cols>
  <sheetData>
    <row r="1" spans="1:18" s="18" customFormat="1" ht="40.700000000000003" customHeight="1" x14ac:dyDescent="0.25">
      <c r="A1" s="10"/>
      <c r="B1" s="11"/>
      <c r="C1" s="595" t="s">
        <v>1565</v>
      </c>
      <c r="D1" s="595"/>
      <c r="E1" s="595"/>
      <c r="F1" s="595"/>
      <c r="G1" s="595"/>
      <c r="H1" s="595"/>
      <c r="I1" s="595"/>
      <c r="J1" s="595"/>
      <c r="K1" s="595"/>
      <c r="L1" s="595"/>
      <c r="M1" s="595"/>
      <c r="N1" s="595"/>
      <c r="O1" s="19"/>
      <c r="P1" s="19"/>
      <c r="Q1" s="19"/>
      <c r="R1" s="19"/>
    </row>
    <row r="2" spans="1:18" s="18" customFormat="1" ht="40.700000000000003" customHeight="1" x14ac:dyDescent="0.25">
      <c r="A2" s="10"/>
      <c r="B2" s="11"/>
      <c r="C2" s="10"/>
      <c r="H2" s="19"/>
      <c r="I2" s="19"/>
      <c r="J2" s="19"/>
      <c r="K2" s="19"/>
      <c r="L2" s="19"/>
      <c r="M2" s="19"/>
      <c r="N2" s="19"/>
      <c r="O2" s="19"/>
      <c r="P2" s="19"/>
      <c r="Q2" s="19"/>
      <c r="R2" s="19"/>
    </row>
    <row r="3" spans="1:18" s="18" customFormat="1" ht="16.5" customHeight="1" x14ac:dyDescent="0.25">
      <c r="A3" s="13" t="s">
        <v>1484</v>
      </c>
      <c r="B3" s="12"/>
      <c r="C3" s="10"/>
      <c r="D3" s="58"/>
      <c r="E3" s="646" t="s">
        <v>1421</v>
      </c>
      <c r="F3" s="646"/>
      <c r="G3" s="646"/>
      <c r="H3" s="646"/>
      <c r="I3" s="646"/>
      <c r="J3" s="646"/>
      <c r="K3" s="646"/>
      <c r="L3" s="646"/>
      <c r="M3" s="646"/>
      <c r="N3" s="58"/>
      <c r="O3" s="19"/>
      <c r="P3" s="19"/>
      <c r="Q3" s="19"/>
      <c r="R3" s="19"/>
    </row>
    <row r="4" spans="1:18" s="18" customFormat="1" ht="16.5" customHeight="1" x14ac:dyDescent="0.25">
      <c r="A4" s="13" t="s">
        <v>1485</v>
      </c>
      <c r="B4" s="12"/>
      <c r="C4" s="10"/>
      <c r="D4" s="58"/>
      <c r="E4" s="646"/>
      <c r="F4" s="646"/>
      <c r="G4" s="646"/>
      <c r="H4" s="646"/>
      <c r="I4" s="646"/>
      <c r="J4" s="646"/>
      <c r="K4" s="646"/>
      <c r="L4" s="646"/>
      <c r="M4" s="646"/>
      <c r="N4" s="58"/>
      <c r="O4" s="19"/>
      <c r="P4" s="19"/>
      <c r="Q4" s="19"/>
      <c r="R4" s="19"/>
    </row>
    <row r="5" spans="1:18" s="18" customFormat="1" ht="16.5" customHeight="1" x14ac:dyDescent="0.25">
      <c r="A5" s="13" t="s">
        <v>1486</v>
      </c>
      <c r="B5" s="12"/>
      <c r="C5" s="10"/>
      <c r="D5" s="59"/>
      <c r="E5" s="646"/>
      <c r="F5" s="646"/>
      <c r="G5" s="646"/>
      <c r="H5" s="646"/>
      <c r="I5" s="646"/>
      <c r="J5" s="646"/>
      <c r="K5" s="646"/>
      <c r="L5" s="646"/>
      <c r="M5" s="646"/>
      <c r="N5" s="27"/>
      <c r="O5" s="19"/>
      <c r="P5" s="19"/>
      <c r="Q5" s="19"/>
      <c r="R5" s="19"/>
    </row>
    <row r="6" spans="1:18" s="23" customFormat="1" ht="16.5" customHeight="1" x14ac:dyDescent="0.25">
      <c r="A6" s="13" t="s">
        <v>1487</v>
      </c>
      <c r="B6" s="12"/>
      <c r="C6" s="10"/>
      <c r="D6" s="60"/>
      <c r="E6" s="646"/>
      <c r="F6" s="646"/>
      <c r="G6" s="646"/>
      <c r="H6" s="646"/>
      <c r="I6" s="646"/>
      <c r="J6" s="646"/>
      <c r="K6" s="646"/>
      <c r="L6" s="646"/>
      <c r="M6" s="646"/>
    </row>
    <row r="7" spans="1:18" s="23" customFormat="1" ht="16.5" customHeight="1" x14ac:dyDescent="0.3">
      <c r="A7" s="528" t="s">
        <v>1488</v>
      </c>
      <c r="B7" s="12"/>
      <c r="C7" s="10"/>
      <c r="D7" s="44"/>
      <c r="E7" s="646"/>
      <c r="F7" s="646"/>
      <c r="G7" s="646"/>
      <c r="H7" s="646"/>
      <c r="I7" s="646"/>
      <c r="J7" s="646"/>
      <c r="K7" s="646"/>
      <c r="L7" s="646"/>
      <c r="M7" s="646"/>
      <c r="N7" s="61"/>
    </row>
    <row r="8" spans="1:18" s="23" customFormat="1" ht="16.5" customHeight="1" x14ac:dyDescent="0.3">
      <c r="A8" s="13" t="s">
        <v>1489</v>
      </c>
      <c r="B8" s="12"/>
      <c r="C8" s="10"/>
      <c r="D8" s="44"/>
      <c r="E8" s="646"/>
      <c r="F8" s="646"/>
      <c r="G8" s="646"/>
      <c r="H8" s="646"/>
      <c r="I8" s="646"/>
      <c r="J8" s="646"/>
      <c r="K8" s="646"/>
      <c r="L8" s="646"/>
      <c r="M8" s="646"/>
      <c r="N8" s="61"/>
    </row>
    <row r="9" spans="1:18" s="23" customFormat="1" ht="16.5" customHeight="1" x14ac:dyDescent="0.3">
      <c r="A9" s="13" t="s">
        <v>1490</v>
      </c>
      <c r="B9" s="12"/>
      <c r="C9" s="10"/>
      <c r="D9" s="44"/>
      <c r="E9" s="646"/>
      <c r="F9" s="646"/>
      <c r="G9" s="646"/>
      <c r="H9" s="646"/>
      <c r="I9" s="646"/>
      <c r="J9" s="646"/>
      <c r="K9" s="646"/>
      <c r="L9" s="646"/>
      <c r="M9" s="646"/>
      <c r="N9" s="61"/>
    </row>
    <row r="10" spans="1:18" s="23" customFormat="1" ht="16.5" customHeight="1" x14ac:dyDescent="0.3">
      <c r="A10" s="13" t="s">
        <v>1491</v>
      </c>
      <c r="B10" s="12"/>
      <c r="C10" s="10"/>
      <c r="D10" s="44"/>
      <c r="E10" s="646"/>
      <c r="F10" s="646"/>
      <c r="G10" s="646"/>
      <c r="H10" s="646"/>
      <c r="I10" s="646"/>
      <c r="J10" s="646"/>
      <c r="K10" s="646"/>
      <c r="L10" s="646"/>
      <c r="M10" s="646"/>
      <c r="N10" s="61"/>
    </row>
    <row r="11" spans="1:18" s="23" customFormat="1" ht="16.5" customHeight="1" x14ac:dyDescent="0.3">
      <c r="A11" s="13" t="s">
        <v>1492</v>
      </c>
      <c r="B11" s="12"/>
      <c r="C11" s="10"/>
      <c r="D11" s="44"/>
      <c r="E11" s="646"/>
      <c r="F11" s="646"/>
      <c r="G11" s="646"/>
      <c r="H11" s="646"/>
      <c r="I11" s="646"/>
      <c r="J11" s="646"/>
      <c r="K11" s="646"/>
      <c r="L11" s="646"/>
      <c r="M11" s="646"/>
      <c r="N11" s="61"/>
    </row>
    <row r="12" spans="1:18" s="23" customFormat="1" ht="16.5" customHeight="1" x14ac:dyDescent="0.3">
      <c r="A12" s="13" t="s">
        <v>1557</v>
      </c>
      <c r="B12" s="12"/>
      <c r="C12" s="10"/>
      <c r="D12" s="44"/>
      <c r="E12" s="477"/>
      <c r="F12" s="477"/>
      <c r="G12" s="477"/>
      <c r="H12" s="477"/>
      <c r="I12" s="477"/>
      <c r="J12" s="477"/>
      <c r="K12" s="477"/>
      <c r="L12" s="477"/>
      <c r="M12" s="477"/>
      <c r="N12" s="61"/>
    </row>
    <row r="13" spans="1:18" s="23" customFormat="1" ht="16.5" customHeight="1" x14ac:dyDescent="0.25">
      <c r="A13" s="13" t="s">
        <v>1493</v>
      </c>
      <c r="B13" s="12"/>
      <c r="C13" s="10"/>
      <c r="D13" s="645" t="s">
        <v>1420</v>
      </c>
      <c r="E13" s="638"/>
      <c r="F13" s="638"/>
      <c r="G13" s="638"/>
      <c r="H13" s="638"/>
      <c r="I13" s="638"/>
      <c r="J13" s="638"/>
      <c r="K13" s="638"/>
      <c r="L13" s="638"/>
      <c r="M13" s="638"/>
      <c r="N13" s="61"/>
    </row>
    <row r="14" spans="1:18" s="23" customFormat="1" ht="15" customHeight="1" x14ac:dyDescent="0.3">
      <c r="A14" s="13"/>
      <c r="B14" s="12"/>
      <c r="C14" s="10"/>
      <c r="D14" s="44"/>
      <c r="N14" s="61"/>
    </row>
    <row r="15" spans="1:18" s="1" customFormat="1" ht="16.5" customHeight="1" x14ac:dyDescent="0.3">
      <c r="A15" s="13"/>
      <c r="B15" s="10"/>
      <c r="C15" s="10"/>
      <c r="D15" s="20"/>
      <c r="E15" s="635" t="s">
        <v>591</v>
      </c>
      <c r="F15" s="635" t="s">
        <v>634</v>
      </c>
      <c r="G15" s="635" t="s">
        <v>592</v>
      </c>
      <c r="H15" s="629" t="s">
        <v>1055</v>
      </c>
      <c r="I15" s="631"/>
      <c r="J15" s="636" t="s">
        <v>1049</v>
      </c>
      <c r="K15" s="636" t="s">
        <v>1050</v>
      </c>
      <c r="L15" s="636" t="s">
        <v>1051</v>
      </c>
      <c r="M15" s="636" t="s">
        <v>588</v>
      </c>
    </row>
    <row r="16" spans="1:18" s="1" customFormat="1" ht="18" customHeight="1" x14ac:dyDescent="0.3">
      <c r="A16" s="13"/>
      <c r="B16" s="10"/>
      <c r="C16" s="10"/>
      <c r="D16" s="20"/>
      <c r="E16" s="635"/>
      <c r="F16" s="644"/>
      <c r="G16" s="635" t="str">
        <f>IF(ISNUMBER('0.1_Dades generals organització'!G2),"","Introduzca previamente el AÑO DE CÁLCULO en la pestaña 1")</f>
        <v>Introduzca previamente el AÑO DE CÁLCULO en la pestaña 1</v>
      </c>
      <c r="H16" s="303" t="s">
        <v>1054</v>
      </c>
      <c r="I16" s="302" t="s">
        <v>1053</v>
      </c>
      <c r="J16" s="637"/>
      <c r="K16" s="637"/>
      <c r="L16" s="637"/>
      <c r="M16" s="637"/>
    </row>
    <row r="17" spans="1:58" s="1" customFormat="1" ht="17.25" hidden="1" customHeight="1" x14ac:dyDescent="0.3">
      <c r="B17" s="10"/>
      <c r="C17" s="10"/>
      <c r="D17" s="20"/>
      <c r="E17" s="33" t="s">
        <v>571</v>
      </c>
      <c r="F17" s="397" t="s">
        <v>1065</v>
      </c>
      <c r="G17" s="35"/>
      <c r="H17" s="35"/>
      <c r="I17" s="35"/>
      <c r="J17" s="33" t="s">
        <v>910</v>
      </c>
      <c r="K17" s="33" t="s">
        <v>911</v>
      </c>
      <c r="L17" s="33" t="s">
        <v>912</v>
      </c>
      <c r="M17" s="33" t="s">
        <v>7</v>
      </c>
    </row>
    <row r="18" spans="1:58" s="1" customFormat="1" ht="18.75" customHeight="1" x14ac:dyDescent="0.3">
      <c r="A18" s="13"/>
      <c r="B18" s="10"/>
      <c r="C18" s="10"/>
      <c r="D18" s="20"/>
      <c r="E18" s="177"/>
      <c r="F18" s="377" t="str">
        <f>IF(E18="","",IF(VLOOKUP(E18,'0.1_Dades generals organització'!$E$44:$J$291,3,FALSE)="","Sí",VLOOKUP(E18,'0.1_Dades generals organització'!$E$44:$J$291,3,FALSE)))</f>
        <v/>
      </c>
      <c r="G18" s="184"/>
      <c r="H18" s="185"/>
      <c r="I18" s="185"/>
      <c r="J18" s="436"/>
      <c r="K18" s="436"/>
      <c r="L18" s="436"/>
      <c r="M18" s="62" t="str">
        <f>IF(OR(ISNUMBER(J18),ISNUMBER(K18),ISNUMBER(L18)),IF(ISNUMBER(J18),J18,0)+IF(ISNUMBER(K18),K18,0)*(Dades!$H$385/1000)+IF(ISNUMBER(L18),L18,0)*(Dades!$H$386/1000),"")</f>
        <v/>
      </c>
    </row>
    <row r="19" spans="1:58" s="1" customFormat="1" ht="16.5" customHeight="1" x14ac:dyDescent="0.3">
      <c r="A19" s="13"/>
      <c r="B19" s="10"/>
      <c r="C19" s="10"/>
      <c r="E19" s="177"/>
      <c r="F19" s="377" t="str">
        <f>IF(E19="","",IF(VLOOKUP(E19,'0.1_Dades generals organització'!$E$44:$J$291,3,FALSE)="","Sí",VLOOKUP(E19,'0.1_Dades generals organització'!$E$44:$J$291,3,FALSE)))</f>
        <v/>
      </c>
      <c r="G19" s="184"/>
      <c r="H19" s="185"/>
      <c r="I19" s="185"/>
      <c r="J19" s="436"/>
      <c r="K19" s="436"/>
      <c r="L19" s="436"/>
      <c r="M19" s="62" t="str">
        <f>IF(OR(ISNUMBER(J19),ISNUMBER(K19),ISNUMBER(L19)),IF(ISNUMBER(J19),J19,0)+IF(ISNUMBER(K19),K19,0)*(Dades!$H$385/1000)+IF(ISNUMBER(L19),L19,0)*(Dades!$H$386/1000),"")</f>
        <v/>
      </c>
      <c r="AX19" s="56"/>
      <c r="AY19" s="56"/>
      <c r="AZ19" s="56"/>
      <c r="BA19" s="56"/>
      <c r="BB19" s="56"/>
      <c r="BC19" s="56"/>
      <c r="BD19" s="56"/>
      <c r="BE19" s="56"/>
      <c r="BF19" s="56"/>
    </row>
    <row r="20" spans="1:58" s="1" customFormat="1" x14ac:dyDescent="0.3">
      <c r="A20" s="10"/>
      <c r="B20" s="10"/>
      <c r="C20" s="10"/>
      <c r="E20" s="177"/>
      <c r="F20" s="377" t="str">
        <f>IF(E20="","",IF(VLOOKUP(E20,'0.1_Dades generals organització'!$E$44:$J$291,3,FALSE)="","Sí",VLOOKUP(E20,'0.1_Dades generals organització'!$E$44:$J$291,3,FALSE)))</f>
        <v/>
      </c>
      <c r="G20" s="184"/>
      <c r="H20" s="185"/>
      <c r="I20" s="185"/>
      <c r="J20" s="436"/>
      <c r="K20" s="436"/>
      <c r="L20" s="436"/>
      <c r="M20" s="62" t="str">
        <f>IF(OR(ISNUMBER(J20),ISNUMBER(K20),ISNUMBER(L20)),IF(ISNUMBER(J20),J20,0)+IF(ISNUMBER(K20),K20,0)*(Dades!$H$385/1000)+IF(ISNUMBER(L20),L20,0)*(Dades!$H$386/1000),"")</f>
        <v/>
      </c>
      <c r="AX20" s="56"/>
      <c r="AY20" s="56"/>
      <c r="AZ20" s="56"/>
      <c r="BA20" s="56"/>
      <c r="BB20" s="56"/>
      <c r="BC20" s="56"/>
      <c r="BD20" s="56"/>
      <c r="BE20" s="56"/>
      <c r="BF20" s="56"/>
    </row>
    <row r="21" spans="1:58" s="1" customFormat="1" x14ac:dyDescent="0.3">
      <c r="A21" s="10"/>
      <c r="B21" s="10"/>
      <c r="C21" s="10"/>
      <c r="E21" s="177"/>
      <c r="F21" s="377" t="str">
        <f>IF(E21="","",IF(VLOOKUP(E21,'0.1_Dades generals organització'!$E$44:$J$291,3,FALSE)="","Sí",VLOOKUP(E21,'0.1_Dades generals organització'!$E$44:$J$291,3,FALSE)))</f>
        <v/>
      </c>
      <c r="G21" s="184"/>
      <c r="H21" s="185"/>
      <c r="I21" s="185"/>
      <c r="J21" s="436"/>
      <c r="K21" s="436"/>
      <c r="L21" s="436"/>
      <c r="M21" s="62" t="str">
        <f>IF(OR(ISNUMBER(J21),ISNUMBER(K21),ISNUMBER(L21)),IF(ISNUMBER(J21),J21,0)+IF(ISNUMBER(K21),K21,0)*(Dades!$H$385/1000)+IF(ISNUMBER(L21),L21,0)*(Dades!$H$386/1000),"")</f>
        <v/>
      </c>
      <c r="AX21" s="56"/>
      <c r="AY21" s="56"/>
      <c r="AZ21" s="56"/>
      <c r="BA21" s="56"/>
      <c r="BB21" s="56"/>
      <c r="BC21" s="56"/>
      <c r="BD21" s="56"/>
      <c r="BE21" s="56"/>
      <c r="BF21" s="56"/>
    </row>
    <row r="22" spans="1:58" s="1" customFormat="1" x14ac:dyDescent="0.3">
      <c r="A22" s="10"/>
      <c r="B22" s="10"/>
      <c r="C22" s="10"/>
      <c r="E22" s="177"/>
      <c r="F22" s="377" t="str">
        <f>IF(E22="","",IF(VLOOKUP(E22,'0.1_Dades generals organització'!$E$44:$J$291,3,FALSE)="","Sí",VLOOKUP(E22,'0.1_Dades generals organització'!$E$44:$J$291,3,FALSE)))</f>
        <v/>
      </c>
      <c r="G22" s="184"/>
      <c r="H22" s="185"/>
      <c r="I22" s="185"/>
      <c r="J22" s="436"/>
      <c r="K22" s="436"/>
      <c r="L22" s="436"/>
      <c r="M22" s="62" t="str">
        <f>IF(OR(ISNUMBER(J22),ISNUMBER(K22),ISNUMBER(L22)),IF(ISNUMBER(J22),J22,0)+IF(ISNUMBER(K22),K22,0)*(Dades!$H$385/1000)+IF(ISNUMBER(L22),L22,0)*(Dades!$H$386/1000),"")</f>
        <v/>
      </c>
      <c r="AX22" s="56"/>
      <c r="AY22" s="56"/>
      <c r="AZ22" s="56"/>
      <c r="BA22" s="56"/>
      <c r="BB22" s="56"/>
      <c r="BC22" s="56"/>
      <c r="BD22" s="56"/>
      <c r="BE22" s="56"/>
      <c r="BF22" s="56"/>
    </row>
    <row r="23" spans="1:58" x14ac:dyDescent="0.3">
      <c r="E23" s="177"/>
      <c r="F23" s="377" t="str">
        <f>IF(E23="","",IF(VLOOKUP(E23,'0.1_Dades generals organització'!$E$44:$J$291,3,FALSE)="","Sí",VLOOKUP(E23,'0.1_Dades generals organització'!$E$44:$J$291,3,FALSE)))</f>
        <v/>
      </c>
      <c r="G23" s="184"/>
      <c r="H23" s="185"/>
      <c r="I23" s="185"/>
      <c r="J23" s="436"/>
      <c r="K23" s="436"/>
      <c r="L23" s="436"/>
      <c r="M23" s="62" t="str">
        <f>IF(OR(ISNUMBER(J23),ISNUMBER(K23),ISNUMBER(L23)),IF(ISNUMBER(J23),J23,0)+IF(ISNUMBER(K23),K23,0)*(Dades!$H$385/1000)+IF(ISNUMBER(L23),L23,0)*(Dades!$H$386/1000),"")</f>
        <v/>
      </c>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row>
    <row r="24" spans="1:58" x14ac:dyDescent="0.3">
      <c r="E24" s="177"/>
      <c r="F24" s="377" t="str">
        <f>IF(E24="","",IF(VLOOKUP(E24,'0.1_Dades generals organització'!$E$44:$J$291,3,FALSE)="","Sí",VLOOKUP(E24,'0.1_Dades generals organització'!$E$44:$J$291,3,FALSE)))</f>
        <v/>
      </c>
      <c r="G24" s="184"/>
      <c r="H24" s="185"/>
      <c r="I24" s="185"/>
      <c r="J24" s="436"/>
      <c r="K24" s="436"/>
      <c r="L24" s="436"/>
      <c r="M24" s="62" t="str">
        <f>IF(OR(ISNUMBER(J24),ISNUMBER(K24),ISNUMBER(L24)),IF(ISNUMBER(J24),J24,0)+IF(ISNUMBER(K24),K24,0)*(Dades!$H$385/1000)+IF(ISNUMBER(L24),L24,0)*(Dades!$H$386/1000),"")</f>
        <v/>
      </c>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row>
    <row r="25" spans="1:58" x14ac:dyDescent="0.3">
      <c r="E25" s="177"/>
      <c r="F25" s="377" t="str">
        <f>IF(E25="","",IF(VLOOKUP(E25,'0.1_Dades generals organització'!$E$44:$J$291,3,FALSE)="","Sí",VLOOKUP(E25,'0.1_Dades generals organització'!$E$44:$J$291,3,FALSE)))</f>
        <v/>
      </c>
      <c r="G25" s="184"/>
      <c r="H25" s="185"/>
      <c r="I25" s="185"/>
      <c r="J25" s="436"/>
      <c r="K25" s="436"/>
      <c r="L25" s="436"/>
      <c r="M25" s="62" t="str">
        <f>IF(OR(ISNUMBER(J25),ISNUMBER(K25),ISNUMBER(L25)),IF(ISNUMBER(J25),J25,0)+IF(ISNUMBER(K25),K25,0)*(Dades!$H$385/1000)+IF(ISNUMBER(L25),L25,0)*(Dades!$H$386/1000),"")</f>
        <v/>
      </c>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row>
    <row r="26" spans="1:58" x14ac:dyDescent="0.3">
      <c r="E26" s="177"/>
      <c r="F26" s="377" t="str">
        <f>IF(E26="","",IF(VLOOKUP(E26,'0.1_Dades generals organització'!$E$44:$J$291,3,FALSE)="","Sí",VLOOKUP(E26,'0.1_Dades generals organització'!$E$44:$J$291,3,FALSE)))</f>
        <v/>
      </c>
      <c r="G26" s="184"/>
      <c r="H26" s="185"/>
      <c r="I26" s="185"/>
      <c r="J26" s="436"/>
      <c r="K26" s="436"/>
      <c r="L26" s="436"/>
      <c r="M26" s="62" t="str">
        <f>IF(OR(ISNUMBER(J26),ISNUMBER(K26),ISNUMBER(L26)),IF(ISNUMBER(J26),J26,0)+IF(ISNUMBER(K26),K26,0)*(Dades!$H$385/1000)+IF(ISNUMBER(L26),L26,0)*(Dades!$H$386/1000),"")</f>
        <v/>
      </c>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row>
    <row r="27" spans="1:58" ht="16.5" customHeight="1" x14ac:dyDescent="0.3">
      <c r="E27" s="177"/>
      <c r="F27" s="377" t="str">
        <f>IF(E27="","",IF(VLOOKUP(E27,'0.1_Dades generals organització'!$E$44:$J$291,3,FALSE)="","Sí",VLOOKUP(E27,'0.1_Dades generals organització'!$E$44:$J$291,3,FALSE)))</f>
        <v/>
      </c>
      <c r="G27" s="184"/>
      <c r="H27" s="185"/>
      <c r="I27" s="185"/>
      <c r="J27" s="436"/>
      <c r="K27" s="436"/>
      <c r="L27" s="436"/>
      <c r="M27" s="62" t="str">
        <f>IF(OR(ISNUMBER(J27),ISNUMBER(K27),ISNUMBER(L27)),IF(ISNUMBER(J27),J27,0)+IF(ISNUMBER(K27),K27,0)*(Dades!$H$385/1000)+IF(ISNUMBER(L27),L27,0)*(Dades!$H$386/1000),"")</f>
        <v/>
      </c>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1:58" x14ac:dyDescent="0.3">
      <c r="E28" s="177"/>
      <c r="F28" s="377" t="str">
        <f>IF(E28="","",IF(VLOOKUP(E28,'0.1_Dades generals organització'!$E$44:$J$291,3,FALSE)="","Sí",VLOOKUP(E28,'0.1_Dades generals organització'!$E$44:$J$291,3,FALSE)))</f>
        <v/>
      </c>
      <c r="G28" s="184"/>
      <c r="H28" s="185"/>
      <c r="I28" s="185"/>
      <c r="J28" s="436"/>
      <c r="K28" s="436"/>
      <c r="L28" s="436"/>
      <c r="M28" s="62" t="str">
        <f>IF(OR(ISNUMBER(J28),ISNUMBER(K28),ISNUMBER(L28)),IF(ISNUMBER(J28),J28,0)+IF(ISNUMBER(K28),K28,0)*(Dades!$H$385/1000)+IF(ISNUMBER(L28),L28,0)*(Dades!$H$386/1000),"")</f>
        <v/>
      </c>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1:58" ht="16.5" customHeight="1" x14ac:dyDescent="0.3">
      <c r="E29" s="177"/>
      <c r="F29" s="377" t="str">
        <f>IF(E29="","",IF(VLOOKUP(E29,'0.1_Dades generals organització'!$E$44:$J$291,3,FALSE)="","Sí",VLOOKUP(E29,'0.1_Dades generals organització'!$E$44:$J$291,3,FALSE)))</f>
        <v/>
      </c>
      <c r="G29" s="184"/>
      <c r="H29" s="185"/>
      <c r="I29" s="185"/>
      <c r="J29" s="436"/>
      <c r="K29" s="436"/>
      <c r="L29" s="436"/>
      <c r="M29" s="62" t="str">
        <f>IF(OR(ISNUMBER(J29),ISNUMBER(K29),ISNUMBER(L29)),IF(ISNUMBER(J29),J29,0)+IF(ISNUMBER(K29),K29,0)*(Dades!$H$385/1000)+IF(ISNUMBER(L29),L29,0)*(Dades!$H$386/1000),"")</f>
        <v/>
      </c>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58" x14ac:dyDescent="0.3">
      <c r="E30" s="177"/>
      <c r="F30" s="377" t="str">
        <f>IF(E30="","",IF(VLOOKUP(E30,'0.1_Dades generals organització'!$E$44:$J$291,3,FALSE)="","Sí",VLOOKUP(E30,'0.1_Dades generals organització'!$E$44:$J$291,3,FALSE)))</f>
        <v/>
      </c>
      <c r="G30" s="184"/>
      <c r="H30" s="185"/>
      <c r="I30" s="185"/>
      <c r="J30" s="436"/>
      <c r="K30" s="436"/>
      <c r="L30" s="436"/>
      <c r="M30" s="62" t="str">
        <f>IF(OR(ISNUMBER(J30),ISNUMBER(K30),ISNUMBER(L30)),IF(ISNUMBER(J30),J30,0)+IF(ISNUMBER(K30),K30,0)*(Dades!$H$385/1000)+IF(ISNUMBER(L30),L30,0)*(Dades!$H$386/1000),"")</f>
        <v/>
      </c>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1:58" x14ac:dyDescent="0.3">
      <c r="E31" s="177"/>
      <c r="F31" s="377" t="str">
        <f>IF(E31="","",IF(VLOOKUP(E31,'0.1_Dades generals organització'!$E$44:$J$291,3,FALSE)="","Sí",VLOOKUP(E31,'0.1_Dades generals organització'!$E$44:$J$291,3,FALSE)))</f>
        <v/>
      </c>
      <c r="G31" s="184"/>
      <c r="H31" s="185"/>
      <c r="I31" s="185"/>
      <c r="J31" s="436"/>
      <c r="K31" s="436"/>
      <c r="L31" s="436"/>
      <c r="M31" s="62" t="str">
        <f>IF(OR(ISNUMBER(J31),ISNUMBER(K31),ISNUMBER(L31)),IF(ISNUMBER(J31),J31,0)+IF(ISNUMBER(K31),K31,0)*(Dades!$H$385/1000)+IF(ISNUMBER(L31),L31,0)*(Dades!$H$386/1000),"")</f>
        <v/>
      </c>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1:58" x14ac:dyDescent="0.3">
      <c r="E32" s="177"/>
      <c r="F32" s="377" t="str">
        <f>IF(E32="","",IF(VLOOKUP(E32,'0.1_Dades generals organització'!$E$44:$J$291,3,FALSE)="","Sí",VLOOKUP(E32,'0.1_Dades generals organització'!$E$44:$J$291,3,FALSE)))</f>
        <v/>
      </c>
      <c r="G32" s="184"/>
      <c r="H32" s="185"/>
      <c r="I32" s="185"/>
      <c r="J32" s="436"/>
      <c r="K32" s="436"/>
      <c r="L32" s="436"/>
      <c r="M32" s="62" t="str">
        <f>IF(OR(ISNUMBER(J32),ISNUMBER(K32),ISNUMBER(L32)),IF(ISNUMBER(J32),J32,0)+IF(ISNUMBER(K32),K32,0)*(Dades!$H$385/1000)+IF(ISNUMBER(L32),L32,0)*(Dades!$H$386/1000),"")</f>
        <v/>
      </c>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4:49" x14ac:dyDescent="0.3">
      <c r="G33" s="57"/>
      <c r="H33" s="57"/>
      <c r="I33" s="57"/>
      <c r="J33" s="57"/>
      <c r="L33" s="57"/>
      <c r="M33" s="39">
        <f>SUM(M18:M32)</f>
        <v>0</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4:49" x14ac:dyDescent="0.3">
      <c r="G34" s="57"/>
      <c r="H34" s="57"/>
      <c r="I34" s="57"/>
      <c r="J34" s="57"/>
      <c r="K34" s="57"/>
      <c r="L34" s="57"/>
      <c r="M34" s="57"/>
      <c r="N34" s="57"/>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4:49" x14ac:dyDescent="0.3">
      <c r="D35" s="645" t="s">
        <v>1419</v>
      </c>
      <c r="E35" s="638"/>
      <c r="F35" s="638"/>
      <c r="G35" s="638"/>
      <c r="H35" s="638"/>
      <c r="I35" s="638"/>
      <c r="J35" s="638"/>
      <c r="K35" s="638"/>
      <c r="L35" s="638"/>
      <c r="M35" s="638"/>
      <c r="N35" s="57"/>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4:49" x14ac:dyDescent="0.3">
      <c r="G36" s="57"/>
      <c r="H36" s="57"/>
      <c r="I36" s="57"/>
      <c r="J36" s="57"/>
      <c r="K36" s="57"/>
      <c r="L36" s="57"/>
      <c r="M36" s="57"/>
      <c r="N36" s="57"/>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4:49" x14ac:dyDescent="0.3">
      <c r="E37" s="635" t="s">
        <v>591</v>
      </c>
      <c r="F37" s="635" t="s">
        <v>634</v>
      </c>
      <c r="G37" s="635" t="s">
        <v>1422</v>
      </c>
      <c r="H37" s="629" t="s">
        <v>1423</v>
      </c>
      <c r="I37" s="631"/>
      <c r="J37" s="636" t="s">
        <v>1049</v>
      </c>
      <c r="K37" s="636" t="s">
        <v>1050</v>
      </c>
      <c r="L37" s="636" t="s">
        <v>1051</v>
      </c>
      <c r="M37" s="636" t="s">
        <v>588</v>
      </c>
      <c r="N37" s="57"/>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4:49" ht="15.75" customHeight="1" x14ac:dyDescent="0.3">
      <c r="E38" s="635"/>
      <c r="F38" s="644"/>
      <c r="G38" s="635" t="str">
        <f>IF(ISNUMBER('0.1_Dades generals organització'!G29),"","Introduzca previamente el AÑO DE CÁLCULO en la pestaña 1")</f>
        <v>Introduzca previamente el AÑO DE CÁLCULO en la pestaña 1</v>
      </c>
      <c r="H38" s="474" t="s">
        <v>1054</v>
      </c>
      <c r="I38" s="476" t="s">
        <v>1053</v>
      </c>
      <c r="J38" s="637"/>
      <c r="K38" s="637"/>
      <c r="L38" s="637"/>
      <c r="M38" s="637"/>
      <c r="N38" s="57"/>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4:49" hidden="1" x14ac:dyDescent="0.3">
      <c r="E39" s="33" t="s">
        <v>571</v>
      </c>
      <c r="F39" s="397" t="s">
        <v>1065</v>
      </c>
      <c r="G39" s="35"/>
      <c r="H39" s="35"/>
      <c r="I39" s="35"/>
      <c r="J39" s="33" t="s">
        <v>910</v>
      </c>
      <c r="K39" s="33" t="s">
        <v>911</v>
      </c>
      <c r="L39" s="33" t="s">
        <v>912</v>
      </c>
      <c r="M39" s="33" t="s">
        <v>7</v>
      </c>
      <c r="N39" s="57"/>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4:49" x14ac:dyDescent="0.3">
      <c r="E40" s="177"/>
      <c r="F40" s="377" t="str">
        <f>IF(E40="","",IF(VLOOKUP(E40,'0.1_Dades generals organització'!$E$44:$J$291,3,FALSE)="","Sí",VLOOKUP(E40,'0.1_Dades generals organització'!$E$44:$J$291,3,FALSE)))</f>
        <v/>
      </c>
      <c r="G40" s="184"/>
      <c r="H40" s="185"/>
      <c r="I40" s="185"/>
      <c r="J40" s="436"/>
      <c r="K40" s="436"/>
      <c r="L40" s="436"/>
      <c r="M40" s="62" t="str">
        <f>IF(OR(ISNUMBER(J40),ISNUMBER(K40),ISNUMBER(L40)),IF(ISNUMBER(J40),J40,0)+IF(ISNUMBER(K40),K40,0)*(Dades!$H$385/1000)+IF(ISNUMBER(L40),L40,0)*(Dades!$H$386/1000),"")</f>
        <v/>
      </c>
      <c r="N40" s="57"/>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4:49" x14ac:dyDescent="0.3">
      <c r="E41" s="177"/>
      <c r="F41" s="377" t="str">
        <f>IF(E41="","",IF(VLOOKUP(E41,'0.1_Dades generals organització'!$E$44:$J$291,3,FALSE)="","Sí",VLOOKUP(E41,'0.1_Dades generals organització'!$E$44:$J$291,3,FALSE)))</f>
        <v/>
      </c>
      <c r="G41" s="184"/>
      <c r="H41" s="185"/>
      <c r="I41" s="185"/>
      <c r="J41" s="436"/>
      <c r="K41" s="436"/>
      <c r="L41" s="436"/>
      <c r="M41" s="62" t="str">
        <f>IF(OR(ISNUMBER(J41),ISNUMBER(K41),ISNUMBER(L41)),IF(ISNUMBER(J41),J41,0)+IF(ISNUMBER(K41),K41,0)*(Dades!$H$385/1000)+IF(ISNUMBER(L41),L41,0)*(Dades!$H$386/1000),"")</f>
        <v/>
      </c>
      <c r="N41" s="57"/>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4:49" x14ac:dyDescent="0.3">
      <c r="E42" s="177"/>
      <c r="F42" s="377" t="str">
        <f>IF(E42="","",IF(VLOOKUP(E42,'0.1_Dades generals organització'!$E$44:$J$291,3,FALSE)="","Sí",VLOOKUP(E42,'0.1_Dades generals organització'!$E$44:$J$291,3,FALSE)))</f>
        <v/>
      </c>
      <c r="G42" s="184"/>
      <c r="H42" s="185"/>
      <c r="I42" s="185"/>
      <c r="J42" s="436"/>
      <c r="K42" s="436"/>
      <c r="L42" s="436"/>
      <c r="M42" s="62" t="str">
        <f>IF(OR(ISNUMBER(J42),ISNUMBER(K42),ISNUMBER(L42)),IF(ISNUMBER(J42),J42,0)+IF(ISNUMBER(K42),K42,0)*(Dades!$H$385/1000)+IF(ISNUMBER(L42),L42,0)*(Dades!$H$386/1000),"")</f>
        <v/>
      </c>
      <c r="N42" s="57"/>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4:49" x14ac:dyDescent="0.3">
      <c r="E43" s="177"/>
      <c r="F43" s="377" t="str">
        <f>IF(E43="","",IF(VLOOKUP(E43,'0.1_Dades generals organització'!$E$44:$J$291,3,FALSE)="","Sí",VLOOKUP(E43,'0.1_Dades generals organització'!$E$44:$J$291,3,FALSE)))</f>
        <v/>
      </c>
      <c r="G43" s="184"/>
      <c r="H43" s="185"/>
      <c r="I43" s="185"/>
      <c r="J43" s="436"/>
      <c r="K43" s="436"/>
      <c r="L43" s="436"/>
      <c r="M43" s="62" t="str">
        <f>IF(OR(ISNUMBER(J43),ISNUMBER(K43),ISNUMBER(L43)),IF(ISNUMBER(J43),J43,0)+IF(ISNUMBER(K43),K43,0)*(Dades!$H$385/1000)+IF(ISNUMBER(L43),L43,0)*(Dades!$H$386/1000),"")</f>
        <v/>
      </c>
      <c r="N43" s="57"/>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4:49" x14ac:dyDescent="0.3">
      <c r="E44" s="177"/>
      <c r="F44" s="377" t="str">
        <f>IF(E44="","",IF(VLOOKUP(E44,'0.1_Dades generals organització'!$E$44:$J$291,3,FALSE)="","Sí",VLOOKUP(E44,'0.1_Dades generals organització'!$E$44:$J$291,3,FALSE)))</f>
        <v/>
      </c>
      <c r="G44" s="184"/>
      <c r="H44" s="185"/>
      <c r="I44" s="185"/>
      <c r="J44" s="436"/>
      <c r="K44" s="436"/>
      <c r="L44" s="436"/>
      <c r="M44" s="62" t="str">
        <f>IF(OR(ISNUMBER(J44),ISNUMBER(K44),ISNUMBER(L44)),IF(ISNUMBER(J44),J44,0)+IF(ISNUMBER(K44),K44,0)*(Dades!$H$385/1000)+IF(ISNUMBER(L44),L44,0)*(Dades!$H$386/1000),"")</f>
        <v/>
      </c>
      <c r="N44" s="57"/>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4:49" x14ac:dyDescent="0.3">
      <c r="E45" s="177"/>
      <c r="F45" s="377" t="str">
        <f>IF(E45="","",IF(VLOOKUP(E45,'0.1_Dades generals organització'!$E$44:$J$291,3,FALSE)="","Sí",VLOOKUP(E45,'0.1_Dades generals organització'!$E$44:$J$291,3,FALSE)))</f>
        <v/>
      </c>
      <c r="G45" s="184"/>
      <c r="H45" s="185"/>
      <c r="I45" s="185"/>
      <c r="J45" s="436"/>
      <c r="K45" s="436"/>
      <c r="L45" s="436"/>
      <c r="M45" s="62" t="str">
        <f>IF(OR(ISNUMBER(J45),ISNUMBER(K45),ISNUMBER(L45)),IF(ISNUMBER(J45),J45,0)+IF(ISNUMBER(K45),K45,0)*(Dades!$H$385/1000)+IF(ISNUMBER(L45),L45,0)*(Dades!$H$386/1000),"")</f>
        <v/>
      </c>
      <c r="N45" s="57"/>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4:49" x14ac:dyDescent="0.3">
      <c r="E46" s="177"/>
      <c r="F46" s="377" t="str">
        <f>IF(E46="","",IF(VLOOKUP(E46,'0.1_Dades generals organització'!$E$44:$J$291,3,FALSE)="","Sí",VLOOKUP(E46,'0.1_Dades generals organització'!$E$44:$J$291,3,FALSE)))</f>
        <v/>
      </c>
      <c r="G46" s="184"/>
      <c r="H46" s="185"/>
      <c r="I46" s="185"/>
      <c r="J46" s="436"/>
      <c r="K46" s="436"/>
      <c r="L46" s="436"/>
      <c r="M46" s="62" t="str">
        <f>IF(OR(ISNUMBER(J46),ISNUMBER(K46),ISNUMBER(L46)),IF(ISNUMBER(J46),J46,0)+IF(ISNUMBER(K46),K46,0)*(Dades!$H$385/1000)+IF(ISNUMBER(L46),L46,0)*(Dades!$H$386/1000),"")</f>
        <v/>
      </c>
      <c r="N46" s="57"/>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4:49" x14ac:dyDescent="0.3">
      <c r="E47" s="177"/>
      <c r="F47" s="377" t="str">
        <f>IF(E47="","",IF(VLOOKUP(E47,'0.1_Dades generals organització'!$E$44:$J$291,3,FALSE)="","Sí",VLOOKUP(E47,'0.1_Dades generals organització'!$E$44:$J$291,3,FALSE)))</f>
        <v/>
      </c>
      <c r="G47" s="184"/>
      <c r="H47" s="185"/>
      <c r="I47" s="185"/>
      <c r="J47" s="436"/>
      <c r="K47" s="436"/>
      <c r="L47" s="436"/>
      <c r="M47" s="62" t="str">
        <f>IF(OR(ISNUMBER(J47),ISNUMBER(K47),ISNUMBER(L47)),IF(ISNUMBER(J47),J47,0)+IF(ISNUMBER(K47),K47,0)*(Dades!$H$385/1000)+IF(ISNUMBER(L47),L47,0)*(Dades!$H$386/1000),"")</f>
        <v/>
      </c>
      <c r="N47" s="57"/>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4:49" x14ac:dyDescent="0.3">
      <c r="E48" s="177"/>
      <c r="F48" s="377" t="str">
        <f>IF(E48="","",IF(VLOOKUP(E48,'0.1_Dades generals organització'!$E$44:$J$291,3,FALSE)="","Sí",VLOOKUP(E48,'0.1_Dades generals organització'!$E$44:$J$291,3,FALSE)))</f>
        <v/>
      </c>
      <c r="G48" s="184"/>
      <c r="H48" s="185"/>
      <c r="I48" s="185"/>
      <c r="J48" s="436"/>
      <c r="K48" s="436"/>
      <c r="L48" s="436"/>
      <c r="M48" s="62" t="str">
        <f>IF(OR(ISNUMBER(J48),ISNUMBER(K48),ISNUMBER(L48)),IF(ISNUMBER(J48),J48,0)+IF(ISNUMBER(K48),K48,0)*(Dades!$H$385/1000)+IF(ISNUMBER(L48),L48,0)*(Dades!$H$386/1000),"")</f>
        <v/>
      </c>
      <c r="N48" s="57"/>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5:143" x14ac:dyDescent="0.3">
      <c r="E49" s="177"/>
      <c r="F49" s="377" t="str">
        <f>IF(E49="","",IF(VLOOKUP(E49,'0.1_Dades generals organització'!$E$44:$J$291,3,FALSE)="","Sí",VLOOKUP(E49,'0.1_Dades generals organització'!$E$44:$J$291,3,FALSE)))</f>
        <v/>
      </c>
      <c r="G49" s="184"/>
      <c r="H49" s="185"/>
      <c r="I49" s="185"/>
      <c r="J49" s="436"/>
      <c r="K49" s="436"/>
      <c r="L49" s="436"/>
      <c r="M49" s="62" t="str">
        <f>IF(OR(ISNUMBER(J49),ISNUMBER(K49),ISNUMBER(L49)),IF(ISNUMBER(J49),J49,0)+IF(ISNUMBER(K49),K49,0)*(Dades!$H$385/1000)+IF(ISNUMBER(L49),L49,0)*(Dades!$H$386/1000),"")</f>
        <v/>
      </c>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5:143" x14ac:dyDescent="0.3">
      <c r="E50" s="177"/>
      <c r="F50" s="377" t="str">
        <f>IF(E50="","",IF(VLOOKUP(E50,'0.1_Dades generals organització'!$E$44:$J$291,3,FALSE)="","Sí",VLOOKUP(E50,'0.1_Dades generals organització'!$E$44:$J$291,3,FALSE)))</f>
        <v/>
      </c>
      <c r="G50" s="184"/>
      <c r="H50" s="185"/>
      <c r="I50" s="185"/>
      <c r="J50" s="436"/>
      <c r="K50" s="436"/>
      <c r="L50" s="436"/>
      <c r="M50" s="62" t="str">
        <f>IF(OR(ISNUMBER(J50),ISNUMBER(K50),ISNUMBER(L50)),IF(ISNUMBER(J50),J50,0)+IF(ISNUMBER(K50),K50,0)*(Dades!$H$385/1000)+IF(ISNUMBER(L50),L50,0)*(Dades!$H$386/1000),"")</f>
        <v/>
      </c>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5:143" x14ac:dyDescent="0.3">
      <c r="E51" s="177"/>
      <c r="F51" s="377" t="str">
        <f>IF(E51="","",IF(VLOOKUP(E51,'0.1_Dades generals organització'!$E$44:$J$291,3,FALSE)="","Sí",VLOOKUP(E51,'0.1_Dades generals organització'!$E$44:$J$291,3,FALSE)))</f>
        <v/>
      </c>
      <c r="G51" s="184"/>
      <c r="H51" s="185"/>
      <c r="I51" s="185"/>
      <c r="J51" s="436"/>
      <c r="K51" s="436"/>
      <c r="L51" s="436"/>
      <c r="M51" s="62" t="str">
        <f>IF(OR(ISNUMBER(J51),ISNUMBER(K51),ISNUMBER(L51)),IF(ISNUMBER(J51),J51,0)+IF(ISNUMBER(K51),K51,0)*(Dades!$H$385/1000)+IF(ISNUMBER(L51),L51,0)*(Dades!$H$386/1000),"")</f>
        <v/>
      </c>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5:143" x14ac:dyDescent="0.3">
      <c r="E52" s="177"/>
      <c r="F52" s="377" t="str">
        <f>IF(E52="","",IF(VLOOKUP(E52,'0.1_Dades generals organització'!$E$44:$J$291,3,FALSE)="","Sí",VLOOKUP(E52,'0.1_Dades generals organització'!$E$44:$J$291,3,FALSE)))</f>
        <v/>
      </c>
      <c r="G52" s="184"/>
      <c r="H52" s="185"/>
      <c r="I52" s="185"/>
      <c r="J52" s="436"/>
      <c r="K52" s="436"/>
      <c r="L52" s="436"/>
      <c r="M52" s="62" t="str">
        <f>IF(OR(ISNUMBER(J52),ISNUMBER(K52),ISNUMBER(L52)),IF(ISNUMBER(J52),J52,0)+IF(ISNUMBER(K52),K52,0)*(Dades!$H$385/1000)+IF(ISNUMBER(L52),L52,0)*(Dades!$H$386/1000),"")</f>
        <v/>
      </c>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5:143" x14ac:dyDescent="0.3">
      <c r="E53" s="177"/>
      <c r="F53" s="377" t="str">
        <f>IF(E53="","",IF(VLOOKUP(E53,'0.1_Dades generals organització'!$E$44:$J$291,3,FALSE)="","Sí",VLOOKUP(E53,'0.1_Dades generals organització'!$E$44:$J$291,3,FALSE)))</f>
        <v/>
      </c>
      <c r="G53" s="184"/>
      <c r="H53" s="185"/>
      <c r="I53" s="185"/>
      <c r="J53" s="436"/>
      <c r="K53" s="436"/>
      <c r="L53" s="436"/>
      <c r="M53" s="62" t="str">
        <f>IF(OR(ISNUMBER(J53),ISNUMBER(K53),ISNUMBER(L53)),IF(ISNUMBER(J53),J53,0)+IF(ISNUMBER(K53),K53,0)*(Dades!$H$385/1000)+IF(ISNUMBER(L53),L53,0)*(Dades!$H$386/1000),"")</f>
        <v/>
      </c>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5:143" x14ac:dyDescent="0.3">
      <c r="E54" s="177"/>
      <c r="F54" s="377" t="str">
        <f>IF(E54="","",IF(VLOOKUP(E54,'0.1_Dades generals organització'!$E$44:$J$291,3,FALSE)="","Sí",VLOOKUP(E54,'0.1_Dades generals organització'!$E$44:$J$291,3,FALSE)))</f>
        <v/>
      </c>
      <c r="G54" s="184"/>
      <c r="H54" s="185"/>
      <c r="I54" s="185"/>
      <c r="J54" s="436"/>
      <c r="K54" s="436"/>
      <c r="L54" s="436"/>
      <c r="M54" s="62" t="str">
        <f>IF(OR(ISNUMBER(J54),ISNUMBER(K54),ISNUMBER(L54)),IF(ISNUMBER(J54),J54,0)+IF(ISNUMBER(K54),K54,0)*(Dades!$H$385/1000)+IF(ISNUMBER(L54),L54,0)*(Dades!$H$386/1000),"")</f>
        <v/>
      </c>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5:143" x14ac:dyDescent="0.3">
      <c r="G55" s="57"/>
      <c r="H55" s="57"/>
      <c r="I55" s="57"/>
      <c r="J55" s="57"/>
      <c r="L55" s="57"/>
      <c r="M55" s="39">
        <f>SUM(M40:M54)</f>
        <v>0</v>
      </c>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5:143" x14ac:dyDescent="0.3">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5:143" x14ac:dyDescent="0.3">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5:143" x14ac:dyDescent="0.3">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5:143" x14ac:dyDescent="0.3">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5:143" x14ac:dyDescent="0.3">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DX60" s="1"/>
      <c r="DY60" s="1"/>
      <c r="DZ60" s="1"/>
      <c r="EA60" s="1"/>
      <c r="EB60" s="1"/>
      <c r="EC60" s="1"/>
      <c r="ED60" s="1"/>
      <c r="EE60" s="1"/>
      <c r="EF60" s="1"/>
      <c r="EG60" s="1"/>
      <c r="EH60" s="1"/>
      <c r="EI60" s="1"/>
      <c r="EJ60" s="1"/>
      <c r="EK60" s="1"/>
      <c r="EL60" s="1"/>
      <c r="EM60" s="1"/>
    </row>
    <row r="61" spans="5:143" x14ac:dyDescent="0.3">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5:143" x14ac:dyDescent="0.3">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5:143" x14ac:dyDescent="0.3">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5:143" x14ac:dyDescent="0.3">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16:143" x14ac:dyDescent="0.3">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16:143" x14ac:dyDescent="0.3">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16:143" x14ac:dyDescent="0.3">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16:143" x14ac:dyDescent="0.3">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16:143" x14ac:dyDescent="0.3">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16:143" x14ac:dyDescent="0.3">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16:143" x14ac:dyDescent="0.3">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DX71" s="57"/>
      <c r="DY71" s="57"/>
      <c r="DZ71" s="57"/>
      <c r="EA71" s="57"/>
      <c r="EB71" s="57"/>
      <c r="EC71" s="57"/>
      <c r="ED71" s="57"/>
      <c r="EE71" s="57"/>
      <c r="EF71" s="57"/>
      <c r="EG71" s="57"/>
      <c r="EH71" s="57"/>
      <c r="EI71" s="57"/>
      <c r="EJ71" s="57"/>
      <c r="EK71" s="57"/>
      <c r="EL71" s="57"/>
      <c r="EM71" s="57"/>
    </row>
    <row r="72" spans="16:143" x14ac:dyDescent="0.3">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DX72" s="57"/>
      <c r="DY72" s="57"/>
      <c r="DZ72" s="57"/>
      <c r="EA72" s="57"/>
      <c r="EB72" s="57"/>
      <c r="EC72" s="57"/>
      <c r="ED72" s="57"/>
      <c r="EE72" s="57"/>
      <c r="EF72" s="57"/>
      <c r="EG72" s="57"/>
      <c r="EH72" s="57"/>
      <c r="EI72" s="57"/>
      <c r="EJ72" s="57"/>
      <c r="EK72" s="57"/>
      <c r="EL72" s="57"/>
      <c r="EM72" s="57"/>
    </row>
    <row r="73" spans="16:143" x14ac:dyDescent="0.3">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DX73" s="57"/>
      <c r="DY73" s="57"/>
      <c r="DZ73" s="57"/>
      <c r="EA73" s="57"/>
      <c r="EB73" s="57"/>
      <c r="EC73" s="57"/>
      <c r="ED73" s="57"/>
      <c r="EE73" s="57"/>
      <c r="EF73" s="57"/>
      <c r="EG73" s="57"/>
      <c r="EH73" s="57"/>
      <c r="EI73" s="57"/>
      <c r="EJ73" s="57"/>
      <c r="EK73" s="57"/>
      <c r="EL73" s="57"/>
      <c r="EM73" s="57"/>
    </row>
    <row r="74" spans="16:143" x14ac:dyDescent="0.3">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DX74" s="57"/>
      <c r="DY74" s="57"/>
      <c r="DZ74" s="57"/>
      <c r="EA74" s="57"/>
      <c r="EB74" s="57"/>
      <c r="EC74" s="57"/>
      <c r="ED74" s="57"/>
      <c r="EE74" s="57"/>
      <c r="EF74" s="57"/>
      <c r="EG74" s="57"/>
      <c r="EH74" s="57"/>
      <c r="EI74" s="57"/>
      <c r="EJ74" s="57"/>
      <c r="EK74" s="57"/>
      <c r="EL74" s="57"/>
      <c r="EM74" s="57"/>
    </row>
    <row r="75" spans="16:143" x14ac:dyDescent="0.3">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DX75" s="57"/>
      <c r="DY75" s="57"/>
      <c r="DZ75" s="57"/>
      <c r="EA75" s="57"/>
      <c r="EB75" s="57"/>
      <c r="EC75" s="57"/>
      <c r="ED75" s="57"/>
      <c r="EE75" s="57"/>
      <c r="EF75" s="57"/>
      <c r="EG75" s="57"/>
      <c r="EH75" s="57"/>
      <c r="EI75" s="57"/>
      <c r="EJ75" s="57"/>
      <c r="EK75" s="57"/>
      <c r="EL75" s="57"/>
      <c r="EM75" s="57"/>
    </row>
    <row r="76" spans="16:143" x14ac:dyDescent="0.3">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DX76" s="57"/>
      <c r="DY76" s="57"/>
      <c r="DZ76" s="57"/>
      <c r="EA76" s="57"/>
      <c r="EB76" s="57"/>
      <c r="EC76" s="57"/>
      <c r="ED76" s="57"/>
      <c r="EE76" s="57"/>
      <c r="EF76" s="57"/>
      <c r="EG76" s="57"/>
      <c r="EH76" s="57"/>
      <c r="EI76" s="57"/>
      <c r="EJ76" s="57"/>
      <c r="EK76" s="57"/>
      <c r="EL76" s="57"/>
      <c r="EM76" s="57"/>
    </row>
    <row r="77" spans="16:143" x14ac:dyDescent="0.3">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6:143" x14ac:dyDescent="0.3">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6:143" x14ac:dyDescent="0.3">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6:143" x14ac:dyDescent="0.3">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6:49" x14ac:dyDescent="0.3">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6:49" x14ac:dyDescent="0.3">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6:49" x14ac:dyDescent="0.3">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6:49" x14ac:dyDescent="0.3">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6:49" x14ac:dyDescent="0.3">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6:49" x14ac:dyDescent="0.3">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6:49" x14ac:dyDescent="0.3">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6:49" x14ac:dyDescent="0.3">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6:49" x14ac:dyDescent="0.3">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6:49" x14ac:dyDescent="0.3">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6:49" x14ac:dyDescent="0.3">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6:49" x14ac:dyDescent="0.3">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6:49" x14ac:dyDescent="0.3">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6:49" x14ac:dyDescent="0.3">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6:49" x14ac:dyDescent="0.3">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6:49" x14ac:dyDescent="0.3">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6:49" x14ac:dyDescent="0.3">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6:49" x14ac:dyDescent="0.3">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16:49" x14ac:dyDescent="0.3">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16:49" x14ac:dyDescent="0.3">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16:49" x14ac:dyDescent="0.3">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16:49" x14ac:dyDescent="0.3">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16:49" x14ac:dyDescent="0.3">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16:49" x14ac:dyDescent="0.3">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16:49" x14ac:dyDescent="0.3">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16:49" x14ac:dyDescent="0.3">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16:49" x14ac:dyDescent="0.3">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16:49" x14ac:dyDescent="0.3">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16:49" x14ac:dyDescent="0.3">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16:49" x14ac:dyDescent="0.3">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16:49" x14ac:dyDescent="0.3">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16:49" x14ac:dyDescent="0.3">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16:49" x14ac:dyDescent="0.3">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6:49" x14ac:dyDescent="0.3">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16:49" x14ac:dyDescent="0.3">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16:49" x14ac:dyDescent="0.3">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16:49" x14ac:dyDescent="0.3">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6:49" x14ac:dyDescent="0.3">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16:49" x14ac:dyDescent="0.3">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16:49" x14ac:dyDescent="0.3">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16:49" x14ac:dyDescent="0.3">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16:49" x14ac:dyDescent="0.3">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16:49" x14ac:dyDescent="0.3">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16:49" x14ac:dyDescent="0.3">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16:49" x14ac:dyDescent="0.3">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16:49" x14ac:dyDescent="0.3">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16:49" x14ac:dyDescent="0.3">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16:49" x14ac:dyDescent="0.3">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16:49" x14ac:dyDescent="0.3">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16:49" x14ac:dyDescent="0.3">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16:49" x14ac:dyDescent="0.3">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16:49" x14ac:dyDescent="0.3">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16:49" x14ac:dyDescent="0.3">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16:49" x14ac:dyDescent="0.3">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16:49" x14ac:dyDescent="0.3">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16:49" x14ac:dyDescent="0.3">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16:49" x14ac:dyDescent="0.3">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16:49" x14ac:dyDescent="0.3">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16:49" x14ac:dyDescent="0.3">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16:49" x14ac:dyDescent="0.3">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16:49" x14ac:dyDescent="0.3">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16:49" x14ac:dyDescent="0.3">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16:49" x14ac:dyDescent="0.3">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16:49" x14ac:dyDescent="0.3">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16:49" x14ac:dyDescent="0.3">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16:49" x14ac:dyDescent="0.3">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16:49" x14ac:dyDescent="0.3">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16:49" x14ac:dyDescent="0.3">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16:49" x14ac:dyDescent="0.3">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16:49" x14ac:dyDescent="0.3">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16:49" x14ac:dyDescent="0.3">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16:49" x14ac:dyDescent="0.3">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16:49" x14ac:dyDescent="0.3">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16:49" x14ac:dyDescent="0.3">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16:49" x14ac:dyDescent="0.3">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16:49" x14ac:dyDescent="0.3">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16:49" x14ac:dyDescent="0.3">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16:49" x14ac:dyDescent="0.3">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16:49" x14ac:dyDescent="0.3">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16:49" x14ac:dyDescent="0.3">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16:49" x14ac:dyDescent="0.3">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16:49" x14ac:dyDescent="0.3">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16:49" x14ac:dyDescent="0.3">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16:49" x14ac:dyDescent="0.3">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16:49" x14ac:dyDescent="0.3">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16:49" x14ac:dyDescent="0.3">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16:49" x14ac:dyDescent="0.3">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16:49" x14ac:dyDescent="0.3">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16:49" x14ac:dyDescent="0.3">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16:49" x14ac:dyDescent="0.3">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16:49" x14ac:dyDescent="0.3">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16:49" x14ac:dyDescent="0.3">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16:49" x14ac:dyDescent="0.3">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16:49" x14ac:dyDescent="0.3">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16:49" x14ac:dyDescent="0.3">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16:49" x14ac:dyDescent="0.3">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16:49" x14ac:dyDescent="0.3">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16:49" x14ac:dyDescent="0.3">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219" spans="7:13" x14ac:dyDescent="0.3">
      <c r="G219" s="65"/>
      <c r="H219" s="65"/>
      <c r="I219" s="65"/>
      <c r="J219" s="65"/>
      <c r="K219" s="65"/>
      <c r="L219" s="65"/>
      <c r="M219" s="65"/>
    </row>
    <row r="220" spans="7:13" x14ac:dyDescent="0.3">
      <c r="G220" s="65"/>
      <c r="H220" s="65"/>
      <c r="I220" s="65"/>
      <c r="J220" s="65"/>
      <c r="K220" s="65"/>
      <c r="L220" s="65"/>
      <c r="M220" s="65"/>
    </row>
  </sheetData>
  <sheetProtection sheet="1" objects="1" scenarios="1"/>
  <mergeCells count="20">
    <mergeCell ref="D35:M35"/>
    <mergeCell ref="E3:M11"/>
    <mergeCell ref="E37:E38"/>
    <mergeCell ref="F37:F38"/>
    <mergeCell ref="G37:G38"/>
    <mergeCell ref="H37:I37"/>
    <mergeCell ref="J37:J38"/>
    <mergeCell ref="K37:K38"/>
    <mergeCell ref="L37:L38"/>
    <mergeCell ref="M37:M38"/>
    <mergeCell ref="C1:N1"/>
    <mergeCell ref="E15:E16"/>
    <mergeCell ref="G15:G16"/>
    <mergeCell ref="J15:J16"/>
    <mergeCell ref="K15:K16"/>
    <mergeCell ref="L15:L16"/>
    <mergeCell ref="F15:F16"/>
    <mergeCell ref="M15:M16"/>
    <mergeCell ref="H15:I15"/>
    <mergeCell ref="D13:M13"/>
  </mergeCells>
  <dataValidations count="4">
    <dataValidation showInputMessage="1" showErrorMessage="1" sqref="F18:F32 F40:F54"/>
    <dataValidation type="decimal" operator="greaterThan" allowBlank="1" showInputMessage="1" showErrorMessage="1" sqref="J18:L32 J40:L54">
      <formula1>0</formula1>
    </dataValidation>
    <dataValidation operator="equal" allowBlank="1" showInputMessage="1" showErrorMessage="1" sqref="H18:I32 G40:I54"/>
    <dataValidation type="list" showInputMessage="1" showErrorMessage="1" sqref="E18:E32 E40:E54">
      <formula1>CentrosES</formula1>
    </dataValidation>
  </dataValidations>
  <hyperlinks>
    <hyperlink ref="A4" location="'0.2_Pla de reducció'!C1" display="0.2 Pla de reducció"/>
    <hyperlink ref="A6" location="'1.2_Vehicles i maquinària'!C1" display="1.2 Categoria 1: Vehicles i maquinària"/>
    <hyperlink ref="A7" location="'1.3_Emissions de procés'!C1" display="1.3 Categoria 1: E. de procés i ús del sòl"/>
    <hyperlink ref="A8" location="'1.4_Emissions fugitives'!C1" display="1.4 Categoria 1: Emissions fugitives"/>
    <hyperlink ref="A9" location="'2.1_Categoria 2 Balears'!C1" display="2.1 Categoria 2 Registre balear"/>
    <hyperlink ref="A10" location="'2.2_Categoria 2 Espanya'!C1" display="2.2 Categoria 2 Registre estatal"/>
    <hyperlink ref="A5" location="'1.1_Instal·lacions fixes'!C1" display="1.1 Categoria 1: Instal·lacions fixes"/>
    <hyperlink ref="A3" location="'0.1_Dades generals organització'!C1" display="0.1 Dades de l'organització"/>
    <hyperlink ref="A11" location="'3_Categories 3-6'!C1" display="3. Categories 3, 4, 5 i 6"/>
    <hyperlink ref="A13" location="'4.2_Resultats Espanya'!C1" display="4.2 Resultats Registre estatal"/>
    <hyperlink ref="A12" location="'4.1_Resultats Balears'!C1" display="4.1 Resultats Registre balear"/>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operator="equal" allowBlank="1" showInputMessage="1" showErrorMessage="1">
          <x14:formula1>
            <xm:f>Dades!$C$453:$C$468</xm:f>
          </x14:formula1>
          <xm:sqref>G18:G32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MI90"/>
  <sheetViews>
    <sheetView showRowColHeaders="0" zoomScale="90" zoomScaleNormal="90" workbookViewId="0">
      <pane xSplit="1" topLeftCell="B1" activePane="topRight" state="frozen"/>
      <selection activeCell="C1" sqref="C1:M1"/>
      <selection pane="topRight" activeCell="C1" sqref="C1:Q1"/>
    </sheetView>
  </sheetViews>
  <sheetFormatPr baseColWidth="10" defaultColWidth="9.140625" defaultRowHeight="16.5" x14ac:dyDescent="0.3"/>
  <cols>
    <col min="1" max="1" width="32.5703125" style="23" customWidth="1"/>
    <col min="2" max="2" width="1.85546875" style="10" customWidth="1"/>
    <col min="3" max="3" width="1" style="10" customWidth="1"/>
    <col min="4" max="4" width="1.5703125" style="1" customWidth="1"/>
    <col min="5" max="5" width="24.7109375" style="1" customWidth="1"/>
    <col min="6" max="7" width="21.7109375" style="1" customWidth="1"/>
    <col min="8" max="8" width="10.85546875" style="1" customWidth="1"/>
    <col min="9" max="9" width="14" style="1" customWidth="1"/>
    <col min="10" max="10" width="11.7109375" style="1" customWidth="1"/>
    <col min="11" max="11" width="43.85546875" style="43" customWidth="1"/>
    <col min="12" max="12" width="23.42578125" style="1" customWidth="1"/>
    <col min="13" max="13" width="13.5703125" style="1" customWidth="1"/>
    <col min="14" max="14" width="14" style="1" customWidth="1"/>
    <col min="15" max="15" width="17" style="1" customWidth="1"/>
    <col min="16" max="16" width="8.5703125" style="1" customWidth="1"/>
    <col min="17" max="17" width="4.140625" style="1" customWidth="1"/>
    <col min="18" max="1023" width="11.42578125" style="1"/>
  </cols>
  <sheetData>
    <row r="1" spans="1:29" s="18" customFormat="1" ht="39.4" customHeight="1" x14ac:dyDescent="0.2">
      <c r="A1" s="23"/>
      <c r="B1" s="11"/>
      <c r="C1" s="594" t="s">
        <v>1416</v>
      </c>
      <c r="D1" s="595"/>
      <c r="E1" s="595"/>
      <c r="F1" s="595"/>
      <c r="G1" s="595"/>
      <c r="H1" s="595"/>
      <c r="I1" s="595"/>
      <c r="J1" s="595"/>
      <c r="K1" s="595"/>
      <c r="L1" s="595"/>
      <c r="M1" s="595"/>
      <c r="N1" s="595"/>
      <c r="O1" s="595"/>
      <c r="P1" s="595"/>
      <c r="Q1" s="595"/>
    </row>
    <row r="2" spans="1:29" s="18" customFormat="1" ht="39.4" customHeight="1" x14ac:dyDescent="0.25">
      <c r="A2" s="23"/>
      <c r="B2" s="11"/>
      <c r="C2" s="10"/>
      <c r="K2" s="19"/>
      <c r="L2" s="19"/>
      <c r="M2" s="19"/>
      <c r="N2" s="19"/>
      <c r="O2" s="19"/>
      <c r="P2" s="19"/>
      <c r="Q2" s="19"/>
    </row>
    <row r="3" spans="1:29" s="18" customFormat="1" ht="16.5" customHeight="1" x14ac:dyDescent="0.25">
      <c r="A3" s="13" t="s">
        <v>1484</v>
      </c>
      <c r="B3" s="12"/>
      <c r="C3" s="10"/>
      <c r="E3" s="632" t="s">
        <v>1021</v>
      </c>
      <c r="F3" s="632"/>
      <c r="G3" s="632"/>
      <c r="H3" s="632"/>
      <c r="I3" s="632"/>
      <c r="J3" s="632"/>
      <c r="K3" s="632"/>
      <c r="L3" s="632"/>
      <c r="M3" s="632"/>
      <c r="N3" s="632"/>
      <c r="O3" s="632"/>
      <c r="P3" s="632"/>
      <c r="Q3" s="46"/>
    </row>
    <row r="4" spans="1:29" s="18" customFormat="1" ht="16.5" customHeight="1" x14ac:dyDescent="0.3">
      <c r="A4" s="13" t="s">
        <v>1485</v>
      </c>
      <c r="B4" s="12"/>
      <c r="C4" s="10"/>
      <c r="D4" s="47"/>
      <c r="E4" s="632"/>
      <c r="F4" s="632"/>
      <c r="G4" s="632"/>
      <c r="H4" s="632"/>
      <c r="I4" s="632"/>
      <c r="J4" s="632"/>
      <c r="K4" s="632"/>
      <c r="L4" s="632"/>
      <c r="M4" s="632"/>
      <c r="N4" s="632"/>
      <c r="O4" s="632"/>
      <c r="P4" s="632"/>
      <c r="Q4" s="46"/>
    </row>
    <row r="5" spans="1:29" s="18" customFormat="1" ht="16.5" customHeight="1" x14ac:dyDescent="0.3">
      <c r="A5" s="13" t="s">
        <v>1486</v>
      </c>
      <c r="B5" s="12"/>
      <c r="C5" s="10"/>
      <c r="D5" s="47"/>
      <c r="E5" s="24" t="s">
        <v>1020</v>
      </c>
      <c r="G5" s="25"/>
      <c r="H5" s="25"/>
      <c r="I5" s="25"/>
      <c r="J5" s="25"/>
      <c r="K5" s="25"/>
      <c r="L5" s="25"/>
      <c r="M5" s="25"/>
      <c r="N5" s="25"/>
      <c r="O5" s="25"/>
      <c r="P5" s="26"/>
      <c r="Q5" s="211"/>
    </row>
    <row r="6" spans="1:29" s="18" customFormat="1" ht="16.5" customHeight="1" x14ac:dyDescent="0.25">
      <c r="A6" s="13" t="s">
        <v>1487</v>
      </c>
      <c r="B6" s="12"/>
      <c r="C6" s="10"/>
      <c r="E6" s="24" t="s">
        <v>1023</v>
      </c>
      <c r="Q6" s="48"/>
    </row>
    <row r="7" spans="1:29" s="18" customFormat="1" ht="16.5" customHeight="1" x14ac:dyDescent="0.25">
      <c r="A7" s="13" t="s">
        <v>1488</v>
      </c>
      <c r="B7" s="12"/>
      <c r="C7" s="10"/>
      <c r="E7" s="24" t="s">
        <v>1022</v>
      </c>
      <c r="Q7" s="48"/>
    </row>
    <row r="8" spans="1:29" s="18" customFormat="1" ht="16.5" customHeight="1" x14ac:dyDescent="0.25">
      <c r="A8" s="528" t="s">
        <v>1489</v>
      </c>
      <c r="B8" s="12"/>
      <c r="C8" s="10"/>
      <c r="E8" s="24"/>
      <c r="Q8" s="48"/>
    </row>
    <row r="9" spans="1:29" s="18" customFormat="1" ht="16.5" customHeight="1" x14ac:dyDescent="0.25">
      <c r="A9" s="13" t="s">
        <v>1490</v>
      </c>
      <c r="B9" s="12"/>
      <c r="C9" s="10"/>
      <c r="D9" s="638" t="s">
        <v>1024</v>
      </c>
      <c r="E9" s="638"/>
      <c r="F9" s="638"/>
      <c r="G9" s="638"/>
      <c r="H9" s="638"/>
      <c r="I9" s="638"/>
      <c r="J9" s="638"/>
      <c r="K9" s="638"/>
      <c r="L9" s="638"/>
      <c r="M9" s="638"/>
      <c r="N9" s="638"/>
      <c r="O9" s="638"/>
      <c r="P9" s="638"/>
      <c r="Q9" s="48"/>
    </row>
    <row r="10" spans="1:29" s="18" customFormat="1" ht="16.5" customHeight="1" x14ac:dyDescent="0.25">
      <c r="A10" s="13" t="s">
        <v>1491</v>
      </c>
      <c r="B10" s="12"/>
      <c r="C10" s="10"/>
      <c r="E10" s="24"/>
      <c r="Q10" s="48"/>
    </row>
    <row r="11" spans="1:29" s="23" customFormat="1" ht="16.5" customHeight="1" x14ac:dyDescent="0.25">
      <c r="A11" s="13" t="s">
        <v>1492</v>
      </c>
      <c r="B11" s="12"/>
      <c r="C11" s="10"/>
      <c r="E11" s="653" t="s">
        <v>581</v>
      </c>
      <c r="F11" s="653"/>
      <c r="G11" s="653"/>
      <c r="H11" s="653"/>
      <c r="I11" s="653"/>
      <c r="J11" s="653"/>
      <c r="K11" s="653"/>
      <c r="L11" s="635" t="s">
        <v>585</v>
      </c>
      <c r="M11" s="635" t="s">
        <v>586</v>
      </c>
      <c r="N11" s="635" t="s">
        <v>587</v>
      </c>
      <c r="O11" s="635" t="s">
        <v>1025</v>
      </c>
      <c r="P11" s="355"/>
      <c r="R11" s="18"/>
      <c r="T11" s="18"/>
      <c r="U11" s="18"/>
      <c r="V11" s="18"/>
      <c r="W11" s="18"/>
      <c r="X11" s="18"/>
      <c r="Y11" s="18"/>
      <c r="Z11" s="18"/>
      <c r="AA11" s="18"/>
      <c r="AB11" s="18"/>
      <c r="AC11" s="18"/>
    </row>
    <row r="12" spans="1:29" s="23" customFormat="1" ht="16.5" customHeight="1" x14ac:dyDescent="0.25">
      <c r="A12" s="13" t="s">
        <v>1557</v>
      </c>
      <c r="B12" s="10"/>
      <c r="C12" s="10"/>
      <c r="E12" s="635" t="s">
        <v>571</v>
      </c>
      <c r="F12" s="635" t="s">
        <v>634</v>
      </c>
      <c r="G12" s="635" t="s">
        <v>582</v>
      </c>
      <c r="H12" s="653" t="s">
        <v>12</v>
      </c>
      <c r="I12" s="635" t="s">
        <v>583</v>
      </c>
      <c r="J12" s="635"/>
      <c r="K12" s="635" t="s">
        <v>584</v>
      </c>
      <c r="L12" s="635"/>
      <c r="M12" s="635"/>
      <c r="N12" s="635"/>
      <c r="O12" s="635"/>
      <c r="P12" s="355"/>
      <c r="R12" s="18"/>
      <c r="T12" s="18"/>
      <c r="U12" s="18"/>
      <c r="V12" s="18"/>
      <c r="W12" s="18"/>
      <c r="X12" s="18"/>
      <c r="Y12" s="18"/>
      <c r="Z12" s="18"/>
      <c r="AA12" s="18"/>
      <c r="AB12" s="18"/>
      <c r="AC12" s="18"/>
    </row>
    <row r="13" spans="1:29" s="23" customFormat="1" ht="15.75" customHeight="1" x14ac:dyDescent="0.25">
      <c r="A13" s="13" t="s">
        <v>1493</v>
      </c>
      <c r="B13" s="10"/>
      <c r="C13" s="10"/>
      <c r="E13" s="635"/>
      <c r="F13" s="644"/>
      <c r="G13" s="635"/>
      <c r="H13" s="635"/>
      <c r="I13" s="32" t="s">
        <v>564</v>
      </c>
      <c r="J13" s="32" t="s">
        <v>12</v>
      </c>
      <c r="K13" s="635"/>
      <c r="L13" s="635"/>
      <c r="M13" s="635"/>
      <c r="N13" s="635"/>
      <c r="O13" s="635"/>
      <c r="P13" s="355"/>
      <c r="R13" s="18"/>
      <c r="T13" s="18"/>
      <c r="U13" s="18"/>
      <c r="V13" s="18"/>
      <c r="W13" s="18"/>
      <c r="X13" s="18"/>
      <c r="Y13" s="18"/>
      <c r="Z13" s="18"/>
      <c r="AA13" s="18"/>
      <c r="AB13" s="18"/>
      <c r="AC13" s="18"/>
    </row>
    <row r="14" spans="1:29" s="23" customFormat="1" ht="15.75" hidden="1" customHeight="1" x14ac:dyDescent="0.25">
      <c r="A14" s="28"/>
      <c r="B14" s="10"/>
      <c r="C14" s="10"/>
      <c r="E14" s="33" t="s">
        <v>571</v>
      </c>
      <c r="F14" s="397" t="s">
        <v>1065</v>
      </c>
      <c r="G14" s="34"/>
      <c r="H14" s="34"/>
      <c r="I14" s="35"/>
      <c r="J14" s="35"/>
      <c r="K14" s="35"/>
      <c r="L14" s="50"/>
      <c r="M14" s="35"/>
      <c r="N14" s="35"/>
      <c r="O14" s="33" t="s">
        <v>7</v>
      </c>
      <c r="P14" s="355"/>
      <c r="R14" s="18"/>
      <c r="T14" s="18"/>
      <c r="U14" s="18"/>
      <c r="V14" s="18"/>
      <c r="W14" s="18"/>
      <c r="X14" s="18"/>
      <c r="Y14" s="18"/>
      <c r="Z14" s="18"/>
      <c r="AA14" s="18"/>
      <c r="AB14" s="18"/>
      <c r="AC14" s="18"/>
    </row>
    <row r="15" spans="1:29" x14ac:dyDescent="0.3">
      <c r="A15" s="13"/>
      <c r="E15" s="177"/>
      <c r="F15" s="244" t="str">
        <f>IF(E15="","",IF(VLOOKUP(E15,'0.1_Dades generals organització'!$E$44:$J$291,3,FALSE)="","Sí",VLOOKUP(E15,'0.1_Dades generals organització'!$E$44:$J$291,3,FALSE)))</f>
        <v/>
      </c>
      <c r="G15" s="178"/>
      <c r="H15" s="51" t="str">
        <f>IF(G15="Altres","-",IF(ISNUMBER(VLOOKUP(G15,Dades!$C$383:$E$427,3,0)),VLOOKUP(G15,Dades!$C$383:$E$427,3,0),""))</f>
        <v/>
      </c>
      <c r="I15" s="181"/>
      <c r="J15" s="182"/>
      <c r="K15" s="36" t="str">
        <f>IF(G15="","",VLOOKUP(G15,Dades!$C$383:$D$427,2,0))</f>
        <v/>
      </c>
      <c r="L15" s="178"/>
      <c r="M15" s="183"/>
      <c r="N15" s="183"/>
      <c r="O15" s="38" t="str">
        <f>IF(OR(H15="",N15=""),"",IF(H15="-",ROUND((J15*N15),2),ROUND((H15*N15),2)))</f>
        <v/>
      </c>
      <c r="P15" s="356"/>
      <c r="R15" s="18"/>
      <c r="T15" s="18"/>
      <c r="U15" s="18"/>
      <c r="V15" s="18"/>
      <c r="W15" s="18"/>
      <c r="X15" s="18"/>
      <c r="Y15" s="18"/>
      <c r="Z15" s="18"/>
      <c r="AA15" s="18"/>
      <c r="AB15" s="18"/>
      <c r="AC15" s="18"/>
    </row>
    <row r="16" spans="1:29" ht="15" customHeight="1" x14ac:dyDescent="0.3">
      <c r="A16" s="13"/>
      <c r="E16" s="177"/>
      <c r="F16" s="244" t="str">
        <f>IF(E16="","",IF(VLOOKUP(E16,'0.1_Dades generals organització'!$E$44:$J$291,3,FALSE)="","Sí",VLOOKUP(E16,'0.1_Dades generals organització'!$E$44:$J$291,3,FALSE)))</f>
        <v/>
      </c>
      <c r="G16" s="178"/>
      <c r="H16" s="51" t="str">
        <f>IF(G16="Altres","-",IF(ISNUMBER(VLOOKUP(G16,Dades!$C$383:$E$427,3,0)),VLOOKUP(G16,Dades!$C$383:$E$427,3,0),""))</f>
        <v/>
      </c>
      <c r="I16" s="181"/>
      <c r="J16" s="182"/>
      <c r="K16" s="36" t="str">
        <f>IF(G16="","",VLOOKUP(G16,Dades!$C$383:$D$427,2,0))</f>
        <v/>
      </c>
      <c r="L16" s="178"/>
      <c r="M16" s="183"/>
      <c r="N16" s="183"/>
      <c r="O16" s="38" t="str">
        <f t="shared" ref="O16:O36" si="0">IF(OR(H16="",N16=""),"",IF(H16="-",ROUND((J16*N16),2),ROUND((H16*N16),2)))</f>
        <v/>
      </c>
      <c r="P16" s="356"/>
      <c r="R16" s="18"/>
      <c r="T16" s="18"/>
      <c r="U16" s="18"/>
      <c r="V16" s="18"/>
      <c r="W16" s="18"/>
      <c r="X16" s="18"/>
      <c r="Y16" s="18"/>
      <c r="Z16" s="18"/>
      <c r="AA16" s="18"/>
      <c r="AB16" s="18"/>
      <c r="AC16" s="18"/>
    </row>
    <row r="17" spans="1:29" ht="15" customHeight="1" x14ac:dyDescent="0.3">
      <c r="A17" s="13"/>
      <c r="E17" s="177"/>
      <c r="F17" s="244" t="str">
        <f>IF(E17="","",IF(VLOOKUP(E17,'0.1_Dades generals organització'!$E$44:$J$291,3,FALSE)="","Sí",VLOOKUP(E17,'0.1_Dades generals organització'!$E$44:$J$291,3,FALSE)))</f>
        <v/>
      </c>
      <c r="G17" s="178"/>
      <c r="H17" s="51" t="str">
        <f>IF(G17="Altres","-",IF(ISNUMBER(VLOOKUP(G17,Dades!$C$383:$E$427,3,0)),VLOOKUP(G17,Dades!$C$383:$E$427,3,0),""))</f>
        <v/>
      </c>
      <c r="I17" s="181"/>
      <c r="J17" s="182"/>
      <c r="K17" s="36" t="str">
        <f>IF(G17="","",VLOOKUP(G17,Dades!$C$383:$D$427,2,0))</f>
        <v/>
      </c>
      <c r="L17" s="178"/>
      <c r="M17" s="183"/>
      <c r="N17" s="183"/>
      <c r="O17" s="38" t="str">
        <f t="shared" si="0"/>
        <v/>
      </c>
      <c r="P17" s="356"/>
      <c r="R17" s="18"/>
      <c r="T17" s="18"/>
      <c r="U17" s="18"/>
      <c r="V17" s="18"/>
      <c r="W17" s="18"/>
      <c r="X17" s="18"/>
      <c r="Y17" s="18"/>
      <c r="Z17" s="18"/>
      <c r="AA17" s="18"/>
      <c r="AB17" s="18"/>
      <c r="AC17" s="18"/>
    </row>
    <row r="18" spans="1:29" ht="15" customHeight="1" x14ac:dyDescent="0.3">
      <c r="A18" s="13"/>
      <c r="E18" s="177"/>
      <c r="F18" s="244" t="str">
        <f>IF(E18="","",IF(VLOOKUP(E18,'0.1_Dades generals organització'!$E$44:$J$291,3,FALSE)="","Sí",VLOOKUP(E18,'0.1_Dades generals organització'!$E$44:$J$291,3,FALSE)))</f>
        <v/>
      </c>
      <c r="G18" s="178"/>
      <c r="H18" s="51" t="str">
        <f>IF(G18="Altres","-",IF(ISNUMBER(VLOOKUP(G18,Dades!$C$383:$E$427,3,0)),VLOOKUP(G18,Dades!$C$383:$E$427,3,0),""))</f>
        <v/>
      </c>
      <c r="I18" s="181"/>
      <c r="J18" s="182"/>
      <c r="K18" s="36" t="str">
        <f>IF(G18="","",VLOOKUP(G18,Dades!$C$383:$D$427,2,0))</f>
        <v/>
      </c>
      <c r="L18" s="178"/>
      <c r="M18" s="183"/>
      <c r="N18" s="183"/>
      <c r="O18" s="38" t="str">
        <f t="shared" si="0"/>
        <v/>
      </c>
      <c r="P18" s="356"/>
      <c r="R18" s="18"/>
      <c r="T18" s="18"/>
      <c r="U18" s="18"/>
      <c r="V18" s="18"/>
      <c r="W18" s="18"/>
      <c r="X18" s="18"/>
      <c r="Y18" s="18"/>
      <c r="Z18" s="18"/>
      <c r="AA18" s="18"/>
      <c r="AB18" s="18"/>
      <c r="AC18" s="18"/>
    </row>
    <row r="19" spans="1:29" ht="15" customHeight="1" x14ac:dyDescent="0.3">
      <c r="A19" s="13"/>
      <c r="E19" s="177"/>
      <c r="F19" s="244" t="str">
        <f>IF(E19="","",IF(VLOOKUP(E19,'0.1_Dades generals organització'!$E$44:$J$291,3,FALSE)="","Sí",VLOOKUP(E19,'0.1_Dades generals organització'!$E$44:$J$291,3,FALSE)))</f>
        <v/>
      </c>
      <c r="G19" s="178"/>
      <c r="H19" s="51" t="str">
        <f>IF(G19="Altres","-",IF(ISNUMBER(VLOOKUP(G19,Dades!$C$383:$E$427,3,0)),VLOOKUP(G19,Dades!$C$383:$E$427,3,0),""))</f>
        <v/>
      </c>
      <c r="I19" s="181"/>
      <c r="J19" s="182"/>
      <c r="K19" s="36" t="str">
        <f>IF(G19="","",VLOOKUP(G19,Dades!$C$383:$D$427,2,0))</f>
        <v/>
      </c>
      <c r="L19" s="178"/>
      <c r="M19" s="183"/>
      <c r="N19" s="183"/>
      <c r="O19" s="38" t="str">
        <f t="shared" si="0"/>
        <v/>
      </c>
      <c r="P19" s="356"/>
      <c r="R19" s="18"/>
      <c r="T19" s="18"/>
      <c r="U19" s="18"/>
      <c r="V19" s="18"/>
      <c r="W19" s="18"/>
      <c r="X19" s="18"/>
      <c r="Y19" s="18"/>
      <c r="Z19" s="18"/>
      <c r="AA19" s="18"/>
      <c r="AB19" s="18"/>
      <c r="AC19" s="18"/>
    </row>
    <row r="20" spans="1:29" ht="15" customHeight="1" x14ac:dyDescent="0.3">
      <c r="A20" s="13"/>
      <c r="E20" s="177"/>
      <c r="F20" s="244" t="str">
        <f>IF(E20="","",IF(VLOOKUP(E20,'0.1_Dades generals organització'!$E$44:$J$291,3,FALSE)="","Sí",VLOOKUP(E20,'0.1_Dades generals organització'!$E$44:$J$291,3,FALSE)))</f>
        <v/>
      </c>
      <c r="G20" s="178"/>
      <c r="H20" s="51" t="str">
        <f>IF(G20="Altres","-",IF(ISNUMBER(VLOOKUP(G20,Dades!$C$383:$E$427,3,0)),VLOOKUP(G20,Dades!$C$383:$E$427,3,0),""))</f>
        <v/>
      </c>
      <c r="I20" s="181"/>
      <c r="J20" s="182"/>
      <c r="K20" s="36" t="str">
        <f>IF(G20="","",VLOOKUP(G20,Dades!$C$383:$D$427,2,0))</f>
        <v/>
      </c>
      <c r="L20" s="178"/>
      <c r="M20" s="183"/>
      <c r="N20" s="183"/>
      <c r="O20" s="38" t="str">
        <f t="shared" si="0"/>
        <v/>
      </c>
      <c r="P20" s="356"/>
      <c r="R20" s="18"/>
      <c r="T20" s="18"/>
      <c r="U20" s="18"/>
      <c r="V20" s="18"/>
      <c r="W20" s="18"/>
      <c r="X20" s="18"/>
      <c r="Y20" s="18"/>
      <c r="Z20" s="18"/>
      <c r="AA20" s="18"/>
      <c r="AB20" s="18"/>
      <c r="AC20" s="18"/>
    </row>
    <row r="21" spans="1:29" ht="15" customHeight="1" x14ac:dyDescent="0.3">
      <c r="A21" s="13"/>
      <c r="E21" s="177"/>
      <c r="F21" s="244" t="str">
        <f>IF(E21="","",IF(VLOOKUP(E21,'0.1_Dades generals organització'!$E$44:$J$291,3,FALSE)="","Sí",VLOOKUP(E21,'0.1_Dades generals organització'!$E$44:$J$291,3,FALSE)))</f>
        <v/>
      </c>
      <c r="G21" s="178"/>
      <c r="H21" s="51" t="str">
        <f>IF(G21="Altres","-",IF(ISNUMBER(VLOOKUP(G21,Dades!$C$383:$E$427,3,0)),VLOOKUP(G21,Dades!$C$383:$E$427,3,0),""))</f>
        <v/>
      </c>
      <c r="I21" s="181"/>
      <c r="J21" s="182"/>
      <c r="K21" s="36" t="str">
        <f>IF(G21="","",VLOOKUP(G21,Dades!$C$383:$D$427,2,0))</f>
        <v/>
      </c>
      <c r="L21" s="178"/>
      <c r="M21" s="183"/>
      <c r="N21" s="183"/>
      <c r="O21" s="38" t="str">
        <f t="shared" si="0"/>
        <v/>
      </c>
      <c r="P21" s="356"/>
      <c r="R21" s="18"/>
      <c r="T21" s="18"/>
      <c r="U21" s="18"/>
      <c r="V21" s="18"/>
      <c r="W21" s="18"/>
      <c r="X21" s="18"/>
      <c r="Y21" s="18"/>
      <c r="Z21" s="18"/>
      <c r="AA21" s="18"/>
      <c r="AB21" s="18"/>
      <c r="AC21" s="18"/>
    </row>
    <row r="22" spans="1:29" ht="15" customHeight="1" x14ac:dyDescent="0.3">
      <c r="A22" s="13"/>
      <c r="E22" s="177"/>
      <c r="F22" s="244" t="str">
        <f>IF(E22="","",IF(VLOOKUP(E22,'0.1_Dades generals organització'!$E$44:$J$291,3,FALSE)="","Sí",VLOOKUP(E22,'0.1_Dades generals organització'!$E$44:$J$291,3,FALSE)))</f>
        <v/>
      </c>
      <c r="G22" s="178"/>
      <c r="H22" s="51" t="str">
        <f>IF(G22="Altres","-",IF(ISNUMBER(VLOOKUP(G22,Dades!$C$383:$E$427,3,0)),VLOOKUP(G22,Dades!$C$383:$E$427,3,0),""))</f>
        <v/>
      </c>
      <c r="I22" s="181"/>
      <c r="J22" s="182"/>
      <c r="K22" s="36" t="str">
        <f>IF(G22="","",VLOOKUP(G22,Dades!$C$383:$D$427,2,0))</f>
        <v/>
      </c>
      <c r="L22" s="178"/>
      <c r="M22" s="183"/>
      <c r="N22" s="183"/>
      <c r="O22" s="38" t="str">
        <f t="shared" si="0"/>
        <v/>
      </c>
      <c r="P22" s="356"/>
      <c r="R22" s="18"/>
      <c r="T22" s="18"/>
      <c r="U22" s="18"/>
      <c r="V22" s="18"/>
      <c r="W22" s="18"/>
      <c r="X22" s="18"/>
      <c r="Y22" s="18"/>
      <c r="Z22" s="18"/>
      <c r="AA22" s="18"/>
      <c r="AB22" s="18"/>
      <c r="AC22" s="18"/>
    </row>
    <row r="23" spans="1:29" ht="15" customHeight="1" x14ac:dyDescent="0.3">
      <c r="A23" s="13"/>
      <c r="E23" s="177"/>
      <c r="F23" s="244" t="str">
        <f>IF(E23="","",IF(VLOOKUP(E23,'0.1_Dades generals organització'!$E$44:$J$291,3,FALSE)="","Sí",VLOOKUP(E23,'0.1_Dades generals organització'!$E$44:$J$291,3,FALSE)))</f>
        <v/>
      </c>
      <c r="G23" s="178"/>
      <c r="H23" s="51" t="str">
        <f>IF(G23="Altres","-",IF(ISNUMBER(VLOOKUP(G23,Dades!$C$383:$E$427,3,0)),VLOOKUP(G23,Dades!$C$383:$E$427,3,0),""))</f>
        <v/>
      </c>
      <c r="I23" s="181"/>
      <c r="J23" s="182"/>
      <c r="K23" s="36" t="str">
        <f>IF(G23="","",VLOOKUP(G23,Dades!$C$383:$D$427,2,0))</f>
        <v/>
      </c>
      <c r="L23" s="178"/>
      <c r="M23" s="183"/>
      <c r="N23" s="183"/>
      <c r="O23" s="38" t="str">
        <f t="shared" si="0"/>
        <v/>
      </c>
      <c r="P23" s="356"/>
      <c r="R23" s="18"/>
      <c r="T23" s="18"/>
      <c r="U23" s="18"/>
      <c r="V23" s="18"/>
      <c r="W23" s="18"/>
      <c r="X23" s="18"/>
      <c r="Y23" s="18"/>
      <c r="Z23" s="18"/>
      <c r="AA23" s="18"/>
      <c r="AB23" s="18"/>
      <c r="AC23" s="18"/>
    </row>
    <row r="24" spans="1:29" ht="15" customHeight="1" x14ac:dyDescent="0.3">
      <c r="A24" s="13"/>
      <c r="E24" s="177"/>
      <c r="F24" s="244" t="str">
        <f>IF(E24="","",IF(VLOOKUP(E24,'0.1_Dades generals organització'!$E$44:$J$291,3,FALSE)="","Sí",VLOOKUP(E24,'0.1_Dades generals organització'!$E$44:$J$291,3,FALSE)))</f>
        <v/>
      </c>
      <c r="G24" s="178"/>
      <c r="H24" s="51" t="str">
        <f>IF(G24="Altres","-",IF(ISNUMBER(VLOOKUP(G24,Dades!$C$383:$E$427,3,0)),VLOOKUP(G24,Dades!$C$383:$E$427,3,0),""))</f>
        <v/>
      </c>
      <c r="I24" s="181"/>
      <c r="J24" s="182"/>
      <c r="K24" s="36" t="str">
        <f>IF(G24="","",VLOOKUP(G24,Dades!$C$383:$D$427,2,0))</f>
        <v/>
      </c>
      <c r="L24" s="178"/>
      <c r="M24" s="183"/>
      <c r="N24" s="183"/>
      <c r="O24" s="38" t="str">
        <f t="shared" si="0"/>
        <v/>
      </c>
      <c r="P24" s="356"/>
      <c r="R24" s="18"/>
      <c r="T24" s="18"/>
      <c r="U24" s="18"/>
      <c r="V24" s="18"/>
      <c r="W24" s="18"/>
      <c r="X24" s="18"/>
      <c r="Y24" s="18"/>
      <c r="Z24" s="18"/>
      <c r="AA24" s="18"/>
      <c r="AB24" s="18"/>
      <c r="AC24" s="18"/>
    </row>
    <row r="25" spans="1:29" ht="15" customHeight="1" x14ac:dyDescent="0.3">
      <c r="A25" s="13"/>
      <c r="E25" s="177"/>
      <c r="F25" s="244" t="str">
        <f>IF(E25="","",IF(VLOOKUP(E25,'0.1_Dades generals organització'!$E$44:$J$291,3,FALSE)="","Sí",VLOOKUP(E25,'0.1_Dades generals organització'!$E$44:$J$291,3,FALSE)))</f>
        <v/>
      </c>
      <c r="G25" s="178"/>
      <c r="H25" s="51" t="str">
        <f>IF(G25="Altres","-",IF(ISNUMBER(VLOOKUP(G25,Dades!$C$383:$E$427,3,0)),VLOOKUP(G25,Dades!$C$383:$E$427,3,0),""))</f>
        <v/>
      </c>
      <c r="I25" s="181"/>
      <c r="J25" s="182"/>
      <c r="K25" s="36" t="str">
        <f>IF(G25="","",VLOOKUP(G25,Dades!$C$383:$D$427,2,0))</f>
        <v/>
      </c>
      <c r="L25" s="178"/>
      <c r="M25" s="183"/>
      <c r="N25" s="183"/>
      <c r="O25" s="38" t="str">
        <f t="shared" si="0"/>
        <v/>
      </c>
      <c r="P25" s="356"/>
      <c r="R25" s="18"/>
      <c r="T25" s="18"/>
      <c r="U25" s="18"/>
      <c r="V25" s="18"/>
      <c r="W25" s="18"/>
      <c r="X25" s="18"/>
      <c r="Y25" s="18"/>
      <c r="Z25" s="18"/>
      <c r="AA25" s="18"/>
      <c r="AB25" s="18"/>
      <c r="AC25" s="18"/>
    </row>
    <row r="26" spans="1:29" ht="15" customHeight="1" x14ac:dyDescent="0.3">
      <c r="A26" s="53"/>
      <c r="E26" s="177"/>
      <c r="F26" s="244" t="str">
        <f>IF(E26="","",IF(VLOOKUP(E26,'0.1_Dades generals organització'!$E$44:$J$291,3,FALSE)="","Sí",VLOOKUP(E26,'0.1_Dades generals organització'!$E$44:$J$291,3,FALSE)))</f>
        <v/>
      </c>
      <c r="G26" s="178"/>
      <c r="H26" s="51" t="str">
        <f>IF(G26="Altres","-",IF(ISNUMBER(VLOOKUP(G26,Dades!$C$383:$E$427,3,0)),VLOOKUP(G26,Dades!$C$383:$E$427,3,0),""))</f>
        <v/>
      </c>
      <c r="I26" s="181"/>
      <c r="J26" s="182"/>
      <c r="K26" s="36" t="str">
        <f>IF(G26="","",VLOOKUP(G26,Dades!$C$383:$D$427,2,0))</f>
        <v/>
      </c>
      <c r="L26" s="178"/>
      <c r="M26" s="183"/>
      <c r="N26" s="183"/>
      <c r="O26" s="38" t="str">
        <f t="shared" si="0"/>
        <v/>
      </c>
      <c r="P26" s="356"/>
      <c r="R26" s="18"/>
      <c r="T26" s="18"/>
      <c r="U26" s="18"/>
      <c r="V26" s="18"/>
      <c r="W26" s="18"/>
      <c r="X26" s="18"/>
      <c r="Y26" s="18"/>
      <c r="Z26" s="18"/>
      <c r="AA26" s="18"/>
      <c r="AB26" s="18"/>
      <c r="AC26" s="18"/>
    </row>
    <row r="27" spans="1:29" ht="15" customHeight="1" x14ac:dyDescent="0.3">
      <c r="A27" s="13"/>
      <c r="E27" s="177"/>
      <c r="F27" s="244" t="str">
        <f>IF(E27="","",IF(VLOOKUP(E27,'0.1_Dades generals organització'!$E$44:$J$291,3,FALSE)="","Sí",VLOOKUP(E27,'0.1_Dades generals organització'!$E$44:$J$291,3,FALSE)))</f>
        <v/>
      </c>
      <c r="G27" s="178"/>
      <c r="H27" s="51" t="str">
        <f>IF(G27="Altres","-",IF(ISNUMBER(VLOOKUP(G27,Dades!$C$383:$E$427,3,0)),VLOOKUP(G27,Dades!$C$383:$E$427,3,0),""))</f>
        <v/>
      </c>
      <c r="I27" s="181"/>
      <c r="J27" s="182"/>
      <c r="K27" s="36" t="str">
        <f>IF(G27="","",VLOOKUP(G27,Dades!$C$383:$D$427,2,0))</f>
        <v/>
      </c>
      <c r="L27" s="178"/>
      <c r="M27" s="183"/>
      <c r="N27" s="183"/>
      <c r="O27" s="38" t="str">
        <f t="shared" si="0"/>
        <v/>
      </c>
      <c r="P27" s="356"/>
      <c r="R27" s="18"/>
      <c r="T27" s="18"/>
      <c r="U27" s="18"/>
      <c r="V27" s="18"/>
      <c r="W27" s="18"/>
      <c r="X27" s="18"/>
      <c r="Y27" s="18"/>
      <c r="Z27" s="18"/>
      <c r="AA27" s="18"/>
      <c r="AB27" s="18"/>
      <c r="AC27" s="18"/>
    </row>
    <row r="28" spans="1:29" ht="15" customHeight="1" x14ac:dyDescent="0.3">
      <c r="A28" s="28"/>
      <c r="E28" s="177"/>
      <c r="F28" s="244" t="str">
        <f>IF(E28="","",IF(VLOOKUP(E28,'0.1_Dades generals organització'!$E$44:$J$291,3,FALSE)="","Sí",VLOOKUP(E28,'0.1_Dades generals organització'!$E$44:$J$291,3,FALSE)))</f>
        <v/>
      </c>
      <c r="G28" s="178"/>
      <c r="H28" s="51" t="str">
        <f>IF(G28="Altres","-",IF(ISNUMBER(VLOOKUP(G28,Dades!$C$383:$E$427,3,0)),VLOOKUP(G28,Dades!$C$383:$E$427,3,0),""))</f>
        <v/>
      </c>
      <c r="I28" s="181"/>
      <c r="J28" s="182"/>
      <c r="K28" s="36" t="str">
        <f>IF(G28="","",VLOOKUP(G28,Dades!$C$383:$D$427,2,0))</f>
        <v/>
      </c>
      <c r="L28" s="178"/>
      <c r="M28" s="183"/>
      <c r="N28" s="183"/>
      <c r="O28" s="38" t="str">
        <f t="shared" si="0"/>
        <v/>
      </c>
      <c r="P28" s="356"/>
      <c r="R28" s="18"/>
      <c r="T28" s="18"/>
      <c r="U28" s="18"/>
      <c r="V28" s="18"/>
      <c r="W28" s="18"/>
      <c r="X28" s="18"/>
      <c r="Y28" s="18"/>
      <c r="Z28" s="18"/>
      <c r="AA28" s="18"/>
      <c r="AB28" s="18"/>
      <c r="AC28" s="18"/>
    </row>
    <row r="29" spans="1:29" ht="15" customHeight="1" x14ac:dyDescent="0.3">
      <c r="A29" s="28"/>
      <c r="E29" s="177"/>
      <c r="F29" s="244" t="str">
        <f>IF(E29="","",IF(VLOOKUP(E29,'0.1_Dades generals organització'!$E$44:$J$291,3,FALSE)="","Sí",VLOOKUP(E29,'0.1_Dades generals organització'!$E$44:$J$291,3,FALSE)))</f>
        <v/>
      </c>
      <c r="G29" s="178"/>
      <c r="H29" s="51" t="str">
        <f>IF(G29="Altres","-",IF(ISNUMBER(VLOOKUP(G29,Dades!$C$383:$E$427,3,0)),VLOOKUP(G29,Dades!$C$383:$E$427,3,0),""))</f>
        <v/>
      </c>
      <c r="I29" s="181"/>
      <c r="J29" s="182"/>
      <c r="K29" s="36" t="str">
        <f>IF(G29="","",VLOOKUP(G29,Dades!$C$383:$D$427,2,0))</f>
        <v/>
      </c>
      <c r="L29" s="178"/>
      <c r="M29" s="183"/>
      <c r="N29" s="183"/>
      <c r="O29" s="38" t="str">
        <f t="shared" si="0"/>
        <v/>
      </c>
      <c r="P29" s="356"/>
      <c r="R29" s="18"/>
      <c r="T29" s="18"/>
      <c r="U29" s="18"/>
      <c r="V29" s="18"/>
      <c r="W29" s="18"/>
      <c r="X29" s="18"/>
      <c r="Y29" s="18"/>
      <c r="Z29" s="18"/>
      <c r="AA29" s="18"/>
      <c r="AB29" s="18"/>
      <c r="AC29" s="18"/>
    </row>
    <row r="30" spans="1:29" ht="15" customHeight="1" x14ac:dyDescent="0.3">
      <c r="A30" s="28"/>
      <c r="E30" s="177"/>
      <c r="F30" s="244" t="str">
        <f>IF(E30="","",IF(VLOOKUP(E30,'0.1_Dades generals organització'!$E$44:$J$291,3,FALSE)="","Sí",VLOOKUP(E30,'0.1_Dades generals organització'!$E$44:$J$291,3,FALSE)))</f>
        <v/>
      </c>
      <c r="G30" s="178"/>
      <c r="H30" s="51" t="str">
        <f>IF(G30="Altres","-",IF(ISNUMBER(VLOOKUP(G30,Dades!$C$383:$E$427,3,0)),VLOOKUP(G30,Dades!$C$383:$E$427,3,0),""))</f>
        <v/>
      </c>
      <c r="I30" s="181"/>
      <c r="J30" s="182"/>
      <c r="K30" s="36" t="str">
        <f>IF(G30="","",VLOOKUP(G30,Dades!$C$383:$D$427,2,0))</f>
        <v/>
      </c>
      <c r="L30" s="178"/>
      <c r="M30" s="183"/>
      <c r="N30" s="183"/>
      <c r="O30" s="38" t="str">
        <f t="shared" si="0"/>
        <v/>
      </c>
      <c r="P30" s="356"/>
      <c r="R30" s="18"/>
      <c r="T30" s="18"/>
      <c r="U30" s="18"/>
      <c r="V30" s="18"/>
      <c r="W30" s="18"/>
      <c r="X30" s="18"/>
      <c r="Y30" s="18"/>
      <c r="Z30" s="18"/>
      <c r="AA30" s="18"/>
      <c r="AB30" s="18"/>
      <c r="AC30" s="18"/>
    </row>
    <row r="31" spans="1:29" ht="15" customHeight="1" x14ac:dyDescent="0.3">
      <c r="A31" s="28"/>
      <c r="E31" s="177"/>
      <c r="F31" s="244" t="str">
        <f>IF(E31="","",IF(VLOOKUP(E31,'0.1_Dades generals organització'!$E$44:$J$291,3,FALSE)="","Sí",VLOOKUP(E31,'0.1_Dades generals organització'!$E$44:$J$291,3,FALSE)))</f>
        <v/>
      </c>
      <c r="G31" s="178"/>
      <c r="H31" s="51" t="str">
        <f>IF(G31="Altres","-",IF(ISNUMBER(VLOOKUP(G31,Dades!$C$383:$E$427,3,0)),VLOOKUP(G31,Dades!$C$383:$E$427,3,0),""))</f>
        <v/>
      </c>
      <c r="I31" s="181"/>
      <c r="J31" s="182"/>
      <c r="K31" s="36" t="str">
        <f>IF(G31="","",VLOOKUP(G31,Dades!$C$383:$D$427,2,0))</f>
        <v/>
      </c>
      <c r="L31" s="178"/>
      <c r="M31" s="183"/>
      <c r="N31" s="183"/>
      <c r="O31" s="38" t="str">
        <f t="shared" si="0"/>
        <v/>
      </c>
      <c r="P31" s="356"/>
      <c r="R31" s="18"/>
      <c r="T31" s="18"/>
      <c r="U31" s="18"/>
      <c r="V31" s="18"/>
      <c r="W31" s="18"/>
      <c r="X31" s="18"/>
      <c r="Y31" s="18"/>
      <c r="Z31" s="18"/>
      <c r="AA31" s="18"/>
      <c r="AB31" s="18"/>
      <c r="AC31" s="18"/>
    </row>
    <row r="32" spans="1:29" ht="15" customHeight="1" x14ac:dyDescent="0.3">
      <c r="A32" s="28"/>
      <c r="E32" s="177"/>
      <c r="F32" s="244" t="str">
        <f>IF(E32="","",IF(VLOOKUP(E32,'0.1_Dades generals organització'!$E$44:$J$291,3,FALSE)="","Sí",VLOOKUP(E32,'0.1_Dades generals organització'!$E$44:$J$291,3,FALSE)))</f>
        <v/>
      </c>
      <c r="G32" s="178"/>
      <c r="H32" s="51" t="str">
        <f>IF(G32="Altres","-",IF(ISNUMBER(VLOOKUP(G32,Dades!$C$383:$E$427,3,0)),VLOOKUP(G32,Dades!$C$383:$E$427,3,0),""))</f>
        <v/>
      </c>
      <c r="I32" s="181"/>
      <c r="J32" s="182"/>
      <c r="K32" s="36" t="str">
        <f>IF(G32="","",VLOOKUP(G32,Dades!$C$383:$D$427,2,0))</f>
        <v/>
      </c>
      <c r="L32" s="178"/>
      <c r="M32" s="183"/>
      <c r="N32" s="183"/>
      <c r="O32" s="38" t="str">
        <f t="shared" si="0"/>
        <v/>
      </c>
      <c r="P32" s="356"/>
      <c r="R32" s="18"/>
      <c r="T32" s="18"/>
      <c r="U32" s="18"/>
      <c r="V32" s="18"/>
      <c r="W32" s="18"/>
      <c r="X32" s="18"/>
      <c r="Y32" s="18"/>
      <c r="Z32" s="18"/>
      <c r="AA32" s="18"/>
      <c r="AB32" s="18"/>
      <c r="AC32" s="18"/>
    </row>
    <row r="33" spans="1:29" ht="15" customHeight="1" x14ac:dyDescent="0.3">
      <c r="A33" s="28"/>
      <c r="E33" s="177"/>
      <c r="F33" s="244" t="str">
        <f>IF(E33="","",IF(VLOOKUP(E33,'0.1_Dades generals organització'!$E$44:$J$291,3,FALSE)="","Sí",VLOOKUP(E33,'0.1_Dades generals organització'!$E$44:$J$291,3,FALSE)))</f>
        <v/>
      </c>
      <c r="G33" s="178"/>
      <c r="H33" s="51" t="str">
        <f>IF(G33="Altres","-",IF(ISNUMBER(VLOOKUP(G33,Dades!$C$383:$E$427,3,0)),VLOOKUP(G33,Dades!$C$383:$E$427,3,0),""))</f>
        <v/>
      </c>
      <c r="I33" s="181"/>
      <c r="J33" s="182"/>
      <c r="K33" s="36" t="str">
        <f>IF(G33="","",VLOOKUP(G33,Dades!$C$383:$D$427,2,0))</f>
        <v/>
      </c>
      <c r="L33" s="178"/>
      <c r="M33" s="183"/>
      <c r="N33" s="183"/>
      <c r="O33" s="38" t="str">
        <f t="shared" si="0"/>
        <v/>
      </c>
      <c r="P33" s="356"/>
      <c r="R33" s="18"/>
      <c r="T33" s="18"/>
      <c r="U33" s="18"/>
      <c r="V33" s="18"/>
      <c r="W33" s="18"/>
      <c r="X33" s="18"/>
      <c r="Y33" s="18"/>
      <c r="Z33" s="18"/>
      <c r="AA33" s="18"/>
      <c r="AB33" s="18"/>
      <c r="AC33" s="18"/>
    </row>
    <row r="34" spans="1:29" ht="15" customHeight="1" x14ac:dyDescent="0.3">
      <c r="A34" s="28"/>
      <c r="E34" s="177"/>
      <c r="F34" s="244" t="str">
        <f>IF(E34="","",IF(VLOOKUP(E34,'0.1_Dades generals organització'!$E$44:$J$291,3,FALSE)="","Sí",VLOOKUP(E34,'0.1_Dades generals organització'!$E$44:$J$291,3,FALSE)))</f>
        <v/>
      </c>
      <c r="G34" s="178"/>
      <c r="H34" s="51" t="str">
        <f>IF(G34="Altres","-",IF(ISNUMBER(VLOOKUP(G34,Dades!$C$383:$E$427,3,0)),VLOOKUP(G34,Dades!$C$383:$E$427,3,0),""))</f>
        <v/>
      </c>
      <c r="I34" s="181"/>
      <c r="J34" s="182"/>
      <c r="K34" s="36" t="str">
        <f>IF(G34="","",VLOOKUP(G34,Dades!$C$383:$D$427,2,0))</f>
        <v/>
      </c>
      <c r="L34" s="178"/>
      <c r="M34" s="183"/>
      <c r="N34" s="183"/>
      <c r="O34" s="38" t="str">
        <f t="shared" si="0"/>
        <v/>
      </c>
      <c r="P34" s="356"/>
      <c r="R34" s="18"/>
      <c r="T34" s="18"/>
      <c r="U34" s="18"/>
      <c r="V34" s="18"/>
      <c r="W34" s="18"/>
      <c r="X34" s="18"/>
      <c r="Y34" s="18"/>
      <c r="Z34" s="18"/>
      <c r="AA34" s="18"/>
      <c r="AB34" s="18"/>
      <c r="AC34" s="18"/>
    </row>
    <row r="35" spans="1:29" ht="15" customHeight="1" x14ac:dyDescent="0.3">
      <c r="A35" s="28"/>
      <c r="E35" s="177"/>
      <c r="F35" s="244" t="str">
        <f>IF(E35="","",IF(VLOOKUP(E35,'0.1_Dades generals organització'!$E$44:$J$291,3,FALSE)="","Sí",VLOOKUP(E35,'0.1_Dades generals organització'!$E$44:$J$291,3,FALSE)))</f>
        <v/>
      </c>
      <c r="G35" s="178"/>
      <c r="H35" s="51" t="str">
        <f>IF(G35="Altres","-",IF(ISNUMBER(VLOOKUP(G35,Dades!$C$383:$E$427,3,0)),VLOOKUP(G35,Dades!$C$383:$E$427,3,0),""))</f>
        <v/>
      </c>
      <c r="I35" s="181"/>
      <c r="J35" s="182"/>
      <c r="K35" s="36" t="str">
        <f>IF(G35="","",VLOOKUP(G35,Dades!$C$383:$D$427,2,0))</f>
        <v/>
      </c>
      <c r="L35" s="178"/>
      <c r="M35" s="183"/>
      <c r="N35" s="183"/>
      <c r="O35" s="38" t="str">
        <f t="shared" si="0"/>
        <v/>
      </c>
      <c r="P35" s="356"/>
      <c r="R35" s="18"/>
      <c r="T35" s="18"/>
      <c r="U35" s="18"/>
      <c r="V35" s="18"/>
      <c r="W35" s="18"/>
      <c r="X35" s="18"/>
      <c r="Y35" s="18"/>
      <c r="Z35" s="18"/>
      <c r="AA35" s="18"/>
      <c r="AB35" s="18"/>
      <c r="AC35" s="18"/>
    </row>
    <row r="36" spans="1:29" ht="15" customHeight="1" x14ac:dyDescent="0.3">
      <c r="A36" s="28"/>
      <c r="E36" s="177"/>
      <c r="F36" s="244" t="str">
        <f>IF(E36="","",IF(VLOOKUP(E36,'0.1_Dades generals organització'!$E$44:$J$291,3,FALSE)="","Sí",VLOOKUP(E36,'0.1_Dades generals organització'!$E$44:$J$291,3,FALSE)))</f>
        <v/>
      </c>
      <c r="G36" s="178"/>
      <c r="H36" s="51" t="str">
        <f>IF(G36="Altres","-",IF(ISNUMBER(VLOOKUP(G36,Dades!$C$383:$E$427,3,0)),VLOOKUP(G36,Dades!$C$383:$E$427,3,0),""))</f>
        <v/>
      </c>
      <c r="I36" s="181"/>
      <c r="J36" s="182"/>
      <c r="K36" s="36" t="str">
        <f>IF(G36="","",VLOOKUP(G36,Dades!$C$383:$D$427,2,0))</f>
        <v/>
      </c>
      <c r="L36" s="178"/>
      <c r="M36" s="183"/>
      <c r="N36" s="183"/>
      <c r="O36" s="38" t="str">
        <f t="shared" si="0"/>
        <v/>
      </c>
      <c r="P36" s="356"/>
      <c r="R36" s="18"/>
      <c r="T36" s="18"/>
      <c r="U36" s="18"/>
      <c r="V36" s="18"/>
      <c r="W36" s="18"/>
      <c r="X36" s="18"/>
      <c r="Y36" s="18"/>
      <c r="Z36" s="18"/>
      <c r="AA36" s="18"/>
      <c r="AB36" s="18"/>
      <c r="AC36" s="18"/>
    </row>
    <row r="37" spans="1:29" ht="14.25" customHeight="1" x14ac:dyDescent="0.3">
      <c r="A37" s="28"/>
      <c r="K37" s="1"/>
      <c r="O37" s="52">
        <f>SUM(O15:O36)</f>
        <v>0</v>
      </c>
      <c r="P37" s="356"/>
      <c r="R37" s="18"/>
    </row>
    <row r="38" spans="1:29" ht="11.25" customHeight="1" x14ac:dyDescent="0.3">
      <c r="A38" s="28"/>
      <c r="K38" s="1"/>
      <c r="R38" s="18"/>
    </row>
    <row r="39" spans="1:29" ht="24" customHeight="1" x14ac:dyDescent="0.3">
      <c r="A39" s="28"/>
      <c r="E39" s="647" t="s">
        <v>589</v>
      </c>
      <c r="F39" s="648"/>
      <c r="G39" s="648"/>
      <c r="H39" s="648"/>
      <c r="I39" s="648"/>
      <c r="J39" s="648"/>
      <c r="K39" s="648"/>
      <c r="L39" s="648"/>
      <c r="M39" s="648"/>
      <c r="N39" s="648"/>
      <c r="O39" s="648"/>
      <c r="P39" s="649"/>
      <c r="R39" s="18"/>
      <c r="T39" s="18"/>
      <c r="U39" s="18"/>
      <c r="V39" s="18"/>
      <c r="W39" s="18"/>
      <c r="X39" s="18"/>
      <c r="Y39" s="18"/>
      <c r="Z39" s="18"/>
      <c r="AA39" s="18"/>
      <c r="AB39" s="18"/>
      <c r="AC39" s="18"/>
    </row>
    <row r="40" spans="1:29" ht="24" customHeight="1" x14ac:dyDescent="0.3">
      <c r="E40" s="650"/>
      <c r="F40" s="651"/>
      <c r="G40" s="651"/>
      <c r="H40" s="651"/>
      <c r="I40" s="651"/>
      <c r="J40" s="651"/>
      <c r="K40" s="651"/>
      <c r="L40" s="651"/>
      <c r="M40" s="651"/>
      <c r="N40" s="651"/>
      <c r="O40" s="651"/>
      <c r="P40" s="652"/>
      <c r="R40" s="18"/>
    </row>
    <row r="41" spans="1:29" ht="10.5" customHeight="1" x14ac:dyDescent="0.3">
      <c r="A41" s="28"/>
      <c r="R41" s="18"/>
    </row>
    <row r="42" spans="1:29" ht="19.5" customHeight="1" x14ac:dyDescent="0.3">
      <c r="A42" s="28"/>
      <c r="E42" s="54" t="s">
        <v>590</v>
      </c>
      <c r="F42" s="54"/>
      <c r="K42" s="55"/>
      <c r="L42" s="55"/>
      <c r="M42" s="55"/>
      <c r="N42" s="55"/>
      <c r="O42" s="55"/>
      <c r="P42" s="55"/>
      <c r="R42" s="18"/>
    </row>
    <row r="43" spans="1:29" ht="19.5" customHeight="1" x14ac:dyDescent="0.3">
      <c r="A43" s="28"/>
      <c r="H43" s="654"/>
      <c r="I43" s="654"/>
      <c r="J43" s="654"/>
      <c r="K43" s="654"/>
      <c r="L43" s="654"/>
      <c r="M43" s="654"/>
      <c r="N43" s="654"/>
      <c r="O43" s="654"/>
      <c r="P43" s="654"/>
      <c r="R43" s="18"/>
    </row>
    <row r="44" spans="1:29" ht="19.5" customHeight="1" x14ac:dyDescent="0.3">
      <c r="A44" s="28"/>
      <c r="D44" s="638" t="s">
        <v>1047</v>
      </c>
      <c r="E44" s="638"/>
      <c r="F44" s="638"/>
      <c r="G44" s="638"/>
      <c r="H44" s="638"/>
      <c r="I44" s="638"/>
      <c r="J44" s="638"/>
      <c r="K44" s="638"/>
      <c r="L44" s="638"/>
      <c r="M44" s="638"/>
      <c r="N44" s="638"/>
      <c r="O44" s="638"/>
      <c r="P44" s="638"/>
      <c r="R44" s="18"/>
    </row>
    <row r="45" spans="1:29" ht="19.5" customHeight="1" x14ac:dyDescent="0.3">
      <c r="A45" s="28"/>
      <c r="D45" s="18"/>
      <c r="E45" s="24"/>
      <c r="F45" s="18"/>
      <c r="G45" s="18"/>
      <c r="H45" s="18"/>
      <c r="I45" s="18"/>
      <c r="J45" s="18"/>
      <c r="K45" s="18"/>
      <c r="L45" s="18"/>
      <c r="M45" s="18"/>
      <c r="N45" s="18"/>
      <c r="O45" s="18"/>
      <c r="P45" s="18"/>
      <c r="R45" s="18"/>
    </row>
    <row r="46" spans="1:29" ht="19.5" customHeight="1" x14ac:dyDescent="0.3">
      <c r="A46" s="18"/>
      <c r="B46" s="18"/>
      <c r="C46" s="18"/>
      <c r="D46" s="23"/>
      <c r="E46" s="635" t="s">
        <v>571</v>
      </c>
      <c r="F46" s="635" t="s">
        <v>634</v>
      </c>
      <c r="G46" s="635" t="s">
        <v>582</v>
      </c>
      <c r="H46" s="653" t="s">
        <v>12</v>
      </c>
      <c r="I46" s="635" t="s">
        <v>583</v>
      </c>
      <c r="J46" s="635"/>
      <c r="K46" s="635" t="s">
        <v>584</v>
      </c>
      <c r="L46" s="636" t="s">
        <v>585</v>
      </c>
      <c r="M46" s="636" t="s">
        <v>1048</v>
      </c>
      <c r="N46" s="636" t="s">
        <v>1025</v>
      </c>
      <c r="P46" s="355"/>
      <c r="R46" s="18"/>
    </row>
    <row r="47" spans="1:29" ht="18" customHeight="1" x14ac:dyDescent="0.3">
      <c r="A47" s="18"/>
      <c r="B47" s="18"/>
      <c r="C47" s="18"/>
      <c r="D47" s="23"/>
      <c r="E47" s="635"/>
      <c r="F47" s="644"/>
      <c r="G47" s="635"/>
      <c r="H47" s="635"/>
      <c r="I47" s="209" t="s">
        <v>564</v>
      </c>
      <c r="J47" s="209" t="s">
        <v>12</v>
      </c>
      <c r="K47" s="635"/>
      <c r="L47" s="637"/>
      <c r="M47" s="637"/>
      <c r="N47" s="637"/>
      <c r="P47" s="355"/>
      <c r="R47" s="18"/>
    </row>
    <row r="48" spans="1:29" ht="32.25" hidden="1" customHeight="1" x14ac:dyDescent="0.3">
      <c r="A48" s="18"/>
      <c r="B48" s="18"/>
      <c r="C48" s="18"/>
      <c r="D48" s="23"/>
      <c r="E48" s="33" t="s">
        <v>571</v>
      </c>
      <c r="F48" s="397" t="s">
        <v>1065</v>
      </c>
      <c r="G48" s="34"/>
      <c r="H48" s="34"/>
      <c r="I48" s="35"/>
      <c r="J48" s="35"/>
      <c r="K48" s="35"/>
      <c r="L48" s="50"/>
      <c r="M48" s="35"/>
      <c r="N48" s="33" t="s">
        <v>7</v>
      </c>
      <c r="P48" s="355"/>
      <c r="R48" s="18"/>
    </row>
    <row r="49" spans="1:18" ht="16.5" customHeight="1" x14ac:dyDescent="0.3">
      <c r="A49" s="18"/>
      <c r="B49" s="18"/>
      <c r="C49" s="18"/>
      <c r="E49" s="177"/>
      <c r="F49" s="244" t="str">
        <f>IF(E49="","",IF(VLOOKUP(E49,'0.1_Dades generals organització'!$E$44:$J$291,3,FALSE)="","Sí",VLOOKUP(E49,'0.1_Dades generals organització'!$E$44:$J$291,3,FALSE)))</f>
        <v/>
      </c>
      <c r="G49" s="178"/>
      <c r="H49" s="51" t="str">
        <f>IF(G49="Altres","-",IF(ISNUMBER(VLOOKUP(G49,Dades!$C$435:$E$446,3,0)),VLOOKUP(G49,Dades!$C$435:$E$446,3,0),""))</f>
        <v/>
      </c>
      <c r="I49" s="181"/>
      <c r="J49" s="182"/>
      <c r="K49" s="36" t="str">
        <f>IF(G49="","",VLOOKUP(G49,Dades!$C$435:$E$446,2,0))</f>
        <v/>
      </c>
      <c r="L49" s="178"/>
      <c r="M49" s="183"/>
      <c r="N49" s="38" t="str">
        <f>IF(OR(H49="",M49=""),"",IF(H49="-",ROUND((J49*M49),2),ROUND((H49*M49),2)))</f>
        <v/>
      </c>
      <c r="P49" s="356"/>
      <c r="R49" s="18"/>
    </row>
    <row r="50" spans="1:18" ht="16.5" customHeight="1" x14ac:dyDescent="0.3">
      <c r="A50" s="18"/>
      <c r="B50" s="18"/>
      <c r="C50" s="18"/>
      <c r="E50" s="177"/>
      <c r="F50" s="244" t="str">
        <f>IF(E50="","",IF(VLOOKUP(E50,'0.1_Dades generals organització'!$E$44:$J$291,3,FALSE)="","Sí",VLOOKUP(E50,'0.1_Dades generals organització'!$E$44:$J$291,3,FALSE)))</f>
        <v/>
      </c>
      <c r="G50" s="178"/>
      <c r="H50" s="51" t="str">
        <f>IF(G50="Altres","-",IF(ISNUMBER(VLOOKUP(G50,Dades!$C$435:$E$446,3,0)),VLOOKUP(G50,Dades!$C$435:$E$446,3,0),""))</f>
        <v/>
      </c>
      <c r="I50" s="181"/>
      <c r="J50" s="182"/>
      <c r="K50" s="36" t="str">
        <f>IF(G50="","",VLOOKUP(G50,Dades!$C$435:$E$446,2,0))</f>
        <v/>
      </c>
      <c r="L50" s="178"/>
      <c r="M50" s="183"/>
      <c r="N50" s="38" t="str">
        <f t="shared" ref="N50:N58" si="1">IF(OR(H50="",M50=""),"",IF(H50="-",ROUND((J50*M50),2),ROUND((H50*M50),2)))</f>
        <v/>
      </c>
      <c r="P50" s="356"/>
      <c r="R50" s="18"/>
    </row>
    <row r="51" spans="1:18" ht="16.5" customHeight="1" x14ac:dyDescent="0.3">
      <c r="A51" s="18"/>
      <c r="B51" s="18"/>
      <c r="C51" s="18"/>
      <c r="E51" s="177"/>
      <c r="F51" s="244" t="str">
        <f>IF(E51="","",IF(VLOOKUP(E51,'0.1_Dades generals organització'!$E$44:$J$291,3,FALSE)="","Sí",VLOOKUP(E51,'0.1_Dades generals organització'!$E$44:$J$291,3,FALSE)))</f>
        <v/>
      </c>
      <c r="G51" s="178"/>
      <c r="H51" s="51" t="str">
        <f>IF(G51="Altres","-",IF(ISNUMBER(VLOOKUP(G51,Dades!$C$435:$E$446,3,0)),VLOOKUP(G51,Dades!$C$435:$E$446,3,0),""))</f>
        <v/>
      </c>
      <c r="I51" s="181"/>
      <c r="J51" s="182"/>
      <c r="K51" s="36" t="str">
        <f>IF(G51="","",VLOOKUP(G51,Dades!$C$435:$E$446,2,0))</f>
        <v/>
      </c>
      <c r="L51" s="178"/>
      <c r="M51" s="183"/>
      <c r="N51" s="38" t="str">
        <f t="shared" si="1"/>
        <v/>
      </c>
      <c r="P51" s="356"/>
      <c r="R51" s="18"/>
    </row>
    <row r="52" spans="1:18" ht="16.5" customHeight="1" x14ac:dyDescent="0.3">
      <c r="A52" s="18"/>
      <c r="B52" s="18"/>
      <c r="C52" s="18"/>
      <c r="E52" s="177"/>
      <c r="F52" s="244" t="str">
        <f>IF(E52="","",IF(VLOOKUP(E52,'0.1_Dades generals organització'!$E$44:$J$291,3,FALSE)="","Sí",VLOOKUP(E52,'0.1_Dades generals organització'!$E$44:$J$291,3,FALSE)))</f>
        <v/>
      </c>
      <c r="G52" s="178"/>
      <c r="H52" s="51" t="str">
        <f>IF(G52="Altres","-",IF(ISNUMBER(VLOOKUP(G52,Dades!$C$435:$E$446,3,0)),VLOOKUP(G52,Dades!$C$435:$E$446,3,0),""))</f>
        <v/>
      </c>
      <c r="I52" s="181"/>
      <c r="J52" s="182"/>
      <c r="K52" s="36" t="str">
        <f>IF(G52="","",VLOOKUP(G52,Dades!$C$435:$E$446,2,0))</f>
        <v/>
      </c>
      <c r="L52" s="178"/>
      <c r="M52" s="183"/>
      <c r="N52" s="38" t="str">
        <f t="shared" si="1"/>
        <v/>
      </c>
      <c r="P52" s="356"/>
      <c r="R52" s="18"/>
    </row>
    <row r="53" spans="1:18" ht="16.5" customHeight="1" x14ac:dyDescent="0.3">
      <c r="A53" s="18"/>
      <c r="B53" s="18"/>
      <c r="C53" s="18"/>
      <c r="E53" s="177"/>
      <c r="F53" s="244" t="str">
        <f>IF(E53="","",IF(VLOOKUP(E53,'0.1_Dades generals organització'!$E$44:$J$291,3,FALSE)="","Sí",VLOOKUP(E53,'0.1_Dades generals organització'!$E$44:$J$291,3,FALSE)))</f>
        <v/>
      </c>
      <c r="G53" s="178"/>
      <c r="H53" s="51" t="str">
        <f>IF(G53="Altres","-",IF(ISNUMBER(VLOOKUP(G53,Dades!$C$435:$E$446,3,0)),VLOOKUP(G53,Dades!$C$435:$E$446,3,0),""))</f>
        <v/>
      </c>
      <c r="I53" s="181"/>
      <c r="J53" s="182"/>
      <c r="K53" s="36" t="str">
        <f>IF(G53="","",VLOOKUP(G53,Dades!$C$435:$E$446,2,0))</f>
        <v/>
      </c>
      <c r="L53" s="178"/>
      <c r="M53" s="183"/>
      <c r="N53" s="38" t="str">
        <f t="shared" si="1"/>
        <v/>
      </c>
      <c r="P53" s="356"/>
    </row>
    <row r="54" spans="1:18" ht="16.5" customHeight="1" x14ac:dyDescent="0.3">
      <c r="E54" s="177"/>
      <c r="F54" s="244" t="str">
        <f>IF(E54="","",IF(VLOOKUP(E54,'0.1_Dades generals organització'!$E$44:$J$291,3,FALSE)="","Sí",VLOOKUP(E54,'0.1_Dades generals organització'!$E$44:$J$291,3,FALSE)))</f>
        <v/>
      </c>
      <c r="G54" s="178"/>
      <c r="H54" s="51" t="str">
        <f>IF(G54="Altres","-",IF(ISNUMBER(VLOOKUP(G54,Dades!$C$435:$E$446,3,0)),VLOOKUP(G54,Dades!$C$435:$E$446,3,0),""))</f>
        <v/>
      </c>
      <c r="I54" s="181"/>
      <c r="J54" s="182"/>
      <c r="K54" s="36" t="str">
        <f>IF(G54="","",VLOOKUP(G54,Dades!$C$435:$E$446,2,0))</f>
        <v/>
      </c>
      <c r="L54" s="178"/>
      <c r="M54" s="183"/>
      <c r="N54" s="38" t="str">
        <f t="shared" si="1"/>
        <v/>
      </c>
      <c r="P54" s="356"/>
    </row>
    <row r="55" spans="1:18" ht="16.5" customHeight="1" x14ac:dyDescent="0.3">
      <c r="E55" s="177"/>
      <c r="F55" s="244" t="str">
        <f>IF(E55="","",IF(VLOOKUP(E55,'0.1_Dades generals organització'!$E$44:$J$291,3,FALSE)="","Sí",VLOOKUP(E55,'0.1_Dades generals organització'!$E$44:$J$291,3,FALSE)))</f>
        <v/>
      </c>
      <c r="G55" s="178"/>
      <c r="H55" s="51" t="str">
        <f>IF(G55="Altres","-",IF(ISNUMBER(VLOOKUP(G55,Dades!$C$435:$E$446,3,0)),VLOOKUP(G55,Dades!$C$435:$E$446,3,0),""))</f>
        <v/>
      </c>
      <c r="I55" s="181"/>
      <c r="J55" s="182"/>
      <c r="K55" s="36" t="str">
        <f>IF(G55="","",VLOOKUP(G55,Dades!$C$435:$E$446,2,0))</f>
        <v/>
      </c>
      <c r="L55" s="178"/>
      <c r="M55" s="183"/>
      <c r="N55" s="38" t="str">
        <f t="shared" si="1"/>
        <v/>
      </c>
      <c r="P55" s="356"/>
    </row>
    <row r="56" spans="1:18" ht="16.5" customHeight="1" x14ac:dyDescent="0.3">
      <c r="E56" s="177"/>
      <c r="F56" s="244" t="str">
        <f>IF(E56="","",IF(VLOOKUP(E56,'0.1_Dades generals organització'!$E$44:$J$291,3,FALSE)="","Sí",VLOOKUP(E56,'0.1_Dades generals organització'!$E$44:$J$291,3,FALSE)))</f>
        <v/>
      </c>
      <c r="G56" s="178"/>
      <c r="H56" s="51" t="str">
        <f>IF(G56="Altres","-",IF(ISNUMBER(VLOOKUP(G56,Dades!$C$435:$E$446,3,0)),VLOOKUP(G56,Dades!$C$435:$E$446,3,0),""))</f>
        <v/>
      </c>
      <c r="I56" s="181"/>
      <c r="J56" s="182"/>
      <c r="K56" s="36" t="str">
        <f>IF(G56="","",VLOOKUP(G56,Dades!$C$435:$E$446,2,0))</f>
        <v/>
      </c>
      <c r="L56" s="178"/>
      <c r="M56" s="183"/>
      <c r="N56" s="38" t="str">
        <f t="shared" si="1"/>
        <v/>
      </c>
      <c r="P56" s="356"/>
    </row>
    <row r="57" spans="1:18" ht="16.5" customHeight="1" x14ac:dyDescent="0.3">
      <c r="E57" s="177"/>
      <c r="F57" s="244" t="str">
        <f>IF(E57="","",IF(VLOOKUP(E57,'0.1_Dades generals organització'!$E$44:$J$291,3,FALSE)="","Sí",VLOOKUP(E57,'0.1_Dades generals organització'!$E$44:$J$291,3,FALSE)))</f>
        <v/>
      </c>
      <c r="G57" s="178"/>
      <c r="H57" s="51" t="str">
        <f>IF(G57="Altres","-",IF(ISNUMBER(VLOOKUP(G57,Dades!$C$435:$E$446,3,0)),VLOOKUP(G57,Dades!$C$435:$E$446,3,0),""))</f>
        <v/>
      </c>
      <c r="I57" s="181"/>
      <c r="J57" s="182"/>
      <c r="K57" s="36" t="str">
        <f>IF(G57="","",VLOOKUP(G57,Dades!$C$435:$E$446,2,0))</f>
        <v/>
      </c>
      <c r="L57" s="178"/>
      <c r="M57" s="183"/>
      <c r="N57" s="38" t="str">
        <f t="shared" si="1"/>
        <v/>
      </c>
      <c r="P57" s="356"/>
    </row>
    <row r="58" spans="1:18" ht="16.5" customHeight="1" x14ac:dyDescent="0.3">
      <c r="E58" s="177"/>
      <c r="F58" s="244" t="str">
        <f>IF(E58="","",IF(VLOOKUP(E58,'0.1_Dades generals organització'!$E$44:$J$291,3,FALSE)="","Sí",VLOOKUP(E58,'0.1_Dades generals organització'!$E$44:$J$291,3,FALSE)))</f>
        <v/>
      </c>
      <c r="G58" s="178"/>
      <c r="H58" s="51" t="str">
        <f>IF(G58="Altres","-",IF(ISNUMBER(VLOOKUP(G58,Dades!$C$435:$E$446,3,0)),VLOOKUP(G58,Dades!$C$435:$E$446,3,0),""))</f>
        <v/>
      </c>
      <c r="I58" s="181"/>
      <c r="J58" s="182"/>
      <c r="K58" s="36" t="str">
        <f>IF(G58="","",VLOOKUP(G58,Dades!$C$435:$E$446,2,0))</f>
        <v/>
      </c>
      <c r="L58" s="178"/>
      <c r="M58" s="183"/>
      <c r="N58" s="38" t="str">
        <f t="shared" si="1"/>
        <v/>
      </c>
      <c r="P58" s="356"/>
    </row>
    <row r="59" spans="1:18" ht="16.5" customHeight="1" x14ac:dyDescent="0.3">
      <c r="K59" s="1"/>
      <c r="N59" s="52">
        <f>SUM(N49:N58)</f>
        <v>0</v>
      </c>
      <c r="P59" s="356"/>
    </row>
    <row r="60" spans="1:18" ht="19.5" customHeight="1" x14ac:dyDescent="0.3">
      <c r="H60" s="56"/>
      <c r="I60" s="56"/>
    </row>
    <row r="61" spans="1:18" ht="19.5" customHeight="1" x14ac:dyDescent="0.3">
      <c r="H61" s="56"/>
      <c r="I61" s="56"/>
    </row>
    <row r="62" spans="1:18" ht="19.5" customHeight="1" x14ac:dyDescent="0.3">
      <c r="H62" s="56"/>
      <c r="I62" s="56"/>
    </row>
    <row r="63" spans="1:18" ht="19.5" customHeight="1" x14ac:dyDescent="0.3">
      <c r="H63" s="56"/>
      <c r="I63" s="56"/>
    </row>
    <row r="64" spans="1:18" ht="19.5" customHeight="1" x14ac:dyDescent="0.3">
      <c r="H64" s="56"/>
      <c r="I64" s="56"/>
    </row>
    <row r="65" spans="8:9" ht="19.5" customHeight="1" x14ac:dyDescent="0.3">
      <c r="H65" s="56"/>
      <c r="I65" s="56"/>
    </row>
    <row r="66" spans="8:9" ht="19.5" customHeight="1" x14ac:dyDescent="0.3">
      <c r="H66" s="56"/>
      <c r="I66" s="56"/>
    </row>
    <row r="67" spans="8:9" ht="19.5" customHeight="1" x14ac:dyDescent="0.3"/>
    <row r="68" spans="8:9" ht="19.5" customHeight="1" x14ac:dyDescent="0.3"/>
    <row r="69" spans="8:9" ht="19.5" customHeight="1" x14ac:dyDescent="0.3"/>
    <row r="70" spans="8:9" ht="19.5" customHeight="1" x14ac:dyDescent="0.3"/>
    <row r="71" spans="8:9" ht="19.5" customHeight="1" x14ac:dyDescent="0.3"/>
    <row r="72" spans="8:9" ht="19.5" customHeight="1" x14ac:dyDescent="0.3"/>
    <row r="73" spans="8:9" ht="19.5" customHeight="1" x14ac:dyDescent="0.3"/>
    <row r="74" spans="8:9" ht="19.5" customHeight="1" x14ac:dyDescent="0.3"/>
    <row r="75" spans="8:9" ht="19.5" customHeight="1" x14ac:dyDescent="0.3"/>
    <row r="76" spans="8:9" ht="19.5" customHeight="1" x14ac:dyDescent="0.3"/>
    <row r="77" spans="8:9" ht="19.5" customHeight="1" x14ac:dyDescent="0.3"/>
    <row r="78" spans="8:9" ht="19.5" customHeight="1" x14ac:dyDescent="0.3"/>
    <row r="79" spans="8:9" ht="19.5" customHeight="1" x14ac:dyDescent="0.3"/>
    <row r="80" spans="8:9" ht="19.5" customHeight="1" x14ac:dyDescent="0.3"/>
    <row r="81" ht="19.5" customHeight="1" x14ac:dyDescent="0.3"/>
    <row r="82" ht="19.5" customHeight="1" x14ac:dyDescent="0.3"/>
    <row r="89" hidden="1" x14ac:dyDescent="0.3"/>
    <row r="90" hidden="1" x14ac:dyDescent="0.3"/>
  </sheetData>
  <sheetProtection sheet="1" objects="1" scenarios="1"/>
  <mergeCells count="26">
    <mergeCell ref="E3:P4"/>
    <mergeCell ref="G12:G13"/>
    <mergeCell ref="H12:H13"/>
    <mergeCell ref="I12:J12"/>
    <mergeCell ref="K12:K13"/>
    <mergeCell ref="M11:M13"/>
    <mergeCell ref="N11:N13"/>
    <mergeCell ref="O11:O13"/>
    <mergeCell ref="E12:E13"/>
    <mergeCell ref="F12:F13"/>
    <mergeCell ref="E39:P40"/>
    <mergeCell ref="D9:P9"/>
    <mergeCell ref="C1:Q1"/>
    <mergeCell ref="L46:L47"/>
    <mergeCell ref="M46:M47"/>
    <mergeCell ref="N46:N47"/>
    <mergeCell ref="D44:P44"/>
    <mergeCell ref="E46:E47"/>
    <mergeCell ref="F46:F47"/>
    <mergeCell ref="G46:G47"/>
    <mergeCell ref="H46:H47"/>
    <mergeCell ref="I46:J46"/>
    <mergeCell ref="K46:K47"/>
    <mergeCell ref="H43:P43"/>
    <mergeCell ref="E11:K11"/>
    <mergeCell ref="L11:L13"/>
  </mergeCells>
  <dataValidations count="7">
    <dataValidation type="list" operator="equal" allowBlank="1" showInputMessage="1" showErrorMessage="1" sqref="G37:G38 G59">
      <formula1>NombrePrep</formula1>
      <formula2>0</formula2>
    </dataValidation>
    <dataValidation type="whole" operator="greaterThan" allowBlank="1" showInputMessage="1" showErrorMessage="1" sqref="J15:J38 J49:J59">
      <formula1>0</formula1>
      <formula2>0</formula2>
    </dataValidation>
    <dataValidation type="decimal" operator="greaterThanOrEqual" allowBlank="1" showInputMessage="1" showErrorMessage="1" sqref="M15:M38">
      <formula1>0</formula1>
      <formula2>0</formula2>
    </dataValidation>
    <dataValidation type="decimal" operator="greaterThan" allowBlank="1" showInputMessage="1" showErrorMessage="1" error="Este valor ha de ser igual o inferior al de la carga inicial del equipo." sqref="N37:N38 O38 M59">
      <formula1>0</formula1>
      <formula2>0</formula2>
    </dataValidation>
    <dataValidation type="decimal" allowBlank="1" showInputMessage="1" showErrorMessage="1" error="Aquest valor ha de ser igual o inferior al de la càrrega inicial de l'equip." sqref="N15:N36">
      <formula1>-0.1</formula1>
      <formula2>M15</formula2>
    </dataValidation>
    <dataValidation type="decimal" operator="greaterThan" allowBlank="1" showInputMessage="1" showErrorMessage="1" error="Ha de ser un valor positiu" sqref="M49:M58">
      <formula1>0</formula1>
    </dataValidation>
    <dataValidation type="list" showInputMessage="1" showErrorMessage="1" sqref="E15:E36 E49:E58">
      <formula1>CentrosES</formula1>
    </dataValidation>
  </dataValidations>
  <hyperlinks>
    <hyperlink ref="A4" location="'0.2_Pla de reducció'!C1" display="0.2 Pla de reducció"/>
    <hyperlink ref="A6" location="'1.2_Vehicles i maquinària'!C1" display="1.2 Categoria 1: Vehicles i maquinària"/>
    <hyperlink ref="A7" location="'1.3_Emissions de procés'!C1" display="1.3 Categoria 1: E. de procés i ús del sòl"/>
    <hyperlink ref="A8" location="'1.4_Emissions fugitives'!C1" display="1.4 Categoria 1: Emissions fugitives"/>
    <hyperlink ref="A9" location="'2.1_Categoria 2 Balears'!C1" display="2.1 Categoria 2 Registre balear"/>
    <hyperlink ref="A10" location="'2.2_Categoria 2 Espanya'!C1" display="2.2 Categoria 2 Registre estatal"/>
    <hyperlink ref="A5" location="'1.1_Instal·lacions fixes'!C1" display="1.1 Categoria 1: Instal·lacions fixes"/>
    <hyperlink ref="A3" location="'0.1_Dades generals organització'!C1" display="0.1 Dades de l'organització"/>
    <hyperlink ref="A11" location="'3_Categories 3-6'!C1" display="3. Categories 3, 4, 5 i 6"/>
    <hyperlink ref="A13" location="'4.2_Resultats Espanya'!C1" display="4.2 Resultats Registre estatal"/>
    <hyperlink ref="A12" location="'4.1_Resultats Balears'!C1" display="4.1 Resultats Registre balear"/>
  </hyperlinks>
  <pageMargins left="0.75" right="0.75" top="1" bottom="1" header="0.51180555555555496" footer="0.51180555555555496"/>
  <pageSetup paperSize="9" scale="32" firstPageNumber="0" orientation="portrait" horizontalDpi="300" verticalDpi="300"/>
  <drawing r:id="rId1"/>
  <extLst>
    <ext xmlns:x14="http://schemas.microsoft.com/office/spreadsheetml/2009/9/main" uri="{CCE6A557-97BC-4b89-ADB6-D9C93CAAB3DF}">
      <x14:dataValidations xmlns:xm="http://schemas.microsoft.com/office/excel/2006/main" count="2">
        <x14:dataValidation type="list" operator="equal" allowBlank="1" showInputMessage="1" showErrorMessage="1">
          <x14:formula1>
            <xm:f>Dades!$C$383:$C$427</xm:f>
          </x14:formula1>
          <xm:sqref>G15:G36</xm:sqref>
        </x14:dataValidation>
        <x14:dataValidation type="list" operator="equal" allowBlank="1" showInputMessage="1" showErrorMessage="1">
          <x14:formula1>
            <xm:f>Dades!$C$435:$C$446</xm:f>
          </x14:formula1>
          <xm:sqref>G49:G58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MJ292"/>
  <sheetViews>
    <sheetView showRowColHeaders="0" zoomScale="90" zoomScaleNormal="90" workbookViewId="0">
      <pane xSplit="1" topLeftCell="B1" activePane="topRight" state="frozen"/>
      <selection activeCell="C1" sqref="C1:M1"/>
      <selection pane="topRight" activeCell="C1" sqref="C1:L1"/>
    </sheetView>
  </sheetViews>
  <sheetFormatPr baseColWidth="10" defaultColWidth="9.140625" defaultRowHeight="16.5" x14ac:dyDescent="0.3"/>
  <cols>
    <col min="1" max="1" width="32.7109375" style="10" customWidth="1"/>
    <col min="2" max="2" width="2" style="10" customWidth="1"/>
    <col min="3" max="3" width="1.5703125" style="10" customWidth="1"/>
    <col min="4" max="4" width="2.140625" style="56" customWidth="1"/>
    <col min="5" max="5" width="28.42578125" style="56" customWidth="1"/>
    <col min="6" max="6" width="51.42578125" style="56" customWidth="1"/>
    <col min="7" max="7" width="46.7109375" style="56" customWidth="1"/>
    <col min="8" max="8" width="47" style="56" customWidth="1"/>
    <col min="9" max="9" width="16.5703125" style="56" customWidth="1"/>
    <col min="10" max="10" width="17.7109375" style="56" customWidth="1"/>
    <col min="11" max="11" width="18.28515625" style="56" customWidth="1"/>
    <col min="12" max="12" width="2" style="56" customWidth="1"/>
    <col min="13" max="13" width="11.42578125" style="56"/>
    <col min="14" max="14" width="6.7109375" style="56" customWidth="1"/>
    <col min="15" max="15" width="7.140625" style="56" customWidth="1"/>
    <col min="16" max="19" width="10.7109375" style="56" customWidth="1"/>
    <col min="20" max="1024" width="11.42578125" style="56"/>
  </cols>
  <sheetData>
    <row r="1" spans="1:16" s="18" customFormat="1" ht="40.700000000000003" customHeight="1" x14ac:dyDescent="0.25">
      <c r="A1" s="10"/>
      <c r="B1" s="11"/>
      <c r="C1" s="595" t="s">
        <v>1417</v>
      </c>
      <c r="D1" s="595"/>
      <c r="E1" s="595"/>
      <c r="F1" s="595"/>
      <c r="G1" s="595"/>
      <c r="H1" s="595"/>
      <c r="I1" s="595"/>
      <c r="J1" s="595"/>
      <c r="K1" s="595"/>
      <c r="L1" s="595"/>
      <c r="M1" s="19"/>
      <c r="N1" s="19"/>
      <c r="O1" s="19"/>
      <c r="P1" s="19"/>
    </row>
    <row r="2" spans="1:16" s="18" customFormat="1" ht="40.700000000000003" customHeight="1" x14ac:dyDescent="0.25">
      <c r="A2" s="10"/>
      <c r="B2" s="11"/>
      <c r="C2" s="10"/>
      <c r="G2" s="19"/>
      <c r="H2" s="19"/>
      <c r="I2" s="19"/>
      <c r="J2" s="19"/>
      <c r="K2" s="19"/>
      <c r="L2" s="19"/>
      <c r="M2" s="19"/>
      <c r="N2" s="19"/>
      <c r="O2" s="19"/>
      <c r="P2" s="19"/>
    </row>
    <row r="3" spans="1:16" s="18" customFormat="1" ht="16.5" customHeight="1" x14ac:dyDescent="0.25">
      <c r="A3" s="13" t="s">
        <v>1484</v>
      </c>
      <c r="B3" s="12"/>
      <c r="C3" s="10"/>
      <c r="D3" s="655" t="s">
        <v>839</v>
      </c>
      <c r="E3" s="655"/>
      <c r="F3" s="655"/>
      <c r="G3" s="655"/>
      <c r="H3" s="655"/>
      <c r="I3" s="655"/>
      <c r="J3" s="655"/>
      <c r="K3" s="655"/>
      <c r="M3" s="19"/>
      <c r="N3" s="19"/>
      <c r="O3" s="19"/>
      <c r="P3" s="19"/>
    </row>
    <row r="4" spans="1:16" s="18" customFormat="1" ht="16.5" customHeight="1" x14ac:dyDescent="0.25">
      <c r="A4" s="13" t="s">
        <v>1485</v>
      </c>
      <c r="B4" s="12"/>
      <c r="C4" s="10"/>
      <c r="D4" s="655"/>
      <c r="E4" s="655"/>
      <c r="F4" s="655"/>
      <c r="G4" s="655"/>
      <c r="H4" s="655"/>
      <c r="I4" s="655"/>
      <c r="J4" s="655"/>
      <c r="K4" s="655"/>
      <c r="M4" s="19"/>
      <c r="N4" s="19"/>
      <c r="O4" s="19"/>
      <c r="P4" s="19"/>
    </row>
    <row r="5" spans="1:16" s="18" customFormat="1" ht="16.5" customHeight="1" x14ac:dyDescent="0.25">
      <c r="A5" s="13" t="s">
        <v>1486</v>
      </c>
      <c r="B5" s="12"/>
      <c r="C5" s="10"/>
      <c r="D5" s="60"/>
      <c r="E5" s="23"/>
      <c r="F5" s="23"/>
      <c r="G5" s="23"/>
      <c r="H5" s="23"/>
      <c r="I5" s="23"/>
      <c r="J5" s="23"/>
      <c r="K5" s="23"/>
      <c r="L5" s="27"/>
      <c r="M5" s="19"/>
      <c r="N5" s="19"/>
      <c r="O5" s="19"/>
      <c r="P5" s="19"/>
    </row>
    <row r="6" spans="1:16" s="18" customFormat="1" ht="16.5" customHeight="1" x14ac:dyDescent="0.25">
      <c r="A6" s="13" t="s">
        <v>1487</v>
      </c>
      <c r="B6" s="12"/>
      <c r="C6" s="10"/>
      <c r="D6" s="638" t="s">
        <v>645</v>
      </c>
      <c r="E6" s="638"/>
      <c r="F6" s="638"/>
      <c r="G6" s="638"/>
      <c r="H6" s="638"/>
      <c r="I6" s="638"/>
      <c r="J6" s="638"/>
      <c r="K6" s="638"/>
      <c r="L6" s="27"/>
      <c r="M6" s="19"/>
      <c r="N6" s="19"/>
      <c r="O6" s="19"/>
      <c r="P6" s="19"/>
    </row>
    <row r="7" spans="1:16" s="23" customFormat="1" ht="16.5" customHeight="1" x14ac:dyDescent="0.25">
      <c r="A7" s="13" t="s">
        <v>1488</v>
      </c>
      <c r="B7" s="12"/>
      <c r="C7" s="10"/>
      <c r="D7" s="60"/>
    </row>
    <row r="8" spans="1:16" s="23" customFormat="1" ht="16.5" customHeight="1" x14ac:dyDescent="0.25">
      <c r="A8" s="13" t="s">
        <v>1489</v>
      </c>
      <c r="B8" s="12"/>
      <c r="C8" s="10"/>
      <c r="E8" s="655" t="s">
        <v>1566</v>
      </c>
      <c r="F8" s="655"/>
      <c r="G8" s="655"/>
      <c r="H8" s="655"/>
      <c r="I8" s="655"/>
      <c r="J8" s="655"/>
      <c r="K8" s="655"/>
    </row>
    <row r="9" spans="1:16" s="23" customFormat="1" ht="16.5" customHeight="1" x14ac:dyDescent="0.25">
      <c r="A9" s="528" t="s">
        <v>1490</v>
      </c>
      <c r="B9" s="12"/>
      <c r="C9" s="10"/>
      <c r="E9" s="655"/>
      <c r="F9" s="655"/>
      <c r="G9" s="655"/>
      <c r="H9" s="655"/>
      <c r="I9" s="655"/>
      <c r="J9" s="655"/>
      <c r="K9" s="655"/>
      <c r="L9" s="27"/>
    </row>
    <row r="10" spans="1:16" s="23" customFormat="1" ht="16.5" customHeight="1" x14ac:dyDescent="0.25">
      <c r="A10" s="13" t="s">
        <v>1491</v>
      </c>
      <c r="B10" s="10"/>
      <c r="C10" s="10"/>
      <c r="E10" s="655" t="s">
        <v>1056</v>
      </c>
      <c r="F10" s="655"/>
      <c r="G10" s="655"/>
      <c r="H10" s="655"/>
      <c r="I10" s="655"/>
      <c r="J10" s="655"/>
      <c r="K10" s="655"/>
      <c r="L10" s="27"/>
    </row>
    <row r="11" spans="1:16" s="23" customFormat="1" ht="17.25" customHeight="1" x14ac:dyDescent="0.25">
      <c r="A11" s="13" t="s">
        <v>1492</v>
      </c>
      <c r="B11" s="10"/>
      <c r="C11" s="10"/>
      <c r="D11" s="291"/>
      <c r="E11" s="655"/>
      <c r="F11" s="655"/>
      <c r="G11" s="655"/>
      <c r="H11" s="655"/>
      <c r="I11" s="655"/>
      <c r="J11" s="655"/>
      <c r="K11" s="655"/>
      <c r="L11" s="46"/>
    </row>
    <row r="12" spans="1:16" s="1" customFormat="1" ht="16.5" customHeight="1" x14ac:dyDescent="0.3">
      <c r="A12" s="13" t="s">
        <v>1557</v>
      </c>
      <c r="B12" s="10"/>
      <c r="C12" s="10"/>
      <c r="D12" s="291"/>
      <c r="E12" s="655"/>
      <c r="F12" s="655"/>
      <c r="G12" s="655"/>
      <c r="H12" s="655"/>
      <c r="I12" s="655"/>
      <c r="J12" s="655"/>
      <c r="K12" s="655"/>
      <c r="L12" s="27"/>
    </row>
    <row r="13" spans="1:16" s="1" customFormat="1" ht="16.5" customHeight="1" x14ac:dyDescent="0.3">
      <c r="A13" s="13" t="s">
        <v>1493</v>
      </c>
      <c r="B13" s="10"/>
      <c r="C13" s="10"/>
      <c r="D13" s="291"/>
      <c r="E13" s="655"/>
      <c r="F13" s="655"/>
      <c r="G13" s="655"/>
      <c r="H13" s="655"/>
      <c r="I13" s="655"/>
      <c r="J13" s="655"/>
      <c r="K13" s="655"/>
      <c r="L13" s="27"/>
    </row>
    <row r="14" spans="1:16" s="1" customFormat="1" ht="15.6" customHeight="1" x14ac:dyDescent="0.3">
      <c r="A14" s="13"/>
      <c r="B14" s="10"/>
      <c r="C14" s="10"/>
      <c r="D14" s="291"/>
      <c r="E14" s="655"/>
      <c r="F14" s="655"/>
      <c r="G14" s="655"/>
      <c r="H14" s="655"/>
      <c r="I14" s="655"/>
      <c r="J14" s="655"/>
      <c r="K14" s="655"/>
      <c r="L14" s="27"/>
    </row>
    <row r="15" spans="1:16" s="1" customFormat="1" ht="24.75" customHeight="1" x14ac:dyDescent="0.35">
      <c r="A15" s="28"/>
      <c r="B15" s="10"/>
      <c r="C15" s="10"/>
      <c r="D15" s="67"/>
      <c r="E15" s="635" t="s">
        <v>571</v>
      </c>
      <c r="F15" s="635" t="s">
        <v>596</v>
      </c>
      <c r="G15" s="635" t="s">
        <v>632</v>
      </c>
      <c r="H15" s="635" t="s">
        <v>597</v>
      </c>
      <c r="I15" s="635" t="s">
        <v>598</v>
      </c>
      <c r="J15" s="635" t="s">
        <v>1059</v>
      </c>
      <c r="P15" s="66"/>
    </row>
    <row r="16" spans="1:16" s="1" customFormat="1" ht="9" customHeight="1" x14ac:dyDescent="0.3">
      <c r="A16" s="28"/>
      <c r="B16" s="10"/>
      <c r="C16" s="10"/>
      <c r="E16" s="635"/>
      <c r="F16" s="635"/>
      <c r="G16" s="635"/>
      <c r="H16" s="635"/>
      <c r="I16" s="635"/>
      <c r="J16" s="635"/>
    </row>
    <row r="17" spans="1:11" s="1" customFormat="1" ht="15.75" hidden="1" customHeight="1" x14ac:dyDescent="0.3">
      <c r="A17" s="28"/>
      <c r="B17" s="10"/>
      <c r="C17" s="10"/>
      <c r="E17" s="33" t="s">
        <v>571</v>
      </c>
      <c r="F17" s="34"/>
      <c r="G17" s="34"/>
      <c r="H17" s="35"/>
      <c r="I17" s="35"/>
      <c r="J17" s="395" t="s">
        <v>7</v>
      </c>
      <c r="K17" s="23"/>
    </row>
    <row r="18" spans="1:11" s="1" customFormat="1" x14ac:dyDescent="0.3">
      <c r="A18" s="28"/>
      <c r="B18" s="10"/>
      <c r="C18" s="10"/>
      <c r="E18" s="177"/>
      <c r="F18" s="184"/>
      <c r="G18" s="185"/>
      <c r="H18" s="186"/>
      <c r="I18" s="435" t="str">
        <f>IF(H18="","",IF(OR(G18="",G18=Dades!$C$484),Dades!$D$484,Dades!$D$483))</f>
        <v/>
      </c>
      <c r="J18" s="62" t="str">
        <f>IF(I18="","",H18*I18)</f>
        <v/>
      </c>
    </row>
    <row r="19" spans="1:11" s="1" customFormat="1" ht="15" customHeight="1" x14ac:dyDescent="0.3">
      <c r="A19" s="28"/>
      <c r="B19" s="10"/>
      <c r="C19" s="10"/>
      <c r="E19" s="177"/>
      <c r="F19" s="184"/>
      <c r="G19" s="185"/>
      <c r="H19" s="186"/>
      <c r="I19" s="435" t="str">
        <f>IF(H19="","",IF(OR(G19="",G19=Dades!$C$484),Dades!$D$484,Dades!$D$483))</f>
        <v/>
      </c>
      <c r="J19" s="62" t="str">
        <f t="shared" ref="J19:J39" si="0">IF(I19="","",H19*I19)</f>
        <v/>
      </c>
      <c r="K19" s="23"/>
    </row>
    <row r="20" spans="1:11" s="1" customFormat="1" ht="15" customHeight="1" x14ac:dyDescent="0.3">
      <c r="A20" s="13"/>
      <c r="B20" s="10"/>
      <c r="C20" s="10"/>
      <c r="E20" s="177"/>
      <c r="F20" s="184"/>
      <c r="G20" s="185"/>
      <c r="H20" s="186"/>
      <c r="I20" s="435" t="str">
        <f>IF(H20="","",IF(OR(G20="",G20=Dades!$C$484),Dades!$D$484,Dades!$D$483))</f>
        <v/>
      </c>
      <c r="J20" s="62" t="str">
        <f t="shared" si="0"/>
        <v/>
      </c>
      <c r="K20" s="23"/>
    </row>
    <row r="21" spans="1:11" s="1" customFormat="1" ht="15" customHeight="1" x14ac:dyDescent="0.3">
      <c r="A21" s="13"/>
      <c r="B21" s="10"/>
      <c r="C21" s="10"/>
      <c r="E21" s="177"/>
      <c r="F21" s="184"/>
      <c r="G21" s="185"/>
      <c r="H21" s="186"/>
      <c r="I21" s="435" t="str">
        <f>IF(H21="","",IF(OR(G21="",G21=Dades!$C$484),Dades!$D$484,Dades!$D$483))</f>
        <v/>
      </c>
      <c r="J21" s="62" t="str">
        <f t="shared" si="0"/>
        <v/>
      </c>
      <c r="K21" s="23"/>
    </row>
    <row r="22" spans="1:11" s="1" customFormat="1" ht="15" customHeight="1" x14ac:dyDescent="0.3">
      <c r="A22" s="13"/>
      <c r="B22" s="10"/>
      <c r="C22" s="10"/>
      <c r="E22" s="177"/>
      <c r="F22" s="184"/>
      <c r="G22" s="185"/>
      <c r="H22" s="186"/>
      <c r="I22" s="435" t="str">
        <f>IF(H22="","",IF(OR(G22="",G22=Dades!$C$484),Dades!$D$484,Dades!$D$483))</f>
        <v/>
      </c>
      <c r="J22" s="62" t="str">
        <f t="shared" si="0"/>
        <v/>
      </c>
      <c r="K22" s="23"/>
    </row>
    <row r="23" spans="1:11" s="1" customFormat="1" ht="15" customHeight="1" x14ac:dyDescent="0.3">
      <c r="A23" s="13"/>
      <c r="B23" s="10"/>
      <c r="C23" s="10"/>
      <c r="E23" s="177"/>
      <c r="F23" s="184"/>
      <c r="G23" s="185"/>
      <c r="H23" s="186"/>
      <c r="I23" s="435" t="str">
        <f>IF(H23="","",IF(OR(G23="",G23=Dades!$C$484),Dades!$D$484,Dades!$D$483))</f>
        <v/>
      </c>
      <c r="J23" s="62" t="str">
        <f t="shared" si="0"/>
        <v/>
      </c>
      <c r="K23" s="23"/>
    </row>
    <row r="24" spans="1:11" s="1" customFormat="1" ht="15" customHeight="1" x14ac:dyDescent="0.3">
      <c r="A24" s="13"/>
      <c r="B24" s="10"/>
      <c r="C24" s="10"/>
      <c r="E24" s="177"/>
      <c r="F24" s="184"/>
      <c r="G24" s="185"/>
      <c r="H24" s="186"/>
      <c r="I24" s="435" t="str">
        <f>IF(H24="","",IF(OR(G24="",G24=Dades!$C$484),Dades!$D$484,Dades!$D$483))</f>
        <v/>
      </c>
      <c r="J24" s="62" t="str">
        <f t="shared" si="0"/>
        <v/>
      </c>
      <c r="K24" s="23"/>
    </row>
    <row r="25" spans="1:11" s="1" customFormat="1" ht="15" customHeight="1" x14ac:dyDescent="0.3">
      <c r="A25" s="13"/>
      <c r="B25" s="10"/>
      <c r="C25" s="10"/>
      <c r="E25" s="177"/>
      <c r="F25" s="184"/>
      <c r="G25" s="185"/>
      <c r="H25" s="186"/>
      <c r="I25" s="435" t="str">
        <f>IF(H25="","",IF(OR(G25="",G25=Dades!$C$484),Dades!$D$484,Dades!$D$483))</f>
        <v/>
      </c>
      <c r="J25" s="62" t="str">
        <f t="shared" si="0"/>
        <v/>
      </c>
      <c r="K25" s="23"/>
    </row>
    <row r="26" spans="1:11" s="1" customFormat="1" ht="15" customHeight="1" x14ac:dyDescent="0.3">
      <c r="A26" s="13"/>
      <c r="B26" s="10"/>
      <c r="C26" s="10"/>
      <c r="E26" s="177"/>
      <c r="F26" s="184"/>
      <c r="G26" s="185"/>
      <c r="H26" s="186"/>
      <c r="I26" s="435" t="str">
        <f>IF(H26="","",IF(OR(G26="",G26=Dades!$C$484),Dades!$D$484,Dades!$D$483))</f>
        <v/>
      </c>
      <c r="J26" s="62" t="str">
        <f t="shared" si="0"/>
        <v/>
      </c>
      <c r="K26" s="23"/>
    </row>
    <row r="27" spans="1:11" s="1" customFormat="1" ht="15" customHeight="1" x14ac:dyDescent="0.3">
      <c r="A27" s="13"/>
      <c r="B27" s="10"/>
      <c r="C27" s="10"/>
      <c r="E27" s="177"/>
      <c r="F27" s="184"/>
      <c r="G27" s="185"/>
      <c r="H27" s="186"/>
      <c r="I27" s="435" t="str">
        <f>IF(H27="","",IF(OR(G27="",G27=Dades!$C$484),Dades!$D$484,Dades!$D$483))</f>
        <v/>
      </c>
      <c r="J27" s="62" t="str">
        <f t="shared" si="0"/>
        <v/>
      </c>
      <c r="K27" s="23"/>
    </row>
    <row r="28" spans="1:11" s="1" customFormat="1" ht="15" customHeight="1" x14ac:dyDescent="0.3">
      <c r="A28" s="13"/>
      <c r="B28" s="10"/>
      <c r="C28" s="10"/>
      <c r="E28" s="177"/>
      <c r="F28" s="184"/>
      <c r="G28" s="185"/>
      <c r="H28" s="186"/>
      <c r="I28" s="435" t="str">
        <f>IF(H28="","",IF(OR(G28="",G28=Dades!$C$484),Dades!$D$484,Dades!$D$483))</f>
        <v/>
      </c>
      <c r="J28" s="62" t="str">
        <f t="shared" si="0"/>
        <v/>
      </c>
      <c r="K28" s="23"/>
    </row>
    <row r="29" spans="1:11" s="1" customFormat="1" ht="15" customHeight="1" x14ac:dyDescent="0.3">
      <c r="A29" s="13"/>
      <c r="B29" s="10"/>
      <c r="C29" s="10"/>
      <c r="E29" s="177"/>
      <c r="F29" s="184"/>
      <c r="G29" s="185"/>
      <c r="H29" s="186"/>
      <c r="I29" s="435" t="str">
        <f>IF(H29="","",IF(OR(G29="",G29=Dades!$C$484),Dades!$D$484,Dades!$D$483))</f>
        <v/>
      </c>
      <c r="J29" s="62" t="str">
        <f t="shared" si="0"/>
        <v/>
      </c>
      <c r="K29" s="23"/>
    </row>
    <row r="30" spans="1:11" s="1" customFormat="1" ht="15" customHeight="1" x14ac:dyDescent="0.3">
      <c r="A30" s="13"/>
      <c r="B30" s="10"/>
      <c r="C30" s="10"/>
      <c r="E30" s="177"/>
      <c r="F30" s="184"/>
      <c r="G30" s="185"/>
      <c r="H30" s="186"/>
      <c r="I30" s="435" t="str">
        <f>IF(H30="","",IF(OR(G30="",G30=Dades!$C$484),Dades!$D$484,Dades!$D$483))</f>
        <v/>
      </c>
      <c r="J30" s="62" t="str">
        <f t="shared" si="0"/>
        <v/>
      </c>
      <c r="K30" s="23"/>
    </row>
    <row r="31" spans="1:11" s="1" customFormat="1" ht="15" customHeight="1" x14ac:dyDescent="0.3">
      <c r="A31" s="28"/>
      <c r="B31" s="10"/>
      <c r="C31" s="10"/>
      <c r="E31" s="177"/>
      <c r="F31" s="184"/>
      <c r="G31" s="185"/>
      <c r="H31" s="186"/>
      <c r="I31" s="435" t="str">
        <f>IF(H31="","",IF(OR(G31="",G31=Dades!$C$484),Dades!$D$484,Dades!$D$483))</f>
        <v/>
      </c>
      <c r="J31" s="62" t="str">
        <f t="shared" si="0"/>
        <v/>
      </c>
      <c r="K31" s="23"/>
    </row>
    <row r="32" spans="1:11" s="1" customFormat="1" ht="15" customHeight="1" x14ac:dyDescent="0.3">
      <c r="A32" s="28"/>
      <c r="B32" s="10"/>
      <c r="C32" s="10"/>
      <c r="E32" s="177"/>
      <c r="F32" s="184"/>
      <c r="G32" s="185"/>
      <c r="H32" s="186"/>
      <c r="I32" s="435" t="str">
        <f>IF(H32="","",IF(OR(G32="",G32=Dades!$C$484),Dades!$D$484,Dades!$D$483))</f>
        <v/>
      </c>
      <c r="J32" s="62" t="str">
        <f t="shared" si="0"/>
        <v/>
      </c>
      <c r="K32" s="23"/>
    </row>
    <row r="33" spans="1:16" s="1" customFormat="1" ht="15" customHeight="1" x14ac:dyDescent="0.3">
      <c r="A33" s="28"/>
      <c r="B33" s="10"/>
      <c r="C33" s="10"/>
      <c r="E33" s="177"/>
      <c r="F33" s="184"/>
      <c r="G33" s="185"/>
      <c r="H33" s="186"/>
      <c r="I33" s="435" t="str">
        <f>IF(H33="","",IF(OR(G33="",G33=Dades!$C$484),Dades!$D$484,Dades!$D$483))</f>
        <v/>
      </c>
      <c r="J33" s="62" t="str">
        <f t="shared" si="0"/>
        <v/>
      </c>
      <c r="K33" s="23"/>
    </row>
    <row r="34" spans="1:16" s="1" customFormat="1" ht="15" customHeight="1" x14ac:dyDescent="0.3">
      <c r="A34" s="28"/>
      <c r="B34" s="10"/>
      <c r="C34" s="10"/>
      <c r="E34" s="177"/>
      <c r="F34" s="184"/>
      <c r="G34" s="185"/>
      <c r="H34" s="186"/>
      <c r="I34" s="435" t="str">
        <f>IF(H34="","",IF(OR(G34="",G34=Dades!$C$484),Dades!$D$484,Dades!$D$483))</f>
        <v/>
      </c>
      <c r="J34" s="62" t="str">
        <f t="shared" si="0"/>
        <v/>
      </c>
      <c r="K34" s="23"/>
    </row>
    <row r="35" spans="1:16" s="1" customFormat="1" x14ac:dyDescent="0.3">
      <c r="A35" s="28"/>
      <c r="B35" s="10"/>
      <c r="C35" s="10"/>
      <c r="E35" s="177"/>
      <c r="F35" s="184"/>
      <c r="G35" s="185"/>
      <c r="H35" s="186"/>
      <c r="I35" s="435" t="str">
        <f>IF(H35="","",IF(OR(G35="",G35=Dades!$C$484),Dades!$D$484,Dades!$D$483))</f>
        <v/>
      </c>
      <c r="J35" s="62" t="str">
        <f t="shared" si="0"/>
        <v/>
      </c>
      <c r="K35" s="23"/>
    </row>
    <row r="36" spans="1:16" s="1" customFormat="1" x14ac:dyDescent="0.3">
      <c r="A36" s="28"/>
      <c r="B36" s="10"/>
      <c r="C36" s="10"/>
      <c r="E36" s="177"/>
      <c r="F36" s="184"/>
      <c r="G36" s="185"/>
      <c r="H36" s="186"/>
      <c r="I36" s="435" t="str">
        <f>IF(H36="","",IF(OR(G36="",G36=Dades!$C$484),Dades!$D$484,Dades!$D$483))</f>
        <v/>
      </c>
      <c r="J36" s="62" t="str">
        <f t="shared" si="0"/>
        <v/>
      </c>
      <c r="K36" s="23"/>
    </row>
    <row r="37" spans="1:16" s="1" customFormat="1" x14ac:dyDescent="0.3">
      <c r="A37" s="28"/>
      <c r="B37" s="10"/>
      <c r="C37" s="10"/>
      <c r="E37" s="177"/>
      <c r="F37" s="184"/>
      <c r="G37" s="185"/>
      <c r="H37" s="186"/>
      <c r="I37" s="435" t="str">
        <f>IF(H37="","",IF(OR(G37="",G37=Dades!$C$484),Dades!$D$484,Dades!$D$483))</f>
        <v/>
      </c>
      <c r="J37" s="62" t="str">
        <f t="shared" si="0"/>
        <v/>
      </c>
      <c r="K37" s="23"/>
    </row>
    <row r="38" spans="1:16" s="1" customFormat="1" x14ac:dyDescent="0.3">
      <c r="A38" s="28"/>
      <c r="B38" s="10"/>
      <c r="C38" s="10"/>
      <c r="E38" s="177"/>
      <c r="F38" s="184"/>
      <c r="G38" s="185"/>
      <c r="H38" s="186"/>
      <c r="I38" s="435" t="str">
        <f>IF(H38="","",IF(OR(G38="",G38=Dades!$C$484),Dades!$D$484,Dades!$D$483))</f>
        <v/>
      </c>
      <c r="J38" s="62" t="str">
        <f t="shared" si="0"/>
        <v/>
      </c>
      <c r="K38" s="23"/>
    </row>
    <row r="39" spans="1:16" s="1" customFormat="1" x14ac:dyDescent="0.3">
      <c r="A39" s="28"/>
      <c r="B39" s="10"/>
      <c r="C39" s="10"/>
      <c r="E39" s="177"/>
      <c r="F39" s="184"/>
      <c r="G39" s="185"/>
      <c r="H39" s="186"/>
      <c r="I39" s="435" t="str">
        <f>IF(H39="","",IF(OR(G39="",G39=Dades!$C$484),Dades!$D$484,Dades!$D$483))</f>
        <v/>
      </c>
      <c r="J39" s="62" t="str">
        <f t="shared" si="0"/>
        <v/>
      </c>
      <c r="K39" s="23"/>
    </row>
    <row r="40" spans="1:16" s="1" customFormat="1" x14ac:dyDescent="0.3">
      <c r="A40" s="28"/>
      <c r="B40" s="10"/>
      <c r="C40" s="10"/>
      <c r="J40" s="39">
        <f>SUM(J18:J39)</f>
        <v>0</v>
      </c>
    </row>
    <row r="41" spans="1:16" s="1" customFormat="1" x14ac:dyDescent="0.3">
      <c r="A41" s="28"/>
      <c r="B41" s="10"/>
      <c r="C41" s="10"/>
    </row>
    <row r="42" spans="1:16" s="18" customFormat="1" ht="16.5" customHeight="1" x14ac:dyDescent="0.25">
      <c r="A42" s="28"/>
      <c r="B42" s="12"/>
      <c r="C42" s="10"/>
      <c r="D42" s="638" t="s">
        <v>646</v>
      </c>
      <c r="E42" s="638"/>
      <c r="F42" s="638"/>
      <c r="G42" s="638"/>
      <c r="H42" s="638"/>
      <c r="I42" s="638"/>
      <c r="J42" s="638"/>
      <c r="K42" s="638"/>
      <c r="L42" s="27"/>
      <c r="M42" s="19"/>
      <c r="N42" s="19"/>
      <c r="O42" s="19"/>
      <c r="P42" s="19"/>
    </row>
    <row r="43" spans="1:16" s="1" customFormat="1" ht="42" customHeight="1" x14ac:dyDescent="0.3">
      <c r="A43" s="28"/>
      <c r="B43" s="10"/>
      <c r="C43" s="10"/>
      <c r="E43" s="656" t="s">
        <v>1057</v>
      </c>
      <c r="F43" s="656"/>
      <c r="G43" s="656"/>
      <c r="H43" s="656"/>
      <c r="I43" s="656"/>
      <c r="J43" s="656"/>
      <c r="K43" s="656"/>
      <c r="L43" s="27"/>
    </row>
    <row r="44" spans="1:16" s="1" customFormat="1" ht="68.25" customHeight="1" x14ac:dyDescent="0.3">
      <c r="A44" s="28"/>
      <c r="B44" s="10"/>
      <c r="C44" s="10"/>
      <c r="E44" s="657" t="s">
        <v>604</v>
      </c>
      <c r="F44" s="657"/>
      <c r="G44" s="657"/>
      <c r="H44" s="657"/>
      <c r="I44" s="657"/>
      <c r="J44" s="657"/>
      <c r="K44" s="657"/>
    </row>
    <row r="45" spans="1:16" s="1" customFormat="1" ht="16.5" customHeight="1" x14ac:dyDescent="0.3">
      <c r="A45" s="28"/>
      <c r="B45" s="10"/>
      <c r="C45" s="10"/>
      <c r="E45" s="635" t="s">
        <v>631</v>
      </c>
      <c r="F45" s="635" t="s">
        <v>601</v>
      </c>
      <c r="G45" s="636" t="s">
        <v>602</v>
      </c>
      <c r="H45" s="636" t="s">
        <v>632</v>
      </c>
      <c r="I45" s="636" t="s">
        <v>603</v>
      </c>
      <c r="J45" s="636" t="s">
        <v>600</v>
      </c>
      <c r="K45" s="636" t="s">
        <v>1059</v>
      </c>
      <c r="L45" s="45"/>
    </row>
    <row r="46" spans="1:16" s="1" customFormat="1" ht="11.25" customHeight="1" x14ac:dyDescent="0.3">
      <c r="A46" s="28"/>
      <c r="B46" s="10"/>
      <c r="C46" s="10"/>
      <c r="E46" s="635"/>
      <c r="F46" s="635"/>
      <c r="G46" s="637"/>
      <c r="H46" s="637"/>
      <c r="I46" s="637"/>
      <c r="J46" s="637"/>
      <c r="K46" s="637"/>
    </row>
    <row r="47" spans="1:16" s="1" customFormat="1" ht="12" hidden="1" customHeight="1" x14ac:dyDescent="0.3">
      <c r="A47" s="28"/>
      <c r="B47" s="10"/>
      <c r="C47" s="10"/>
      <c r="E47" s="33" t="s">
        <v>571</v>
      </c>
      <c r="F47" s="34"/>
      <c r="G47" s="34"/>
      <c r="H47" s="35"/>
      <c r="I47" s="35"/>
      <c r="J47" s="68"/>
      <c r="K47" s="395" t="s">
        <v>7</v>
      </c>
    </row>
    <row r="48" spans="1:16" s="1" customFormat="1" x14ac:dyDescent="0.3">
      <c r="A48" s="28"/>
      <c r="B48" s="10"/>
      <c r="C48" s="10"/>
      <c r="E48" s="177"/>
      <c r="F48" s="187"/>
      <c r="G48" s="184"/>
      <c r="H48" s="185"/>
      <c r="I48" s="186"/>
      <c r="J48" s="435" t="str">
        <f>IF(I48="","",IF(OR(H48="",H48=Dades!$C$484),Dades!$D$484,Dades!$D$483))</f>
        <v/>
      </c>
      <c r="K48" s="62" t="str">
        <f>IF(J48="","",I48*J48)</f>
        <v/>
      </c>
    </row>
    <row r="49" spans="1:11" s="1" customFormat="1" x14ac:dyDescent="0.3">
      <c r="A49" s="17"/>
      <c r="B49" s="10"/>
      <c r="C49" s="10"/>
      <c r="E49" s="177"/>
      <c r="F49" s="187"/>
      <c r="G49" s="184"/>
      <c r="H49" s="185"/>
      <c r="I49" s="186"/>
      <c r="J49" s="435" t="str">
        <f>IF(I49="","",IF(OR(H49="",H49=Dades!$C$484),Dades!$D$484,Dades!$D$483))</f>
        <v/>
      </c>
      <c r="K49" s="62" t="str">
        <f t="shared" ref="K49:K67" si="1">IF(J49="","",I49*J49)</f>
        <v/>
      </c>
    </row>
    <row r="50" spans="1:11" s="1" customFormat="1" x14ac:dyDescent="0.3">
      <c r="A50" s="17"/>
      <c r="B50" s="10"/>
      <c r="C50" s="10"/>
      <c r="E50" s="177"/>
      <c r="F50" s="187"/>
      <c r="G50" s="184"/>
      <c r="H50" s="185"/>
      <c r="I50" s="186"/>
      <c r="J50" s="435" t="str">
        <f>IF(I50="","",IF(OR(H50="",H50=Dades!$C$484),Dades!$D$484,Dades!$D$483))</f>
        <v/>
      </c>
      <c r="K50" s="62" t="str">
        <f t="shared" si="1"/>
        <v/>
      </c>
    </row>
    <row r="51" spans="1:11" s="1" customFormat="1" x14ac:dyDescent="0.3">
      <c r="A51" s="17"/>
      <c r="B51" s="10"/>
      <c r="C51" s="10"/>
      <c r="E51" s="177"/>
      <c r="F51" s="187"/>
      <c r="G51" s="184"/>
      <c r="H51" s="185"/>
      <c r="I51" s="186"/>
      <c r="J51" s="435" t="str">
        <f>IF(I51="","",IF(OR(H51="",H51=Dades!$C$484),Dades!$D$484,Dades!$D$483))</f>
        <v/>
      </c>
      <c r="K51" s="62" t="str">
        <f t="shared" si="1"/>
        <v/>
      </c>
    </row>
    <row r="52" spans="1:11" s="1" customFormat="1" x14ac:dyDescent="0.3">
      <c r="A52" s="10"/>
      <c r="B52" s="10"/>
      <c r="C52" s="10"/>
      <c r="E52" s="177"/>
      <c r="F52" s="187"/>
      <c r="G52" s="184"/>
      <c r="H52" s="185"/>
      <c r="I52" s="186"/>
      <c r="J52" s="435" t="str">
        <f>IF(I52="","",IF(OR(H52="",H52=Dades!$C$484),Dades!$D$484,Dades!$D$483))</f>
        <v/>
      </c>
      <c r="K52" s="62" t="str">
        <f t="shared" si="1"/>
        <v/>
      </c>
    </row>
    <row r="53" spans="1:11" s="1" customFormat="1" x14ac:dyDescent="0.3">
      <c r="A53" s="18"/>
      <c r="B53" s="18"/>
      <c r="C53" s="18"/>
      <c r="E53" s="177"/>
      <c r="F53" s="187"/>
      <c r="G53" s="184"/>
      <c r="H53" s="185"/>
      <c r="I53" s="186"/>
      <c r="J53" s="435" t="str">
        <f>IF(I53="","",IF(OR(H53="",H53=Dades!$C$484),Dades!$D$484,Dades!$D$483))</f>
        <v/>
      </c>
      <c r="K53" s="62" t="str">
        <f t="shared" si="1"/>
        <v/>
      </c>
    </row>
    <row r="54" spans="1:11" s="1" customFormat="1" x14ac:dyDescent="0.3">
      <c r="A54" s="18"/>
      <c r="B54" s="18"/>
      <c r="C54" s="18"/>
      <c r="E54" s="177"/>
      <c r="F54" s="187"/>
      <c r="G54" s="184"/>
      <c r="H54" s="185"/>
      <c r="I54" s="186"/>
      <c r="J54" s="435" t="str">
        <f>IF(I54="","",IF(OR(H54="",H54=Dades!$C$484),Dades!$D$484,Dades!$D$483))</f>
        <v/>
      </c>
      <c r="K54" s="62" t="str">
        <f t="shared" si="1"/>
        <v/>
      </c>
    </row>
    <row r="55" spans="1:11" s="1" customFormat="1" x14ac:dyDescent="0.3">
      <c r="A55" s="18"/>
      <c r="B55" s="18"/>
      <c r="C55" s="18"/>
      <c r="E55" s="177"/>
      <c r="F55" s="187"/>
      <c r="G55" s="184"/>
      <c r="H55" s="185"/>
      <c r="I55" s="186"/>
      <c r="J55" s="435" t="str">
        <f>IF(I55="","",IF(OR(H55="",H55=Dades!$C$484),Dades!$D$484,Dades!$D$483))</f>
        <v/>
      </c>
      <c r="K55" s="62" t="str">
        <f t="shared" si="1"/>
        <v/>
      </c>
    </row>
    <row r="56" spans="1:11" s="1" customFormat="1" x14ac:dyDescent="0.3">
      <c r="A56" s="18"/>
      <c r="B56" s="18"/>
      <c r="C56" s="18"/>
      <c r="E56" s="177"/>
      <c r="F56" s="187"/>
      <c r="G56" s="184"/>
      <c r="H56" s="185"/>
      <c r="I56" s="186"/>
      <c r="J56" s="435" t="str">
        <f>IF(I56="","",IF(OR(H56="",H56=Dades!$C$484),Dades!$D$484,Dades!$D$483))</f>
        <v/>
      </c>
      <c r="K56" s="62" t="str">
        <f t="shared" si="1"/>
        <v/>
      </c>
    </row>
    <row r="57" spans="1:11" s="1" customFormat="1" x14ac:dyDescent="0.3">
      <c r="A57" s="18"/>
      <c r="B57" s="18"/>
      <c r="C57" s="18"/>
      <c r="E57" s="177"/>
      <c r="F57" s="187"/>
      <c r="G57" s="184"/>
      <c r="H57" s="185"/>
      <c r="I57" s="186"/>
      <c r="J57" s="435" t="str">
        <f>IF(I57="","",IF(OR(H57="",H57=Dades!$C$484),Dades!$D$484,Dades!$D$483))</f>
        <v/>
      </c>
      <c r="K57" s="62" t="str">
        <f t="shared" si="1"/>
        <v/>
      </c>
    </row>
    <row r="58" spans="1:11" s="1" customFormat="1" x14ac:dyDescent="0.3">
      <c r="A58" s="18"/>
      <c r="B58" s="18"/>
      <c r="C58" s="18"/>
      <c r="E58" s="177"/>
      <c r="F58" s="187"/>
      <c r="G58" s="184"/>
      <c r="H58" s="185"/>
      <c r="I58" s="186"/>
      <c r="J58" s="435" t="str">
        <f>IF(I58="","",IF(OR(H58="",H58=Dades!$C$484),Dades!$D$484,Dades!$D$483))</f>
        <v/>
      </c>
      <c r="K58" s="62" t="str">
        <f t="shared" si="1"/>
        <v/>
      </c>
    </row>
    <row r="59" spans="1:11" s="1" customFormat="1" x14ac:dyDescent="0.3">
      <c r="A59" s="18"/>
      <c r="B59" s="18"/>
      <c r="C59" s="18"/>
      <c r="E59" s="177"/>
      <c r="F59" s="187"/>
      <c r="G59" s="184"/>
      <c r="H59" s="185"/>
      <c r="I59" s="186"/>
      <c r="J59" s="435" t="str">
        <f>IF(I59="","",IF(OR(H59="",H59=Dades!$C$484),Dades!$D$484,Dades!$D$483))</f>
        <v/>
      </c>
      <c r="K59" s="62" t="str">
        <f t="shared" si="1"/>
        <v/>
      </c>
    </row>
    <row r="60" spans="1:11" s="1" customFormat="1" x14ac:dyDescent="0.3">
      <c r="A60" s="18"/>
      <c r="B60" s="18"/>
      <c r="C60" s="18"/>
      <c r="E60" s="177"/>
      <c r="F60" s="187"/>
      <c r="G60" s="184"/>
      <c r="H60" s="185"/>
      <c r="I60" s="186"/>
      <c r="J60" s="435" t="str">
        <f>IF(I60="","",IF(OR(H60="",H60=Dades!$C$484),Dades!$D$484,Dades!$D$483))</f>
        <v/>
      </c>
      <c r="K60" s="62" t="str">
        <f t="shared" si="1"/>
        <v/>
      </c>
    </row>
    <row r="61" spans="1:11" s="1" customFormat="1" x14ac:dyDescent="0.3">
      <c r="A61" s="18"/>
      <c r="B61" s="18"/>
      <c r="C61" s="18"/>
      <c r="E61" s="177"/>
      <c r="F61" s="187"/>
      <c r="G61" s="184"/>
      <c r="H61" s="185"/>
      <c r="I61" s="186"/>
      <c r="J61" s="435" t="str">
        <f>IF(I61="","",IF(OR(H61="",H61=Dades!$C$484),Dades!$D$484,Dades!$D$483))</f>
        <v/>
      </c>
      <c r="K61" s="62" t="str">
        <f t="shared" si="1"/>
        <v/>
      </c>
    </row>
    <row r="62" spans="1:11" s="1" customFormat="1" x14ac:dyDescent="0.3">
      <c r="A62" s="18"/>
      <c r="B62" s="18"/>
      <c r="C62" s="18"/>
      <c r="E62" s="177"/>
      <c r="F62" s="187"/>
      <c r="G62" s="184"/>
      <c r="H62" s="185"/>
      <c r="I62" s="186"/>
      <c r="J62" s="435" t="str">
        <f>IF(I62="","",IF(OR(H62="",H62=Dades!$C$484),Dades!$D$484,Dades!$D$483))</f>
        <v/>
      </c>
      <c r="K62" s="62" t="str">
        <f t="shared" si="1"/>
        <v/>
      </c>
    </row>
    <row r="63" spans="1:11" s="1" customFormat="1" x14ac:dyDescent="0.3">
      <c r="A63" s="18"/>
      <c r="B63" s="18"/>
      <c r="C63" s="18"/>
      <c r="E63" s="177"/>
      <c r="F63" s="187"/>
      <c r="G63" s="184"/>
      <c r="H63" s="185"/>
      <c r="I63" s="186"/>
      <c r="J63" s="435" t="str">
        <f>IF(I63="","",IF(OR(H63="",H63=Dades!$C$484),Dades!$D$484,Dades!$D$483))</f>
        <v/>
      </c>
      <c r="K63" s="62" t="str">
        <f t="shared" si="1"/>
        <v/>
      </c>
    </row>
    <row r="64" spans="1:11" s="1" customFormat="1" x14ac:dyDescent="0.3">
      <c r="A64" s="18"/>
      <c r="B64" s="18"/>
      <c r="C64" s="18"/>
      <c r="E64" s="177"/>
      <c r="F64" s="187"/>
      <c r="G64" s="184"/>
      <c r="H64" s="185"/>
      <c r="I64" s="186"/>
      <c r="J64" s="435" t="str">
        <f>IF(I64="","",IF(OR(H64="",H64=Dades!$C$484),Dades!$D$484,Dades!$D$483))</f>
        <v/>
      </c>
      <c r="K64" s="62" t="str">
        <f t="shared" si="1"/>
        <v/>
      </c>
    </row>
    <row r="65" spans="1:56" s="1" customFormat="1" x14ac:dyDescent="0.3">
      <c r="A65" s="18"/>
      <c r="B65" s="18"/>
      <c r="C65" s="18"/>
      <c r="E65" s="177"/>
      <c r="F65" s="187"/>
      <c r="G65" s="184"/>
      <c r="H65" s="185"/>
      <c r="I65" s="186"/>
      <c r="J65" s="435" t="str">
        <f>IF(I65="","",IF(OR(H65="",H65=Dades!$C$484),Dades!$D$484,Dades!$D$483))</f>
        <v/>
      </c>
      <c r="K65" s="62" t="str">
        <f t="shared" si="1"/>
        <v/>
      </c>
    </row>
    <row r="66" spans="1:56" s="1" customFormat="1" x14ac:dyDescent="0.3">
      <c r="A66" s="18"/>
      <c r="B66" s="18"/>
      <c r="C66" s="18"/>
      <c r="E66" s="177"/>
      <c r="F66" s="187"/>
      <c r="G66" s="184"/>
      <c r="H66" s="185"/>
      <c r="I66" s="186"/>
      <c r="J66" s="435" t="str">
        <f>IF(I66="","",IF(OR(H66="",H66=Dades!$C$484),Dades!$D$484,Dades!$D$483))</f>
        <v/>
      </c>
      <c r="K66" s="62" t="str">
        <f t="shared" si="1"/>
        <v/>
      </c>
    </row>
    <row r="67" spans="1:56" s="1" customFormat="1" x14ac:dyDescent="0.3">
      <c r="A67" s="10"/>
      <c r="B67" s="10"/>
      <c r="C67" s="10"/>
      <c r="E67" s="177"/>
      <c r="F67" s="187"/>
      <c r="G67" s="184"/>
      <c r="H67" s="185"/>
      <c r="I67" s="186"/>
      <c r="J67" s="435" t="str">
        <f>IF(I67="","",IF(OR(H67="",H67=Dades!$C$484),Dades!$D$484,Dades!$D$483))</f>
        <v/>
      </c>
      <c r="K67" s="62" t="str">
        <f t="shared" si="1"/>
        <v/>
      </c>
    </row>
    <row r="68" spans="1:56" s="1" customFormat="1" x14ac:dyDescent="0.3">
      <c r="A68" s="10"/>
      <c r="B68" s="10"/>
      <c r="C68" s="10"/>
      <c r="J68" s="70"/>
      <c r="K68" s="39">
        <f>SUM(K48:K67)</f>
        <v>0</v>
      </c>
    </row>
    <row r="69" spans="1:56" s="1" customFormat="1" x14ac:dyDescent="0.3">
      <c r="A69" s="10"/>
      <c r="B69" s="10"/>
      <c r="C69" s="10"/>
      <c r="J69" s="70"/>
    </row>
    <row r="70" spans="1:56" s="1" customFormat="1" ht="17.25" customHeight="1" x14ac:dyDescent="0.3">
      <c r="A70" s="10"/>
      <c r="B70" s="10"/>
      <c r="C70" s="10"/>
      <c r="D70" s="638" t="s">
        <v>647</v>
      </c>
      <c r="E70" s="638"/>
      <c r="F70" s="638"/>
      <c r="G70" s="638"/>
      <c r="H70" s="638"/>
      <c r="I70" s="638"/>
      <c r="J70" s="638"/>
      <c r="K70" s="638"/>
      <c r="L70" s="56"/>
      <c r="AV70" s="56"/>
      <c r="AW70" s="56"/>
      <c r="AX70" s="56"/>
      <c r="AY70" s="56"/>
      <c r="AZ70" s="56"/>
      <c r="BA70" s="56"/>
      <c r="BB70" s="56"/>
      <c r="BC70" s="56"/>
      <c r="BD70" s="56"/>
    </row>
    <row r="71" spans="1:56" s="1" customFormat="1" ht="39.75" customHeight="1" x14ac:dyDescent="0.3">
      <c r="A71" s="10"/>
      <c r="B71" s="10"/>
      <c r="C71" s="10"/>
      <c r="E71" s="656" t="s">
        <v>641</v>
      </c>
      <c r="F71" s="656"/>
      <c r="G71" s="656"/>
      <c r="H71" s="656"/>
      <c r="I71" s="656"/>
      <c r="J71" s="656"/>
      <c r="K71" s="47"/>
      <c r="L71" s="56"/>
      <c r="AV71" s="56"/>
      <c r="AW71" s="56"/>
      <c r="AX71" s="56"/>
      <c r="AY71" s="56"/>
      <c r="AZ71" s="56"/>
      <c r="BA71" s="56"/>
      <c r="BB71" s="56"/>
      <c r="BC71" s="56"/>
      <c r="BD71" s="56"/>
    </row>
    <row r="72" spans="1:56" s="1" customFormat="1" x14ac:dyDescent="0.3">
      <c r="A72" s="10"/>
      <c r="B72" s="10"/>
      <c r="C72" s="10"/>
      <c r="G72" s="56"/>
      <c r="H72" s="56"/>
      <c r="I72" s="56"/>
      <c r="J72" s="56"/>
      <c r="K72" s="56"/>
      <c r="L72" s="56"/>
      <c r="AV72" s="56"/>
      <c r="AW72" s="56"/>
      <c r="AX72" s="56"/>
      <c r="AY72" s="56"/>
      <c r="AZ72" s="56"/>
      <c r="BA72" s="56"/>
      <c r="BB72" s="56"/>
      <c r="BC72" s="56"/>
      <c r="BD72" s="56"/>
    </row>
    <row r="73" spans="1:56" s="1" customFormat="1" ht="16.5" customHeight="1" x14ac:dyDescent="0.3">
      <c r="A73" s="10"/>
      <c r="B73" s="10"/>
      <c r="C73" s="10"/>
      <c r="E73" s="635" t="s">
        <v>571</v>
      </c>
      <c r="F73" s="635" t="s">
        <v>642</v>
      </c>
      <c r="G73" s="636" t="s">
        <v>643</v>
      </c>
      <c r="H73" s="636" t="s">
        <v>603</v>
      </c>
      <c r="I73" s="636" t="s">
        <v>600</v>
      </c>
      <c r="J73" s="636" t="s">
        <v>1059</v>
      </c>
      <c r="K73" s="56"/>
      <c r="L73" s="56"/>
      <c r="AV73" s="56"/>
      <c r="AW73" s="56"/>
      <c r="AX73" s="56"/>
      <c r="AY73" s="56"/>
      <c r="AZ73" s="56"/>
      <c r="BA73" s="56"/>
      <c r="BB73" s="56"/>
      <c r="BC73" s="56"/>
      <c r="BD73" s="56"/>
    </row>
    <row r="74" spans="1:56" s="1" customFormat="1" ht="14.25" customHeight="1" x14ac:dyDescent="0.3">
      <c r="A74" s="10"/>
      <c r="B74" s="10"/>
      <c r="C74" s="10"/>
      <c r="E74" s="635"/>
      <c r="F74" s="635"/>
      <c r="G74" s="637"/>
      <c r="H74" s="637"/>
      <c r="I74" s="637"/>
      <c r="J74" s="637"/>
      <c r="K74" s="56"/>
      <c r="L74" s="56"/>
      <c r="AV74" s="56"/>
      <c r="AW74" s="56"/>
      <c r="AX74" s="56"/>
      <c r="AY74" s="56"/>
      <c r="AZ74" s="56"/>
      <c r="BA74" s="56"/>
      <c r="BB74" s="56"/>
      <c r="BC74" s="56"/>
      <c r="BD74" s="56"/>
    </row>
    <row r="75" spans="1:56" s="1" customFormat="1" ht="14.25" hidden="1" customHeight="1" x14ac:dyDescent="0.3">
      <c r="A75" s="10"/>
      <c r="B75" s="10"/>
      <c r="C75" s="10"/>
      <c r="E75" s="33" t="s">
        <v>571</v>
      </c>
      <c r="F75" s="34"/>
      <c r="G75" s="34"/>
      <c r="H75" s="35"/>
      <c r="I75" s="68"/>
      <c r="J75" s="395" t="s">
        <v>7</v>
      </c>
      <c r="K75" s="56"/>
      <c r="L75" s="56"/>
      <c r="AV75" s="56"/>
      <c r="AW75" s="56"/>
      <c r="AX75" s="56"/>
      <c r="AY75" s="56"/>
      <c r="AZ75" s="56"/>
      <c r="BA75" s="56"/>
      <c r="BB75" s="56"/>
      <c r="BC75" s="56"/>
      <c r="BD75" s="56"/>
    </row>
    <row r="76" spans="1:56" s="1" customFormat="1" x14ac:dyDescent="0.3">
      <c r="A76" s="10"/>
      <c r="B76" s="10"/>
      <c r="C76" s="10"/>
      <c r="E76" s="177"/>
      <c r="F76" s="420"/>
      <c r="G76" s="433"/>
      <c r="H76" s="186"/>
      <c r="I76" s="434"/>
      <c r="J76" s="62" t="str">
        <f>IF(I76="","",H76*I76)</f>
        <v/>
      </c>
      <c r="L76" s="56"/>
      <c r="AV76" s="56"/>
      <c r="AW76" s="56"/>
      <c r="AX76" s="56"/>
      <c r="AY76" s="56"/>
      <c r="AZ76" s="56"/>
      <c r="BA76" s="56"/>
      <c r="BB76" s="56"/>
      <c r="BC76" s="56"/>
      <c r="BD76" s="56"/>
    </row>
    <row r="77" spans="1:56" s="1" customFormat="1" x14ac:dyDescent="0.3">
      <c r="A77" s="10"/>
      <c r="B77" s="10"/>
      <c r="C77" s="10"/>
      <c r="E77" s="177"/>
      <c r="F77" s="420"/>
      <c r="G77" s="433"/>
      <c r="H77" s="186"/>
      <c r="I77" s="434"/>
      <c r="J77" s="62" t="str">
        <f t="shared" ref="J77:J95" si="2">IF(I77="","",H77*I77)</f>
        <v/>
      </c>
      <c r="K77" s="56"/>
      <c r="L77" s="56"/>
      <c r="AV77" s="56"/>
      <c r="AW77" s="56"/>
      <c r="AX77" s="56"/>
      <c r="AY77" s="56"/>
      <c r="AZ77" s="56"/>
      <c r="BA77" s="56"/>
      <c r="BB77" s="56"/>
      <c r="BC77" s="56"/>
      <c r="BD77" s="56"/>
    </row>
    <row r="78" spans="1:56" x14ac:dyDescent="0.3">
      <c r="E78" s="177"/>
      <c r="F78" s="420"/>
      <c r="G78" s="433"/>
      <c r="H78" s="186"/>
      <c r="I78" s="434"/>
      <c r="J78" s="62" t="str">
        <f t="shared" si="2"/>
        <v/>
      </c>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56" x14ac:dyDescent="0.3">
      <c r="E79" s="177"/>
      <c r="F79" s="420"/>
      <c r="G79" s="433"/>
      <c r="H79" s="186"/>
      <c r="I79" s="434"/>
      <c r="J79" s="62" t="str">
        <f t="shared" si="2"/>
        <v/>
      </c>
      <c r="K79" s="57"/>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56" x14ac:dyDescent="0.3">
      <c r="E80" s="177"/>
      <c r="F80" s="420"/>
      <c r="G80" s="433"/>
      <c r="H80" s="186"/>
      <c r="I80" s="434"/>
      <c r="J80" s="62" t="str">
        <f t="shared" si="2"/>
        <v/>
      </c>
      <c r="K80" s="57"/>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5:47" x14ac:dyDescent="0.3">
      <c r="E81" s="177"/>
      <c r="F81" s="420"/>
      <c r="G81" s="433"/>
      <c r="H81" s="186"/>
      <c r="I81" s="434"/>
      <c r="J81" s="62" t="str">
        <f t="shared" si="2"/>
        <v/>
      </c>
      <c r="K81" s="57"/>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5:47" x14ac:dyDescent="0.3">
      <c r="E82" s="177"/>
      <c r="F82" s="420"/>
      <c r="G82" s="433"/>
      <c r="H82" s="186"/>
      <c r="I82" s="434"/>
      <c r="J82" s="62" t="str">
        <f t="shared" si="2"/>
        <v/>
      </c>
      <c r="K82" s="57"/>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5:47" x14ac:dyDescent="0.3">
      <c r="E83" s="177"/>
      <c r="F83" s="420"/>
      <c r="G83" s="433"/>
      <c r="H83" s="186"/>
      <c r="I83" s="434"/>
      <c r="J83" s="62" t="str">
        <f t="shared" si="2"/>
        <v/>
      </c>
      <c r="K83" s="57"/>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5:47" x14ac:dyDescent="0.3">
      <c r="E84" s="177"/>
      <c r="F84" s="420"/>
      <c r="G84" s="433"/>
      <c r="H84" s="186"/>
      <c r="I84" s="434"/>
      <c r="J84" s="62" t="str">
        <f t="shared" si="2"/>
        <v/>
      </c>
      <c r="K84" s="57"/>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5:47" x14ac:dyDescent="0.3">
      <c r="E85" s="177"/>
      <c r="F85" s="420"/>
      <c r="G85" s="433"/>
      <c r="H85" s="186"/>
      <c r="I85" s="434"/>
      <c r="J85" s="62" t="str">
        <f t="shared" si="2"/>
        <v/>
      </c>
      <c r="K85" s="57"/>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5:47" x14ac:dyDescent="0.3">
      <c r="E86" s="177"/>
      <c r="F86" s="420"/>
      <c r="G86" s="433"/>
      <c r="H86" s="186"/>
      <c r="I86" s="434"/>
      <c r="J86" s="62" t="str">
        <f t="shared" si="2"/>
        <v/>
      </c>
      <c r="K86" s="57"/>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5:47" x14ac:dyDescent="0.3">
      <c r="E87" s="177"/>
      <c r="F87" s="420"/>
      <c r="G87" s="433"/>
      <c r="H87" s="186"/>
      <c r="I87" s="434"/>
      <c r="J87" s="62" t="str">
        <f t="shared" si="2"/>
        <v/>
      </c>
      <c r="K87" s="57"/>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5:47" x14ac:dyDescent="0.3">
      <c r="E88" s="177"/>
      <c r="F88" s="420"/>
      <c r="G88" s="433"/>
      <c r="H88" s="186"/>
      <c r="I88" s="434"/>
      <c r="J88" s="62" t="str">
        <f t="shared" si="2"/>
        <v/>
      </c>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5:47" x14ac:dyDescent="0.3">
      <c r="E89" s="177"/>
      <c r="F89" s="420"/>
      <c r="G89" s="433"/>
      <c r="H89" s="186"/>
      <c r="I89" s="434"/>
      <c r="J89" s="62" t="str">
        <f t="shared" si="2"/>
        <v/>
      </c>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5:47" x14ac:dyDescent="0.3">
      <c r="E90" s="177"/>
      <c r="F90" s="420"/>
      <c r="G90" s="433"/>
      <c r="H90" s="186"/>
      <c r="I90" s="434"/>
      <c r="J90" s="62" t="str">
        <f t="shared" si="2"/>
        <v/>
      </c>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5:47" x14ac:dyDescent="0.3">
      <c r="E91" s="177"/>
      <c r="F91" s="420"/>
      <c r="G91" s="433"/>
      <c r="H91" s="186"/>
      <c r="I91" s="434"/>
      <c r="J91" s="62" t="str">
        <f t="shared" si="2"/>
        <v/>
      </c>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5:47" ht="16.5" customHeight="1" x14ac:dyDescent="0.3">
      <c r="E92" s="177"/>
      <c r="F92" s="420"/>
      <c r="G92" s="433"/>
      <c r="H92" s="186"/>
      <c r="I92" s="434"/>
      <c r="J92" s="62" t="str">
        <f t="shared" si="2"/>
        <v/>
      </c>
      <c r="K92" s="188"/>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5:47" x14ac:dyDescent="0.3">
      <c r="E93" s="177"/>
      <c r="F93" s="420"/>
      <c r="G93" s="433"/>
      <c r="H93" s="186"/>
      <c r="I93" s="434"/>
      <c r="J93" s="62" t="str">
        <f t="shared" si="2"/>
        <v/>
      </c>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5:47" ht="16.5" customHeight="1" x14ac:dyDescent="0.3">
      <c r="E94" s="177"/>
      <c r="F94" s="420"/>
      <c r="G94" s="433"/>
      <c r="H94" s="186"/>
      <c r="I94" s="434"/>
      <c r="J94" s="62" t="str">
        <f t="shared" si="2"/>
        <v/>
      </c>
      <c r="K94" s="64"/>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5:47" x14ac:dyDescent="0.3">
      <c r="E95" s="177"/>
      <c r="F95" s="420"/>
      <c r="G95" s="433"/>
      <c r="H95" s="186"/>
      <c r="I95" s="434"/>
      <c r="J95" s="62" t="str">
        <f t="shared" si="2"/>
        <v/>
      </c>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5:47" x14ac:dyDescent="0.3">
      <c r="J96" s="39">
        <f>SUM(J76:J95)</f>
        <v>0</v>
      </c>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6:47" x14ac:dyDescent="0.3">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6:47" x14ac:dyDescent="0.3">
      <c r="F98" s="57"/>
      <c r="G98" s="57"/>
      <c r="H98" s="57"/>
      <c r="I98" s="57"/>
      <c r="J98" s="57"/>
      <c r="K98" s="57"/>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6:47" x14ac:dyDescent="0.3">
      <c r="F99" s="57"/>
      <c r="G99" s="57"/>
      <c r="H99" s="57"/>
      <c r="I99" s="57"/>
      <c r="J99" s="57"/>
      <c r="K99" s="57"/>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6:47" x14ac:dyDescent="0.3">
      <c r="F100" s="57"/>
      <c r="G100" s="57"/>
      <c r="H100" s="57"/>
      <c r="I100" s="57"/>
      <c r="J100" s="57"/>
      <c r="K100" s="57"/>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6:47" x14ac:dyDescent="0.3">
      <c r="F101" s="57"/>
      <c r="G101" s="57"/>
      <c r="H101" s="57"/>
      <c r="I101" s="57"/>
      <c r="J101" s="57"/>
      <c r="K101" s="57"/>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6:47" x14ac:dyDescent="0.3">
      <c r="F102" s="57"/>
      <c r="G102" s="57"/>
      <c r="H102" s="57"/>
      <c r="I102" s="57"/>
      <c r="J102" s="57"/>
      <c r="K102" s="57"/>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6:47" x14ac:dyDescent="0.3">
      <c r="F103" s="57"/>
      <c r="G103" s="57"/>
      <c r="H103" s="57"/>
      <c r="I103" s="57"/>
      <c r="J103" s="57"/>
      <c r="K103" s="57"/>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6:47" x14ac:dyDescent="0.3">
      <c r="F104" s="57"/>
      <c r="G104" s="57"/>
      <c r="H104" s="57"/>
      <c r="I104" s="57"/>
      <c r="J104" s="57"/>
      <c r="K104" s="57"/>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6:47" x14ac:dyDescent="0.3">
      <c r="F105" s="57"/>
      <c r="G105" s="57"/>
      <c r="H105" s="57"/>
      <c r="I105" s="57"/>
      <c r="J105" s="57"/>
      <c r="K105" s="57"/>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6:47" x14ac:dyDescent="0.3">
      <c r="F106" s="57"/>
      <c r="G106" s="57"/>
      <c r="H106" s="57"/>
      <c r="I106" s="57"/>
      <c r="J106" s="57"/>
      <c r="K106" s="57"/>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6:47" x14ac:dyDescent="0.3">
      <c r="F107" s="57"/>
      <c r="G107" s="57"/>
      <c r="H107" s="57"/>
      <c r="I107" s="57"/>
      <c r="J107" s="57"/>
      <c r="K107" s="57"/>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6:47" x14ac:dyDescent="0.3">
      <c r="F108" s="57"/>
      <c r="G108" s="57"/>
      <c r="H108" s="57"/>
      <c r="I108" s="57"/>
      <c r="J108" s="57"/>
      <c r="K108" s="57"/>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6:47" x14ac:dyDescent="0.3">
      <c r="F109" s="57"/>
      <c r="G109" s="57"/>
      <c r="H109" s="57"/>
      <c r="I109" s="57"/>
      <c r="J109" s="57"/>
      <c r="K109" s="57"/>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6:47" x14ac:dyDescent="0.3">
      <c r="F110" s="57"/>
      <c r="G110" s="57"/>
      <c r="H110" s="57"/>
      <c r="I110" s="57"/>
      <c r="J110" s="57"/>
      <c r="K110" s="57"/>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6:47" x14ac:dyDescent="0.3">
      <c r="F111" s="57"/>
      <c r="G111" s="57"/>
      <c r="H111" s="57"/>
      <c r="I111" s="57"/>
      <c r="J111" s="57"/>
      <c r="K111" s="57"/>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6:47" x14ac:dyDescent="0.3">
      <c r="F112" s="57"/>
      <c r="G112" s="57"/>
      <c r="H112" s="57"/>
      <c r="I112" s="57"/>
      <c r="J112" s="57"/>
      <c r="K112" s="57"/>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6:47" x14ac:dyDescent="0.3">
      <c r="F113" s="57"/>
      <c r="G113" s="57"/>
      <c r="H113" s="57"/>
      <c r="I113" s="57"/>
      <c r="J113" s="57"/>
      <c r="K113" s="57"/>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6:47" x14ac:dyDescent="0.3">
      <c r="F114" s="57"/>
      <c r="G114" s="57"/>
      <c r="H114" s="57"/>
      <c r="I114" s="57"/>
      <c r="J114" s="57"/>
      <c r="K114" s="57"/>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6:47" x14ac:dyDescent="0.3">
      <c r="F115" s="57"/>
      <c r="G115" s="57"/>
      <c r="H115" s="57"/>
      <c r="I115" s="57"/>
      <c r="J115" s="57"/>
      <c r="K115" s="57"/>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6:47" x14ac:dyDescent="0.3">
      <c r="F116" s="57"/>
      <c r="G116" s="57"/>
      <c r="H116" s="57"/>
      <c r="I116" s="57"/>
      <c r="J116" s="57"/>
      <c r="K116" s="57"/>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6:47" x14ac:dyDescent="0.3">
      <c r="F117" s="57"/>
      <c r="G117" s="57"/>
      <c r="H117" s="57"/>
      <c r="I117" s="57"/>
      <c r="J117" s="57"/>
      <c r="K117" s="57"/>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6:47" x14ac:dyDescent="0.3">
      <c r="F118" s="57"/>
      <c r="G118" s="57"/>
      <c r="H118" s="57"/>
      <c r="I118" s="57"/>
      <c r="J118" s="57"/>
      <c r="K118" s="57"/>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6:47" x14ac:dyDescent="0.3">
      <c r="F119" s="57"/>
      <c r="G119" s="57"/>
      <c r="H119" s="57"/>
      <c r="I119" s="57"/>
      <c r="J119" s="57"/>
      <c r="K119" s="57"/>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6:47" x14ac:dyDescent="0.3">
      <c r="F120" s="57"/>
      <c r="G120" s="57"/>
      <c r="H120" s="57"/>
      <c r="I120" s="57"/>
      <c r="J120" s="57"/>
      <c r="K120" s="57"/>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6:47" x14ac:dyDescent="0.3">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6:47" x14ac:dyDescent="0.3">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6:47" x14ac:dyDescent="0.3">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6:47" x14ac:dyDescent="0.3">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6:47" x14ac:dyDescent="0.3">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6:47" x14ac:dyDescent="0.3">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6:47" x14ac:dyDescent="0.3">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6:47" x14ac:dyDescent="0.3">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141" x14ac:dyDescent="0.3">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141" x14ac:dyDescent="0.3">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141" x14ac:dyDescent="0.3">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141" x14ac:dyDescent="0.3">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DV132" s="1"/>
      <c r="DW132" s="1"/>
      <c r="DX132" s="1"/>
      <c r="DY132" s="1"/>
      <c r="DZ132" s="1"/>
      <c r="EA132" s="1"/>
      <c r="EB132" s="1"/>
      <c r="EC132" s="1"/>
      <c r="ED132" s="1"/>
      <c r="EE132" s="1"/>
      <c r="EF132" s="1"/>
      <c r="EG132" s="1"/>
      <c r="EH132" s="1"/>
      <c r="EI132" s="1"/>
      <c r="EJ132" s="1"/>
      <c r="EK132" s="1"/>
    </row>
    <row r="133" spans="14:141" x14ac:dyDescent="0.3">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141" x14ac:dyDescent="0.3">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141" x14ac:dyDescent="0.3">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141" x14ac:dyDescent="0.3">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141" x14ac:dyDescent="0.3">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141" x14ac:dyDescent="0.3">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141" x14ac:dyDescent="0.3">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141" x14ac:dyDescent="0.3">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141" x14ac:dyDescent="0.3">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141" x14ac:dyDescent="0.3">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141" x14ac:dyDescent="0.3">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DV143" s="57"/>
      <c r="DW143" s="57"/>
      <c r="DX143" s="57"/>
      <c r="DY143" s="57"/>
      <c r="DZ143" s="57"/>
      <c r="EA143" s="57"/>
      <c r="EB143" s="57"/>
      <c r="EC143" s="57"/>
      <c r="ED143" s="57"/>
      <c r="EE143" s="57"/>
      <c r="EF143" s="57"/>
      <c r="EG143" s="57"/>
      <c r="EH143" s="57"/>
      <c r="EI143" s="57"/>
      <c r="EJ143" s="57"/>
      <c r="EK143" s="57"/>
    </row>
    <row r="144" spans="14:141" x14ac:dyDescent="0.3">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DV144" s="57"/>
      <c r="DW144" s="57"/>
      <c r="DX144" s="57"/>
      <c r="DY144" s="57"/>
      <c r="DZ144" s="57"/>
      <c r="EA144" s="57"/>
      <c r="EB144" s="57"/>
      <c r="EC144" s="57"/>
      <c r="ED144" s="57"/>
      <c r="EE144" s="57"/>
      <c r="EF144" s="57"/>
      <c r="EG144" s="57"/>
      <c r="EH144" s="57"/>
      <c r="EI144" s="57"/>
      <c r="EJ144" s="57"/>
      <c r="EK144" s="57"/>
    </row>
    <row r="145" spans="14:141" x14ac:dyDescent="0.3">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DV145" s="57"/>
      <c r="DW145" s="57"/>
      <c r="DX145" s="57"/>
      <c r="DY145" s="57"/>
      <c r="DZ145" s="57"/>
      <c r="EA145" s="57"/>
      <c r="EB145" s="57"/>
      <c r="EC145" s="57"/>
      <c r="ED145" s="57"/>
      <c r="EE145" s="57"/>
      <c r="EF145" s="57"/>
      <c r="EG145" s="57"/>
      <c r="EH145" s="57"/>
      <c r="EI145" s="57"/>
      <c r="EJ145" s="57"/>
      <c r="EK145" s="57"/>
    </row>
    <row r="146" spans="14:141" x14ac:dyDescent="0.3">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DV146" s="57"/>
      <c r="DW146" s="57"/>
      <c r="DX146" s="57"/>
      <c r="DY146" s="57"/>
      <c r="DZ146" s="57"/>
      <c r="EA146" s="57"/>
      <c r="EB146" s="57"/>
      <c r="EC146" s="57"/>
      <c r="ED146" s="57"/>
      <c r="EE146" s="57"/>
      <c r="EF146" s="57"/>
      <c r="EG146" s="57"/>
      <c r="EH146" s="57"/>
      <c r="EI146" s="57"/>
      <c r="EJ146" s="57"/>
      <c r="EK146" s="57"/>
    </row>
    <row r="147" spans="14:141" x14ac:dyDescent="0.3">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DV147" s="57"/>
      <c r="DW147" s="57"/>
      <c r="DX147" s="57"/>
      <c r="DY147" s="57"/>
      <c r="DZ147" s="57"/>
      <c r="EA147" s="57"/>
      <c r="EB147" s="57"/>
      <c r="EC147" s="57"/>
      <c r="ED147" s="57"/>
      <c r="EE147" s="57"/>
      <c r="EF147" s="57"/>
      <c r="EG147" s="57"/>
      <c r="EH147" s="57"/>
      <c r="EI147" s="57"/>
      <c r="EJ147" s="57"/>
      <c r="EK147" s="57"/>
    </row>
    <row r="148" spans="14:141" x14ac:dyDescent="0.3">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DV148" s="57"/>
      <c r="DW148" s="57"/>
      <c r="DX148" s="57"/>
      <c r="DY148" s="57"/>
      <c r="DZ148" s="57"/>
      <c r="EA148" s="57"/>
      <c r="EB148" s="57"/>
      <c r="EC148" s="57"/>
      <c r="ED148" s="57"/>
      <c r="EE148" s="57"/>
      <c r="EF148" s="57"/>
      <c r="EG148" s="57"/>
      <c r="EH148" s="57"/>
      <c r="EI148" s="57"/>
      <c r="EJ148" s="57"/>
      <c r="EK148" s="57"/>
    </row>
    <row r="149" spans="14:141" x14ac:dyDescent="0.3">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141" x14ac:dyDescent="0.3">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141" x14ac:dyDescent="0.3">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141" x14ac:dyDescent="0.3">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141" x14ac:dyDescent="0.3">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141" x14ac:dyDescent="0.3">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141" x14ac:dyDescent="0.3">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141" x14ac:dyDescent="0.3">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141" x14ac:dyDescent="0.3">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141" x14ac:dyDescent="0.3">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141" x14ac:dyDescent="0.3">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141" x14ac:dyDescent="0.3">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47" x14ac:dyDescent="0.3">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47" x14ac:dyDescent="0.3">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47" x14ac:dyDescent="0.3">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47" x14ac:dyDescent="0.3">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47" x14ac:dyDescent="0.3">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47" x14ac:dyDescent="0.3">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47" x14ac:dyDescent="0.3">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47" x14ac:dyDescent="0.3">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row r="169" spans="14:47" x14ac:dyDescent="0.3">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row>
    <row r="170" spans="14:47" x14ac:dyDescent="0.3">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row>
    <row r="171" spans="14:47" x14ac:dyDescent="0.3">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row>
    <row r="172" spans="14:47" x14ac:dyDescent="0.3">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row>
    <row r="173" spans="14:47" x14ac:dyDescent="0.3">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row>
    <row r="174" spans="14:47" x14ac:dyDescent="0.3">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row>
    <row r="175" spans="14:47" x14ac:dyDescent="0.3">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row>
    <row r="176" spans="14:47" x14ac:dyDescent="0.3">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row>
    <row r="177" spans="14:47" x14ac:dyDescent="0.3">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row>
    <row r="178" spans="14:47" x14ac:dyDescent="0.3">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row>
    <row r="179" spans="14:47" x14ac:dyDescent="0.3">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row>
    <row r="180" spans="14:47" x14ac:dyDescent="0.3">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row>
    <row r="181" spans="14:47" x14ac:dyDescent="0.3">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row>
    <row r="182" spans="14:47" x14ac:dyDescent="0.3">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row>
    <row r="183" spans="14:47" x14ac:dyDescent="0.3">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row>
    <row r="184" spans="14:47" x14ac:dyDescent="0.3">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row>
    <row r="185" spans="14:47" x14ac:dyDescent="0.3">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row>
    <row r="186" spans="14:47" x14ac:dyDescent="0.3">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row>
    <row r="187" spans="14:47" x14ac:dyDescent="0.3">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row>
    <row r="188" spans="14:47" x14ac:dyDescent="0.3">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row>
    <row r="189" spans="14:47" x14ac:dyDescent="0.3">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row>
    <row r="190" spans="14:47" x14ac:dyDescent="0.3">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row>
    <row r="191" spans="14:47" x14ac:dyDescent="0.3">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row>
    <row r="192" spans="14:47" x14ac:dyDescent="0.3">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row>
    <row r="193" spans="14:47" x14ac:dyDescent="0.3">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row>
    <row r="194" spans="14:47" x14ac:dyDescent="0.3">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row>
    <row r="195" spans="14:47" x14ac:dyDescent="0.3">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row>
    <row r="196" spans="14:47" x14ac:dyDescent="0.3">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row>
    <row r="197" spans="14:47" x14ac:dyDescent="0.3">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row>
    <row r="198" spans="14:47" x14ac:dyDescent="0.3">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row>
    <row r="199" spans="14:47" x14ac:dyDescent="0.3">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row>
    <row r="200" spans="14:47" x14ac:dyDescent="0.3">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row>
    <row r="201" spans="14:47" x14ac:dyDescent="0.3">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row>
    <row r="202" spans="14:47" x14ac:dyDescent="0.3">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row>
    <row r="203" spans="14:47" x14ac:dyDescent="0.3">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row>
    <row r="204" spans="14:47" x14ac:dyDescent="0.3">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row>
    <row r="205" spans="14:47" x14ac:dyDescent="0.3">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row>
    <row r="206" spans="14:47" x14ac:dyDescent="0.3">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row>
    <row r="207" spans="14:47" x14ac:dyDescent="0.3">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row>
    <row r="208" spans="14:47" x14ac:dyDescent="0.3">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row>
    <row r="209" spans="14:47" x14ac:dyDescent="0.3">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row>
    <row r="210" spans="14:47" x14ac:dyDescent="0.3">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row>
    <row r="211" spans="14:47" x14ac:dyDescent="0.3">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row>
    <row r="212" spans="14:47" x14ac:dyDescent="0.3">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row>
    <row r="213" spans="14:47" x14ac:dyDescent="0.3">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row>
    <row r="214" spans="14:47" x14ac:dyDescent="0.3">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row>
    <row r="215" spans="14:47" x14ac:dyDescent="0.3">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row>
    <row r="216" spans="14:47" x14ac:dyDescent="0.3">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row>
    <row r="217" spans="14:47" x14ac:dyDescent="0.3">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row>
    <row r="218" spans="14:47" x14ac:dyDescent="0.3">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row>
    <row r="219" spans="14:47" x14ac:dyDescent="0.3">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row>
    <row r="220" spans="14:47" x14ac:dyDescent="0.3">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row>
    <row r="221" spans="14:47" x14ac:dyDescent="0.3">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row>
    <row r="222" spans="14:47" x14ac:dyDescent="0.3">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row>
    <row r="223" spans="14:47" x14ac:dyDescent="0.3">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row>
    <row r="224" spans="14:47" x14ac:dyDescent="0.3">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row>
    <row r="225" spans="14:47" x14ac:dyDescent="0.3">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row>
    <row r="226" spans="14:47" x14ac:dyDescent="0.3">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row>
    <row r="227" spans="14:47" x14ac:dyDescent="0.3">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row>
    <row r="228" spans="14:47" x14ac:dyDescent="0.3">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row>
    <row r="229" spans="14:47" x14ac:dyDescent="0.3">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row>
    <row r="230" spans="14:47" x14ac:dyDescent="0.3">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row>
    <row r="231" spans="14:47" x14ac:dyDescent="0.3">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row>
    <row r="232" spans="14:47" x14ac:dyDescent="0.3">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row>
    <row r="233" spans="14:47" x14ac:dyDescent="0.3">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row>
    <row r="234" spans="14:47" x14ac:dyDescent="0.3">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row>
    <row r="235" spans="14:47" x14ac:dyDescent="0.3">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row>
    <row r="236" spans="14:47" x14ac:dyDescent="0.3">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row>
    <row r="237" spans="14:47" x14ac:dyDescent="0.3">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row>
    <row r="238" spans="14:47" x14ac:dyDescent="0.3">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row>
    <row r="239" spans="14:47" x14ac:dyDescent="0.3">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row>
    <row r="240" spans="14:47" x14ac:dyDescent="0.3">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row>
    <row r="241" spans="14:47" x14ac:dyDescent="0.3">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row>
    <row r="242" spans="14:47" x14ac:dyDescent="0.3">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row>
    <row r="243" spans="14:47" x14ac:dyDescent="0.3">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row>
    <row r="244" spans="14:47" x14ac:dyDescent="0.3">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row>
    <row r="245" spans="14:47" x14ac:dyDescent="0.3">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row>
    <row r="246" spans="14:47" x14ac:dyDescent="0.3">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row>
    <row r="247" spans="14:47" x14ac:dyDescent="0.3">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row>
    <row r="248" spans="14:47" x14ac:dyDescent="0.3">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row>
    <row r="249" spans="14:47" x14ac:dyDescent="0.3">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row>
    <row r="250" spans="14:47" x14ac:dyDescent="0.3">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row>
    <row r="291" spans="6:10" x14ac:dyDescent="0.3">
      <c r="F291" s="65"/>
      <c r="G291" s="65"/>
      <c r="H291" s="65"/>
      <c r="I291" s="65"/>
      <c r="J291" s="65"/>
    </row>
    <row r="292" spans="6:10" x14ac:dyDescent="0.3">
      <c r="F292" s="65"/>
      <c r="G292" s="65"/>
      <c r="H292" s="65"/>
      <c r="I292" s="65"/>
      <c r="J292" s="65"/>
    </row>
  </sheetData>
  <sheetProtection sheet="1" objects="1" scenarios="1"/>
  <mergeCells count="29">
    <mergeCell ref="D70:K70"/>
    <mergeCell ref="E8:K9"/>
    <mergeCell ref="E10:K14"/>
    <mergeCell ref="E43:K43"/>
    <mergeCell ref="H15:H16"/>
    <mergeCell ref="I15:I16"/>
    <mergeCell ref="J15:J16"/>
    <mergeCell ref="E71:J71"/>
    <mergeCell ref="D42:K42"/>
    <mergeCell ref="E73:E74"/>
    <mergeCell ref="E44:K44"/>
    <mergeCell ref="F45:F46"/>
    <mergeCell ref="G45:G46"/>
    <mergeCell ref="H45:H46"/>
    <mergeCell ref="I45:I46"/>
    <mergeCell ref="J45:J46"/>
    <mergeCell ref="K45:K46"/>
    <mergeCell ref="E45:E46"/>
    <mergeCell ref="F73:F74"/>
    <mergeCell ref="G73:G74"/>
    <mergeCell ref="H73:H74"/>
    <mergeCell ref="I73:I74"/>
    <mergeCell ref="J73:J74"/>
    <mergeCell ref="C1:L1"/>
    <mergeCell ref="D3:K4"/>
    <mergeCell ref="E15:E16"/>
    <mergeCell ref="F15:F16"/>
    <mergeCell ref="G15:G16"/>
    <mergeCell ref="D6:K6"/>
  </mergeCells>
  <conditionalFormatting sqref="J68:J69">
    <cfRule type="expression" dxfId="91" priority="3">
      <formula>ISNUMBER(J68)</formula>
    </cfRule>
  </conditionalFormatting>
  <dataValidations count="3">
    <dataValidation operator="equal" allowBlank="1" showInputMessage="1" showErrorMessage="1" sqref="F48:F67 G76:G95">
      <formula1>0</formula1>
      <formula2>0</formula2>
    </dataValidation>
    <dataValidation type="decimal" operator="greaterThan" allowBlank="1" showInputMessage="1" showErrorMessage="1" sqref="H18:H39 I48:I67 H76:I95">
      <formula1>0</formula1>
    </dataValidation>
    <dataValidation type="list" showInputMessage="1" showErrorMessage="1" sqref="E18:E39 E48:E67 E76:E95">
      <formula1>CentrosIB</formula1>
    </dataValidation>
  </dataValidations>
  <hyperlinks>
    <hyperlink ref="A4" location="'0.2_Pla de reducció'!C1" display="0.2 Pla de reducció"/>
    <hyperlink ref="A6" location="'1.2_Vehicles i maquinària'!C1" display="1.2 Categoria 1: Vehicles i maquinària"/>
    <hyperlink ref="A7" location="'1.3_Emissions de procés'!C1" display="1.3 Categoria 1: E. de procés i ús del sòl"/>
    <hyperlink ref="A8" location="'1.4_Emissions fugitives'!C1" display="1.4 Categoria 1: Emissions fugitives"/>
    <hyperlink ref="A9" location="'2.1_Categoria 2 Balears'!C1" display="2.1 Categoria 2 Registre balear"/>
    <hyperlink ref="A10" location="'2.2_Categoria 2 Espanya'!C1" display="2.2 Categoria 2 Registre estatal"/>
    <hyperlink ref="A5" location="'1.1_Instal·lacions fixes'!C1" display="1.1 Categoria 1: Instal·lacions fixes"/>
    <hyperlink ref="A3" location="'0.1_Dades generals organització'!C1" display="0.1 Dades de l'organització"/>
    <hyperlink ref="A11" location="'3_Categories 3-6'!C1" display="3. Categories 3, 4, 5 i 6"/>
    <hyperlink ref="A13" location="'4.2_Resultats Espanya'!C1" display="4.2 Resultats Registre estatal"/>
    <hyperlink ref="A12" location="'4.1_Resultats Balears'!C1" display="4.1 Resultats Registre balear"/>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3">
        <x14:dataValidation type="list" operator="equal" allowBlank="1" showInputMessage="1" showErrorMessage="1">
          <x14:formula1>
            <xm:f>INDIRECT("_Com"&amp;Dades!$F$2)</xm:f>
          </x14:formula1>
          <x14:formula2>
            <xm:f>0</xm:f>
          </x14:formula2>
          <xm:sqref>F18:F39 G48:G67</xm:sqref>
        </x14:dataValidation>
        <x14:dataValidation type="list" operator="equal" allowBlank="1" showInputMessage="1" showErrorMessage="1">
          <x14:formula1>
            <xm:f>Dades!$C$482:$C$484</xm:f>
          </x14:formula1>
          <x14:formula2>
            <xm:f>0</xm:f>
          </x14:formula2>
          <xm:sqref>H48:H67 G18:G39</xm:sqref>
        </x14:dataValidation>
        <x14:dataValidation type="list" operator="equal" allowBlank="1" showInputMessage="1" showErrorMessage="1">
          <x14:formula1>
            <xm:f>Dades!$C$502:$C$506</xm:f>
          </x14:formula1>
          <xm:sqref>F76:F95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MK293"/>
  <sheetViews>
    <sheetView showRowColHeaders="0" zoomScale="90" zoomScaleNormal="90" workbookViewId="0">
      <pane xSplit="1" topLeftCell="B1" activePane="topRight" state="frozen"/>
      <selection activeCell="C1" sqref="C1:M1"/>
      <selection pane="topRight" activeCell="C1" sqref="C1:M1"/>
    </sheetView>
  </sheetViews>
  <sheetFormatPr baseColWidth="10" defaultColWidth="9.140625" defaultRowHeight="16.5" x14ac:dyDescent="0.3"/>
  <cols>
    <col min="1" max="1" width="32.5703125" style="10" customWidth="1"/>
    <col min="2" max="2" width="1.85546875" style="10" customWidth="1"/>
    <col min="3" max="3" width="1.5703125" style="10" customWidth="1"/>
    <col min="4" max="4" width="2" style="56" customWidth="1"/>
    <col min="5" max="5" width="26.28515625" style="56" customWidth="1"/>
    <col min="6" max="6" width="51.42578125" style="56" customWidth="1"/>
    <col min="7" max="7" width="31" style="56" customWidth="1"/>
    <col min="8" max="8" width="18.28515625" style="56" customWidth="1"/>
    <col min="9" max="9" width="16.5703125" style="56" customWidth="1"/>
    <col min="10" max="10" width="19" style="56" customWidth="1"/>
    <col min="11" max="11" width="18.28515625" style="56" customWidth="1"/>
    <col min="12" max="12" width="2.7109375" style="56" customWidth="1"/>
    <col min="13" max="13" width="2" style="56" customWidth="1"/>
    <col min="14" max="14" width="11.42578125" style="56"/>
    <col min="15" max="15" width="6.7109375" style="56" customWidth="1"/>
    <col min="16" max="16" width="7.140625" style="56" customWidth="1"/>
    <col min="17" max="20" width="10.7109375" style="56" customWidth="1"/>
    <col min="21" max="1025" width="11.42578125" style="56"/>
  </cols>
  <sheetData>
    <row r="1" spans="1:17" s="18" customFormat="1" ht="40.700000000000003" customHeight="1" x14ac:dyDescent="0.25">
      <c r="A1" s="10"/>
      <c r="B1" s="11"/>
      <c r="C1" s="595" t="s">
        <v>1418</v>
      </c>
      <c r="D1" s="595"/>
      <c r="E1" s="595"/>
      <c r="F1" s="595"/>
      <c r="G1" s="595"/>
      <c r="H1" s="595"/>
      <c r="I1" s="595"/>
      <c r="J1" s="595"/>
      <c r="K1" s="595"/>
      <c r="L1" s="595"/>
      <c r="M1" s="595"/>
      <c r="N1" s="19"/>
      <c r="O1" s="19"/>
      <c r="P1" s="19"/>
      <c r="Q1" s="19"/>
    </row>
    <row r="2" spans="1:17" s="18" customFormat="1" ht="40.700000000000003" customHeight="1" x14ac:dyDescent="0.25">
      <c r="A2" s="10"/>
      <c r="B2" s="11"/>
      <c r="C2" s="10"/>
      <c r="G2" s="19"/>
      <c r="H2" s="19"/>
      <c r="I2" s="19"/>
      <c r="J2" s="19"/>
      <c r="K2" s="19"/>
      <c r="L2" s="19"/>
      <c r="M2" s="19"/>
      <c r="N2" s="19"/>
      <c r="O2" s="19"/>
      <c r="P2" s="19"/>
      <c r="Q2" s="19"/>
    </row>
    <row r="3" spans="1:17" s="18" customFormat="1" ht="16.5" customHeight="1" x14ac:dyDescent="0.25">
      <c r="A3" s="13" t="s">
        <v>1484</v>
      </c>
      <c r="B3" s="12"/>
      <c r="C3" s="10"/>
      <c r="D3" s="655" t="s">
        <v>839</v>
      </c>
      <c r="E3" s="655"/>
      <c r="F3" s="655"/>
      <c r="G3" s="655"/>
      <c r="H3" s="655"/>
      <c r="I3" s="655"/>
      <c r="J3" s="655"/>
      <c r="K3" s="390"/>
      <c r="L3" s="390"/>
      <c r="N3" s="19"/>
      <c r="O3" s="19"/>
      <c r="P3" s="19"/>
      <c r="Q3" s="19"/>
    </row>
    <row r="4" spans="1:17" s="18" customFormat="1" ht="16.5" customHeight="1" x14ac:dyDescent="0.25">
      <c r="A4" s="13" t="s">
        <v>1485</v>
      </c>
      <c r="B4" s="12"/>
      <c r="C4" s="10"/>
      <c r="D4" s="655"/>
      <c r="E4" s="655"/>
      <c r="F4" s="655"/>
      <c r="G4" s="655"/>
      <c r="H4" s="655"/>
      <c r="I4" s="655"/>
      <c r="J4" s="655"/>
      <c r="K4" s="390"/>
      <c r="L4" s="390"/>
      <c r="N4" s="19"/>
      <c r="O4" s="19"/>
      <c r="P4" s="19"/>
      <c r="Q4" s="19"/>
    </row>
    <row r="5" spans="1:17" s="18" customFormat="1" ht="16.5" customHeight="1" x14ac:dyDescent="0.25">
      <c r="A5" s="13" t="s">
        <v>1486</v>
      </c>
      <c r="B5" s="12"/>
      <c r="C5" s="10"/>
      <c r="D5" s="391"/>
      <c r="E5" s="391"/>
      <c r="F5" s="391"/>
      <c r="G5" s="391"/>
      <c r="H5" s="391"/>
      <c r="I5" s="391"/>
      <c r="J5" s="391"/>
      <c r="K5" s="391"/>
      <c r="L5" s="391"/>
      <c r="N5" s="19"/>
      <c r="O5" s="19"/>
      <c r="P5" s="19"/>
      <c r="Q5" s="19"/>
    </row>
    <row r="6" spans="1:17" s="18" customFormat="1" ht="16.5" customHeight="1" x14ac:dyDescent="0.25">
      <c r="A6" s="13" t="s">
        <v>1487</v>
      </c>
      <c r="B6" s="12"/>
      <c r="C6" s="10"/>
      <c r="D6" s="638" t="s">
        <v>645</v>
      </c>
      <c r="E6" s="638"/>
      <c r="F6" s="638"/>
      <c r="G6" s="638"/>
      <c r="H6" s="638"/>
      <c r="I6" s="638"/>
      <c r="J6" s="638"/>
      <c r="K6" s="638"/>
      <c r="L6" s="27"/>
      <c r="M6" s="27"/>
      <c r="N6" s="19"/>
      <c r="O6" s="19"/>
      <c r="P6" s="19"/>
      <c r="Q6" s="19"/>
    </row>
    <row r="7" spans="1:17" s="23" customFormat="1" ht="16.5" customHeight="1" x14ac:dyDescent="0.25">
      <c r="A7" s="13" t="s">
        <v>1488</v>
      </c>
      <c r="B7" s="12"/>
      <c r="C7" s="10"/>
      <c r="D7" s="60"/>
    </row>
    <row r="8" spans="1:17" s="23" customFormat="1" ht="16.5" customHeight="1" x14ac:dyDescent="0.25">
      <c r="A8" s="13" t="s">
        <v>1489</v>
      </c>
      <c r="B8" s="12"/>
      <c r="C8" s="10"/>
      <c r="E8" s="655" t="s">
        <v>1567</v>
      </c>
      <c r="F8" s="655"/>
      <c r="G8" s="655"/>
      <c r="H8" s="655"/>
      <c r="I8" s="655"/>
      <c r="J8" s="655"/>
      <c r="K8" s="655"/>
      <c r="L8" s="61"/>
    </row>
    <row r="9" spans="1:17" s="23" customFormat="1" ht="16.5" customHeight="1" x14ac:dyDescent="0.3">
      <c r="A9" s="13" t="s">
        <v>1490</v>
      </c>
      <c r="B9" s="12"/>
      <c r="C9" s="10"/>
      <c r="D9" s="47"/>
      <c r="E9" s="655"/>
      <c r="F9" s="655"/>
      <c r="G9" s="655"/>
      <c r="H9" s="655"/>
      <c r="I9" s="655"/>
      <c r="J9" s="655"/>
      <c r="K9" s="655"/>
      <c r="L9" s="61"/>
      <c r="M9" s="27"/>
    </row>
    <row r="10" spans="1:17" s="23" customFormat="1" ht="16.5" customHeight="1" x14ac:dyDescent="0.25">
      <c r="A10" s="528" t="s">
        <v>1491</v>
      </c>
      <c r="B10" s="10"/>
      <c r="C10" s="10"/>
      <c r="E10" s="633" t="s">
        <v>1060</v>
      </c>
      <c r="F10" s="633"/>
      <c r="G10" s="633"/>
      <c r="H10" s="633"/>
      <c r="I10" s="633"/>
      <c r="J10" s="633"/>
      <c r="K10" s="633"/>
      <c r="L10" s="61"/>
      <c r="M10" s="27"/>
    </row>
    <row r="11" spans="1:17" s="23" customFormat="1" ht="15.75" customHeight="1" x14ac:dyDescent="0.25">
      <c r="A11" s="13" t="s">
        <v>1492</v>
      </c>
      <c r="B11" s="10"/>
      <c r="C11" s="10"/>
      <c r="D11" s="301"/>
      <c r="E11" s="633"/>
      <c r="F11" s="633"/>
      <c r="G11" s="633"/>
      <c r="H11" s="633"/>
      <c r="I11" s="633"/>
      <c r="J11" s="633"/>
      <c r="K11" s="633"/>
      <c r="L11" s="20"/>
      <c r="M11" s="46"/>
    </row>
    <row r="12" spans="1:17" s="1" customFormat="1" ht="16.5" customHeight="1" x14ac:dyDescent="0.3">
      <c r="A12" s="13" t="s">
        <v>1557</v>
      </c>
      <c r="B12" s="10"/>
      <c r="C12" s="10"/>
      <c r="D12" s="301"/>
      <c r="E12" s="633"/>
      <c r="F12" s="633"/>
      <c r="G12" s="633"/>
      <c r="H12" s="633"/>
      <c r="I12" s="633"/>
      <c r="J12" s="633"/>
      <c r="K12" s="633"/>
      <c r="L12" s="61"/>
      <c r="M12" s="27"/>
    </row>
    <row r="13" spans="1:17" s="1" customFormat="1" ht="16.5" customHeight="1" x14ac:dyDescent="0.3">
      <c r="A13" s="13" t="s">
        <v>1493</v>
      </c>
      <c r="B13" s="10"/>
      <c r="C13" s="10"/>
      <c r="D13" s="301"/>
      <c r="E13" s="633"/>
      <c r="F13" s="633"/>
      <c r="G13" s="633"/>
      <c r="H13" s="633"/>
      <c r="I13" s="633"/>
      <c r="J13" s="633"/>
      <c r="K13" s="633"/>
      <c r="L13" s="61"/>
      <c r="M13" s="27"/>
    </row>
    <row r="14" spans="1:17" s="1" customFormat="1" ht="16.149999999999999" customHeight="1" x14ac:dyDescent="0.3">
      <c r="A14" s="13"/>
      <c r="B14" s="10"/>
      <c r="C14" s="10"/>
      <c r="D14" s="301"/>
      <c r="E14" s="633"/>
      <c r="F14" s="633"/>
      <c r="G14" s="633"/>
      <c r="H14" s="633"/>
      <c r="I14" s="633"/>
      <c r="J14" s="633"/>
      <c r="K14" s="633"/>
      <c r="L14" s="61"/>
      <c r="M14" s="27"/>
    </row>
    <row r="15" spans="1:17" s="1" customFormat="1" ht="16.149999999999999" customHeight="1" x14ac:dyDescent="0.3">
      <c r="A15" s="13"/>
      <c r="B15" s="10"/>
      <c r="C15" s="10"/>
      <c r="D15" s="301"/>
      <c r="E15" s="301"/>
      <c r="F15" s="301"/>
      <c r="G15" s="301"/>
      <c r="H15" s="301"/>
      <c r="I15" s="301"/>
      <c r="J15" s="301"/>
      <c r="K15" s="301"/>
      <c r="L15" s="61"/>
      <c r="M15" s="27"/>
    </row>
    <row r="16" spans="1:17" s="1" customFormat="1" ht="24.75" customHeight="1" x14ac:dyDescent="0.35">
      <c r="A16" s="28"/>
      <c r="B16" s="10"/>
      <c r="C16" s="10"/>
      <c r="D16" s="67"/>
      <c r="E16" s="635" t="s">
        <v>571</v>
      </c>
      <c r="F16" s="635" t="s">
        <v>602</v>
      </c>
      <c r="G16" s="635" t="s">
        <v>605</v>
      </c>
      <c r="H16" s="635" t="s">
        <v>597</v>
      </c>
      <c r="I16" s="635" t="s">
        <v>606</v>
      </c>
      <c r="J16" s="635" t="s">
        <v>1059</v>
      </c>
      <c r="Q16" s="66"/>
    </row>
    <row r="17" spans="1:12" s="1" customFormat="1" ht="9.75" customHeight="1" x14ac:dyDescent="0.3">
      <c r="A17" s="28"/>
      <c r="B17" s="10"/>
      <c r="C17" s="10"/>
      <c r="E17" s="635"/>
      <c r="F17" s="635"/>
      <c r="G17" s="635"/>
      <c r="H17" s="635"/>
      <c r="I17" s="635"/>
      <c r="J17" s="635"/>
    </row>
    <row r="18" spans="1:12" s="1" customFormat="1" ht="15" hidden="1" customHeight="1" x14ac:dyDescent="0.3">
      <c r="A18" s="28"/>
      <c r="B18" s="10"/>
      <c r="C18" s="10"/>
      <c r="E18" s="33" t="s">
        <v>571</v>
      </c>
      <c r="F18" s="34"/>
      <c r="G18" s="34"/>
      <c r="H18" s="35"/>
      <c r="I18" s="35"/>
      <c r="J18" s="394" t="s">
        <v>7</v>
      </c>
      <c r="K18" s="23"/>
    </row>
    <row r="19" spans="1:12" s="1" customFormat="1" x14ac:dyDescent="0.3">
      <c r="A19" s="28"/>
      <c r="B19" s="10"/>
      <c r="C19" s="10"/>
      <c r="E19" s="177"/>
      <c r="F19" s="184"/>
      <c r="G19" s="185"/>
      <c r="H19" s="186"/>
      <c r="I19" s="435" t="str">
        <f>IF(OR(F19="",H19=""),"",IF(G19=Dades!$C$474,Dades!$D$474,IF(G19=Dades!$C$475,Dades!$D$475,VLOOKUP(F19,Dades!$AH$473:$AI$717,2,0))))</f>
        <v/>
      </c>
      <c r="J19" s="62" t="str">
        <f>IF(I19="","",H19*I19)</f>
        <v/>
      </c>
    </row>
    <row r="20" spans="1:12" s="1" customFormat="1" ht="15" customHeight="1" x14ac:dyDescent="0.3">
      <c r="A20" s="13"/>
      <c r="B20" s="10"/>
      <c r="C20" s="10"/>
      <c r="E20" s="177"/>
      <c r="F20" s="184"/>
      <c r="G20" s="185"/>
      <c r="H20" s="186"/>
      <c r="I20" s="435" t="str">
        <f>IF(OR(F20="",H20=""),"",IF(G20=Dades!$C$474,Dades!$D$474,IF(G20=Dades!$C$475,Dades!$D$475,VLOOKUP(F20,Dades!$AH$473:$AI$717,2,0))))</f>
        <v/>
      </c>
      <c r="J20" s="62" t="str">
        <f t="shared" ref="J20:J40" si="0">IF(I20="","",H20*I20)</f>
        <v/>
      </c>
      <c r="K20" s="23"/>
      <c r="L20" s="23"/>
    </row>
    <row r="21" spans="1:12" s="1" customFormat="1" ht="15" customHeight="1" x14ac:dyDescent="0.3">
      <c r="A21" s="13"/>
      <c r="B21" s="10"/>
      <c r="C21" s="10"/>
      <c r="E21" s="177"/>
      <c r="F21" s="184"/>
      <c r="G21" s="185"/>
      <c r="H21" s="186"/>
      <c r="I21" s="435" t="str">
        <f>IF(OR(F21="",H21=""),"",IF(G21=Dades!$C$474,Dades!$D$474,IF(G21=Dades!$C$475,Dades!$D$475,VLOOKUP(F21,Dades!$AH$473:$AI$717,2,0))))</f>
        <v/>
      </c>
      <c r="J21" s="62" t="str">
        <f t="shared" si="0"/>
        <v/>
      </c>
      <c r="K21" s="23"/>
      <c r="L21" s="23"/>
    </row>
    <row r="22" spans="1:12" s="1" customFormat="1" ht="15" customHeight="1" x14ac:dyDescent="0.3">
      <c r="A22" s="13"/>
      <c r="B22" s="10"/>
      <c r="C22" s="10"/>
      <c r="E22" s="177"/>
      <c r="F22" s="184"/>
      <c r="G22" s="185"/>
      <c r="H22" s="186"/>
      <c r="I22" s="435" t="str">
        <f>IF(OR(F22="",H22=""),"",IF(G22=Dades!$C$474,Dades!$D$474,IF(G22=Dades!$C$475,Dades!$D$475,VLOOKUP(F22,Dades!$AH$473:$AI$717,2,0))))</f>
        <v/>
      </c>
      <c r="J22" s="62" t="str">
        <f t="shared" si="0"/>
        <v/>
      </c>
      <c r="K22" s="23"/>
      <c r="L22" s="23"/>
    </row>
    <row r="23" spans="1:12" s="1" customFormat="1" ht="15" customHeight="1" x14ac:dyDescent="0.3">
      <c r="A23" s="13"/>
      <c r="B23" s="10"/>
      <c r="C23" s="10"/>
      <c r="E23" s="177"/>
      <c r="F23" s="184"/>
      <c r="G23" s="185"/>
      <c r="H23" s="186"/>
      <c r="I23" s="435" t="str">
        <f>IF(OR(F23="",H23=""),"",IF(G23=Dades!$C$474,Dades!$D$474,IF(G23=Dades!$C$475,Dades!$D$475,VLOOKUP(F23,Dades!$AH$473:$AI$717,2,0))))</f>
        <v/>
      </c>
      <c r="J23" s="62" t="str">
        <f t="shared" si="0"/>
        <v/>
      </c>
      <c r="K23" s="23"/>
      <c r="L23" s="23"/>
    </row>
    <row r="24" spans="1:12" s="1" customFormat="1" ht="15" customHeight="1" x14ac:dyDescent="0.3">
      <c r="A24" s="13"/>
      <c r="B24" s="10"/>
      <c r="C24" s="10"/>
      <c r="E24" s="177"/>
      <c r="F24" s="184"/>
      <c r="G24" s="185"/>
      <c r="H24" s="186"/>
      <c r="I24" s="435" t="str">
        <f>IF(OR(F24="",H24=""),"",IF(G24=Dades!$C$474,Dades!$D$474,IF(G24=Dades!$C$475,Dades!$D$475,VLOOKUP(F24,Dades!$AH$473:$AI$717,2,0))))</f>
        <v/>
      </c>
      <c r="J24" s="62" t="str">
        <f t="shared" si="0"/>
        <v/>
      </c>
      <c r="K24" s="23"/>
      <c r="L24" s="23"/>
    </row>
    <row r="25" spans="1:12" s="1" customFormat="1" ht="15" customHeight="1" x14ac:dyDescent="0.3">
      <c r="A25" s="13"/>
      <c r="B25" s="10"/>
      <c r="C25" s="10"/>
      <c r="E25" s="177"/>
      <c r="F25" s="184"/>
      <c r="G25" s="185"/>
      <c r="H25" s="186"/>
      <c r="I25" s="435" t="str">
        <f>IF(OR(F25="",H25=""),"",IF(G25=Dades!$C$474,Dades!$D$474,IF(G25=Dades!$C$475,Dades!$D$475,VLOOKUP(F25,Dades!$AH$473:$AI$717,2,0))))</f>
        <v/>
      </c>
      <c r="J25" s="62" t="str">
        <f t="shared" si="0"/>
        <v/>
      </c>
      <c r="K25" s="23"/>
      <c r="L25" s="23"/>
    </row>
    <row r="26" spans="1:12" s="1" customFormat="1" ht="15" customHeight="1" x14ac:dyDescent="0.3">
      <c r="A26" s="13"/>
      <c r="B26" s="10"/>
      <c r="C26" s="10"/>
      <c r="E26" s="177"/>
      <c r="F26" s="184"/>
      <c r="G26" s="185"/>
      <c r="H26" s="186"/>
      <c r="I26" s="435" t="str">
        <f>IF(OR(F26="",H26=""),"",IF(G26=Dades!$C$474,Dades!$D$474,IF(G26=Dades!$C$475,Dades!$D$475,VLOOKUP(F26,Dades!$AH$473:$AI$717,2,0))))</f>
        <v/>
      </c>
      <c r="J26" s="62" t="str">
        <f t="shared" si="0"/>
        <v/>
      </c>
      <c r="K26" s="23"/>
      <c r="L26" s="23"/>
    </row>
    <row r="27" spans="1:12" s="1" customFormat="1" ht="15" customHeight="1" x14ac:dyDescent="0.3">
      <c r="A27" s="13"/>
      <c r="B27" s="10"/>
      <c r="C27" s="10"/>
      <c r="E27" s="177"/>
      <c r="F27" s="184"/>
      <c r="G27" s="185"/>
      <c r="H27" s="186"/>
      <c r="I27" s="435" t="str">
        <f>IF(OR(F27="",H27=""),"",IF(G27=Dades!$C$474,Dades!$D$474,IF(G27=Dades!$C$475,Dades!$D$475,VLOOKUP(F27,Dades!$AH$473:$AI$717,2,0))))</f>
        <v/>
      </c>
      <c r="J27" s="62" t="str">
        <f t="shared" si="0"/>
        <v/>
      </c>
      <c r="K27" s="23"/>
      <c r="L27" s="23"/>
    </row>
    <row r="28" spans="1:12" s="1" customFormat="1" ht="15" customHeight="1" x14ac:dyDescent="0.3">
      <c r="A28" s="13"/>
      <c r="B28" s="10"/>
      <c r="C28" s="10"/>
      <c r="E28" s="177"/>
      <c r="F28" s="184"/>
      <c r="G28" s="185"/>
      <c r="H28" s="186"/>
      <c r="I28" s="435" t="str">
        <f>IF(OR(F28="",H28=""),"",IF(G28=Dades!$C$474,Dades!$D$474,IF(G28=Dades!$C$475,Dades!$D$475,VLOOKUP(F28,Dades!$AH$473:$AI$717,2,0))))</f>
        <v/>
      </c>
      <c r="J28" s="62" t="str">
        <f t="shared" si="0"/>
        <v/>
      </c>
      <c r="K28" s="23"/>
      <c r="L28" s="23"/>
    </row>
    <row r="29" spans="1:12" s="1" customFormat="1" ht="15" customHeight="1" x14ac:dyDescent="0.3">
      <c r="A29" s="13"/>
      <c r="B29" s="10"/>
      <c r="C29" s="10"/>
      <c r="E29" s="177"/>
      <c r="F29" s="184"/>
      <c r="G29" s="185"/>
      <c r="H29" s="186"/>
      <c r="I29" s="435" t="str">
        <f>IF(OR(F29="",H29=""),"",IF(G29=Dades!$C$474,Dades!$D$474,IF(G29=Dades!$C$475,Dades!$D$475,VLOOKUP(F29,Dades!$AH$473:$AI$717,2,0))))</f>
        <v/>
      </c>
      <c r="J29" s="62" t="str">
        <f t="shared" si="0"/>
        <v/>
      </c>
      <c r="K29" s="23"/>
      <c r="L29" s="23"/>
    </row>
    <row r="30" spans="1:12" s="1" customFormat="1" ht="15" customHeight="1" x14ac:dyDescent="0.3">
      <c r="A30" s="13"/>
      <c r="B30" s="10"/>
      <c r="C30" s="10"/>
      <c r="E30" s="177"/>
      <c r="F30" s="184"/>
      <c r="G30" s="185"/>
      <c r="H30" s="186"/>
      <c r="I30" s="435" t="str">
        <f>IF(OR(F30="",H30=""),"",IF(G30=Dades!$C$474,Dades!$D$474,IF(G30=Dades!$C$475,Dades!$D$475,VLOOKUP(F30,Dades!$AH$473:$AI$717,2,0))))</f>
        <v/>
      </c>
      <c r="J30" s="62" t="str">
        <f t="shared" si="0"/>
        <v/>
      </c>
      <c r="K30" s="23"/>
      <c r="L30" s="23"/>
    </row>
    <row r="31" spans="1:12" s="1" customFormat="1" ht="15" customHeight="1" x14ac:dyDescent="0.3">
      <c r="A31" s="28"/>
      <c r="B31" s="10"/>
      <c r="C31" s="10"/>
      <c r="E31" s="177"/>
      <c r="F31" s="184"/>
      <c r="G31" s="185"/>
      <c r="H31" s="186"/>
      <c r="I31" s="435" t="str">
        <f>IF(OR(F31="",H31=""),"",IF(G31=Dades!$C$474,Dades!$D$474,IF(G31=Dades!$C$475,Dades!$D$475,VLOOKUP(F31,Dades!$AH$473:$AI$717,2,0))))</f>
        <v/>
      </c>
      <c r="J31" s="62" t="str">
        <f t="shared" si="0"/>
        <v/>
      </c>
      <c r="K31" s="23"/>
      <c r="L31" s="23"/>
    </row>
    <row r="32" spans="1:12" s="1" customFormat="1" ht="15" customHeight="1" x14ac:dyDescent="0.3">
      <c r="A32" s="28"/>
      <c r="B32" s="10"/>
      <c r="C32" s="10"/>
      <c r="E32" s="177"/>
      <c r="F32" s="184"/>
      <c r="G32" s="185"/>
      <c r="H32" s="186"/>
      <c r="I32" s="435" t="str">
        <f>IF(OR(F32="",H32=""),"",IF(G32=Dades!$C$474,Dades!$D$474,IF(G32=Dades!$C$475,Dades!$D$475,VLOOKUP(F32,Dades!$AH$473:$AI$717,2,0))))</f>
        <v/>
      </c>
      <c r="J32" s="62" t="str">
        <f t="shared" si="0"/>
        <v/>
      </c>
      <c r="K32" s="23"/>
      <c r="L32" s="23"/>
    </row>
    <row r="33" spans="1:17" s="1" customFormat="1" ht="15" customHeight="1" x14ac:dyDescent="0.3">
      <c r="A33" s="28"/>
      <c r="B33" s="10"/>
      <c r="C33" s="10"/>
      <c r="E33" s="177"/>
      <c r="F33" s="184"/>
      <c r="G33" s="185"/>
      <c r="H33" s="186"/>
      <c r="I33" s="435" t="str">
        <f>IF(OR(F33="",H33=""),"",IF(G33=Dades!$C$474,Dades!$D$474,IF(G33=Dades!$C$475,Dades!$D$475,VLOOKUP(F33,Dades!$AH$473:$AI$717,2,0))))</f>
        <v/>
      </c>
      <c r="J33" s="62" t="str">
        <f t="shared" si="0"/>
        <v/>
      </c>
      <c r="K33" s="23"/>
      <c r="L33" s="23"/>
    </row>
    <row r="34" spans="1:17" s="1" customFormat="1" ht="15" customHeight="1" x14ac:dyDescent="0.3">
      <c r="A34" s="28"/>
      <c r="B34" s="10"/>
      <c r="C34" s="10"/>
      <c r="E34" s="177"/>
      <c r="F34" s="184"/>
      <c r="G34" s="185"/>
      <c r="H34" s="186"/>
      <c r="I34" s="435" t="str">
        <f>IF(OR(F34="",H34=""),"",IF(G34=Dades!$C$474,Dades!$D$474,IF(G34=Dades!$C$475,Dades!$D$475,VLOOKUP(F34,Dades!$AH$473:$AI$717,2,0))))</f>
        <v/>
      </c>
      <c r="J34" s="62" t="str">
        <f t="shared" si="0"/>
        <v/>
      </c>
      <c r="K34" s="23"/>
      <c r="L34" s="23"/>
    </row>
    <row r="35" spans="1:17" s="1" customFormat="1" ht="15" customHeight="1" x14ac:dyDescent="0.3">
      <c r="A35" s="28"/>
      <c r="B35" s="10"/>
      <c r="C35" s="10"/>
      <c r="E35" s="177"/>
      <c r="F35" s="184"/>
      <c r="G35" s="185"/>
      <c r="H35" s="186"/>
      <c r="I35" s="435" t="str">
        <f>IF(OR(F35="",H35=""),"",IF(G35=Dades!$C$474,Dades!$D$474,IF(G35=Dades!$C$475,Dades!$D$475,VLOOKUP(F35,Dades!$AH$473:$AI$717,2,0))))</f>
        <v/>
      </c>
      <c r="J35" s="62" t="str">
        <f t="shared" si="0"/>
        <v/>
      </c>
      <c r="K35" s="23"/>
      <c r="L35" s="23"/>
    </row>
    <row r="36" spans="1:17" s="1" customFormat="1" x14ac:dyDescent="0.3">
      <c r="A36" s="28"/>
      <c r="B36" s="10"/>
      <c r="C36" s="10"/>
      <c r="E36" s="177"/>
      <c r="F36" s="184"/>
      <c r="G36" s="185"/>
      <c r="H36" s="186"/>
      <c r="I36" s="435" t="str">
        <f>IF(OR(F36="",H36=""),"",IF(G36=Dades!$C$474,Dades!$D$474,IF(G36=Dades!$C$475,Dades!$D$475,VLOOKUP(F36,Dades!$AH$473:$AI$717,2,0))))</f>
        <v/>
      </c>
      <c r="J36" s="62" t="str">
        <f t="shared" si="0"/>
        <v/>
      </c>
      <c r="K36" s="23"/>
      <c r="L36" s="23"/>
    </row>
    <row r="37" spans="1:17" s="1" customFormat="1" x14ac:dyDescent="0.3">
      <c r="A37" s="28"/>
      <c r="B37" s="10"/>
      <c r="C37" s="10"/>
      <c r="E37" s="177"/>
      <c r="F37" s="184"/>
      <c r="G37" s="185"/>
      <c r="H37" s="186"/>
      <c r="I37" s="435" t="str">
        <f>IF(OR(F37="",H37=""),"",IF(G37=Dades!$C$474,Dades!$D$474,IF(G37=Dades!$C$475,Dades!$D$475,VLOOKUP(F37,Dades!$AH$473:$AI$717,2,0))))</f>
        <v/>
      </c>
      <c r="J37" s="62" t="str">
        <f t="shared" si="0"/>
        <v/>
      </c>
      <c r="K37" s="23"/>
      <c r="L37" s="23"/>
    </row>
    <row r="38" spans="1:17" s="1" customFormat="1" x14ac:dyDescent="0.3">
      <c r="A38" s="28"/>
      <c r="B38" s="10"/>
      <c r="C38" s="10"/>
      <c r="E38" s="177"/>
      <c r="F38" s="184"/>
      <c r="G38" s="185"/>
      <c r="H38" s="186"/>
      <c r="I38" s="435" t="str">
        <f>IF(OR(F38="",H38=""),"",IF(G38=Dades!$C$474,Dades!$D$474,IF(G38=Dades!$C$475,Dades!$D$475,VLOOKUP(F38,Dades!$AH$473:$AI$717,2,0))))</f>
        <v/>
      </c>
      <c r="J38" s="62" t="str">
        <f t="shared" si="0"/>
        <v/>
      </c>
      <c r="K38" s="23"/>
      <c r="L38" s="23"/>
    </row>
    <row r="39" spans="1:17" s="1" customFormat="1" x14ac:dyDescent="0.3">
      <c r="A39" s="28"/>
      <c r="B39" s="10"/>
      <c r="C39" s="10"/>
      <c r="E39" s="177"/>
      <c r="F39" s="184"/>
      <c r="G39" s="185"/>
      <c r="H39" s="186"/>
      <c r="I39" s="435" t="str">
        <f>IF(OR(F39="",H39=""),"",IF(G39=Dades!$C$474,Dades!$D$474,IF(G39=Dades!$C$475,Dades!$D$475,VLOOKUP(F39,Dades!$AH$473:$AI$717,2,0))))</f>
        <v/>
      </c>
      <c r="J39" s="62" t="str">
        <f t="shared" si="0"/>
        <v/>
      </c>
      <c r="K39" s="23"/>
      <c r="L39" s="23"/>
    </row>
    <row r="40" spans="1:17" s="1" customFormat="1" x14ac:dyDescent="0.3">
      <c r="A40" s="28"/>
      <c r="B40" s="10"/>
      <c r="C40" s="10"/>
      <c r="E40" s="177"/>
      <c r="F40" s="184"/>
      <c r="G40" s="185"/>
      <c r="H40" s="186"/>
      <c r="I40" s="435" t="str">
        <f>IF(OR(F40="",H40=""),"",IF(G40=Dades!$C$474,Dades!$D$474,IF(G40=Dades!$C$475,Dades!$D$475,VLOOKUP(F40,Dades!$AH$473:$AI$717,2,0))))</f>
        <v/>
      </c>
      <c r="J40" s="62" t="str">
        <f t="shared" si="0"/>
        <v/>
      </c>
      <c r="K40" s="23"/>
      <c r="L40" s="23"/>
    </row>
    <row r="41" spans="1:17" s="1" customFormat="1" ht="18.75" customHeight="1" x14ac:dyDescent="0.3">
      <c r="A41" s="28"/>
      <c r="B41" s="10"/>
      <c r="C41" s="10"/>
      <c r="J41" s="39">
        <f>SUM(J19:J40)</f>
        <v>0</v>
      </c>
    </row>
    <row r="42" spans="1:17" s="1" customFormat="1" ht="18.75" customHeight="1" x14ac:dyDescent="0.3">
      <c r="A42" s="28"/>
      <c r="B42" s="10"/>
      <c r="C42" s="10"/>
    </row>
    <row r="43" spans="1:17" s="18" customFormat="1" ht="16.5" customHeight="1" x14ac:dyDescent="0.25">
      <c r="A43" s="28"/>
      <c r="B43" s="12"/>
      <c r="C43" s="10"/>
      <c r="D43" s="638" t="s">
        <v>646</v>
      </c>
      <c r="E43" s="638"/>
      <c r="F43" s="638"/>
      <c r="G43" s="638"/>
      <c r="H43" s="638"/>
      <c r="I43" s="638"/>
      <c r="J43" s="638"/>
      <c r="K43" s="638"/>
      <c r="L43" s="27"/>
      <c r="M43" s="27"/>
      <c r="N43" s="19"/>
      <c r="O43" s="19"/>
      <c r="P43" s="19"/>
      <c r="Q43" s="19"/>
    </row>
    <row r="44" spans="1:17" s="1" customFormat="1" ht="42" customHeight="1" x14ac:dyDescent="0.3">
      <c r="A44" s="28"/>
      <c r="B44" s="10"/>
      <c r="C44" s="10"/>
      <c r="E44" s="656" t="s">
        <v>1057</v>
      </c>
      <c r="F44" s="656"/>
      <c r="G44" s="656"/>
      <c r="H44" s="656"/>
      <c r="I44" s="656"/>
      <c r="J44" s="656"/>
      <c r="K44" s="656"/>
      <c r="L44" s="69"/>
      <c r="M44" s="27"/>
    </row>
    <row r="45" spans="1:17" s="1" customFormat="1" ht="68.25" customHeight="1" x14ac:dyDescent="0.3">
      <c r="A45" s="28"/>
      <c r="B45" s="10"/>
      <c r="C45" s="10"/>
      <c r="E45" s="657" t="s">
        <v>604</v>
      </c>
      <c r="F45" s="657"/>
      <c r="G45" s="657"/>
      <c r="H45" s="657"/>
      <c r="I45" s="657"/>
      <c r="J45" s="657"/>
      <c r="K45" s="657"/>
    </row>
    <row r="46" spans="1:17" s="1" customFormat="1" ht="15" customHeight="1" x14ac:dyDescent="0.3">
      <c r="A46" s="28"/>
      <c r="B46" s="10"/>
      <c r="C46" s="10"/>
      <c r="E46" s="392"/>
      <c r="F46" s="392"/>
      <c r="G46" s="392"/>
      <c r="H46" s="392"/>
      <c r="I46" s="392"/>
      <c r="J46" s="392"/>
      <c r="K46" s="392"/>
    </row>
    <row r="47" spans="1:17" s="1" customFormat="1" ht="16.5" customHeight="1" x14ac:dyDescent="0.3">
      <c r="A47" s="28"/>
      <c r="B47" s="10"/>
      <c r="C47" s="10"/>
      <c r="E47" s="635" t="s">
        <v>631</v>
      </c>
      <c r="F47" s="635" t="s">
        <v>601</v>
      </c>
      <c r="G47" s="636" t="s">
        <v>602</v>
      </c>
      <c r="H47" s="636" t="s">
        <v>607</v>
      </c>
      <c r="I47" s="636" t="s">
        <v>603</v>
      </c>
      <c r="J47" s="636" t="s">
        <v>600</v>
      </c>
      <c r="K47" s="636" t="s">
        <v>1059</v>
      </c>
      <c r="M47" s="45"/>
    </row>
    <row r="48" spans="1:17" s="1" customFormat="1" ht="14.25" customHeight="1" x14ac:dyDescent="0.3">
      <c r="A48" s="28"/>
      <c r="B48" s="10"/>
      <c r="C48" s="10"/>
      <c r="E48" s="635"/>
      <c r="F48" s="635"/>
      <c r="G48" s="637"/>
      <c r="H48" s="637"/>
      <c r="I48" s="637"/>
      <c r="J48" s="637"/>
      <c r="K48" s="637"/>
    </row>
    <row r="49" spans="1:12" s="1" customFormat="1" hidden="1" x14ac:dyDescent="0.3">
      <c r="A49" s="28"/>
      <c r="B49" s="10"/>
      <c r="C49" s="10"/>
      <c r="E49" s="33" t="s">
        <v>571</v>
      </c>
      <c r="F49" s="393"/>
      <c r="G49" s="393"/>
      <c r="H49" s="393"/>
      <c r="I49" s="393"/>
      <c r="J49" s="393"/>
      <c r="K49" s="33" t="s">
        <v>7</v>
      </c>
    </row>
    <row r="50" spans="1:12" s="1" customFormat="1" x14ac:dyDescent="0.3">
      <c r="A50" s="28"/>
      <c r="B50" s="10"/>
      <c r="C50" s="10"/>
      <c r="E50" s="177"/>
      <c r="F50" s="177"/>
      <c r="G50" s="184"/>
      <c r="H50" s="185"/>
      <c r="I50" s="186"/>
      <c r="J50" s="435" t="str">
        <f>IF(OR(G50="",I50=""),"",IF(H50=Dades!$C$474,Dades!$D$474,IF(H50=Dades!$C$475,Dades!$D$475,VLOOKUP(G50,Dades!$AH$473:$AI$717,2,0))))</f>
        <v/>
      </c>
      <c r="K50" s="62" t="str">
        <f>IF(J50="","",I50*J50)</f>
        <v/>
      </c>
    </row>
    <row r="51" spans="1:12" s="1" customFormat="1" x14ac:dyDescent="0.3">
      <c r="A51" s="28"/>
      <c r="B51" s="10"/>
      <c r="C51" s="10"/>
      <c r="E51" s="177"/>
      <c r="F51" s="177"/>
      <c r="G51" s="184"/>
      <c r="H51" s="185"/>
      <c r="I51" s="186"/>
      <c r="J51" s="435" t="str">
        <f>IF(OR(G51="",I51=""),"",IF(H51=Dades!$C$474,Dades!$D$474,IF(H51=Dades!$C$475,Dades!$D$475,VLOOKUP(G51,Dades!$AH$473:$AI$717,2,0))))</f>
        <v/>
      </c>
      <c r="K51" s="62" t="str">
        <f t="shared" ref="K51:K69" si="1">IF(J51="","",I51*J51)</f>
        <v/>
      </c>
    </row>
    <row r="52" spans="1:12" s="1" customFormat="1" x14ac:dyDescent="0.3">
      <c r="A52" s="17"/>
      <c r="B52" s="10"/>
      <c r="C52" s="10"/>
      <c r="E52" s="177"/>
      <c r="F52" s="177"/>
      <c r="G52" s="184"/>
      <c r="H52" s="185"/>
      <c r="I52" s="186"/>
      <c r="J52" s="435" t="str">
        <f>IF(OR(G52="",I52=""),"",IF(H52=Dades!$C$474,Dades!$D$474,IF(H52=Dades!$C$475,Dades!$D$475,VLOOKUP(G52,Dades!$AH$473:$AI$717,2,0))))</f>
        <v/>
      </c>
      <c r="K52" s="62" t="str">
        <f t="shared" si="1"/>
        <v/>
      </c>
    </row>
    <row r="53" spans="1:12" s="1" customFormat="1" x14ac:dyDescent="0.3">
      <c r="A53" s="17"/>
      <c r="B53" s="10"/>
      <c r="C53" s="10"/>
      <c r="E53" s="177"/>
      <c r="F53" s="177"/>
      <c r="G53" s="184"/>
      <c r="H53" s="185"/>
      <c r="I53" s="186"/>
      <c r="J53" s="435" t="str">
        <f>IF(OR(G53="",I53=""),"",IF(H53=Dades!$C$474,Dades!$D$474,IF(H53=Dades!$C$475,Dades!$D$475,VLOOKUP(G53,Dades!$AH$473:$AI$717,2,0))))</f>
        <v/>
      </c>
      <c r="K53" s="62" t="str">
        <f t="shared" si="1"/>
        <v/>
      </c>
    </row>
    <row r="54" spans="1:12" s="1" customFormat="1" x14ac:dyDescent="0.3">
      <c r="A54" s="17"/>
      <c r="B54" s="10"/>
      <c r="C54" s="10"/>
      <c r="E54" s="177"/>
      <c r="F54" s="177"/>
      <c r="G54" s="184"/>
      <c r="H54" s="185"/>
      <c r="I54" s="186"/>
      <c r="J54" s="435" t="str">
        <f>IF(OR(G54="",I54=""),"",IF(H54=Dades!$C$474,Dades!$D$474,IF(H54=Dades!$C$475,Dades!$D$475,VLOOKUP(G54,Dades!$AH$473:$AI$717,2,0))))</f>
        <v/>
      </c>
      <c r="K54" s="62" t="str">
        <f t="shared" si="1"/>
        <v/>
      </c>
    </row>
    <row r="55" spans="1:12" s="1" customFormat="1" x14ac:dyDescent="0.3">
      <c r="A55" s="10"/>
      <c r="B55" s="10"/>
      <c r="C55" s="10"/>
      <c r="E55" s="177"/>
      <c r="F55" s="177"/>
      <c r="G55" s="184"/>
      <c r="H55" s="185"/>
      <c r="I55" s="186"/>
      <c r="J55" s="435" t="str">
        <f>IF(OR(G55="",I55=""),"",IF(H55=Dades!$C$474,Dades!$D$474,IF(H55=Dades!$C$475,Dades!$D$475,VLOOKUP(G55,Dades!$AH$473:$AI$717,2,0))))</f>
        <v/>
      </c>
      <c r="K55" s="62" t="str">
        <f t="shared" si="1"/>
        <v/>
      </c>
    </row>
    <row r="56" spans="1:12" s="1" customFormat="1" x14ac:dyDescent="0.3">
      <c r="A56" s="18"/>
      <c r="B56" s="18"/>
      <c r="C56" s="18"/>
      <c r="E56" s="177"/>
      <c r="F56" s="177"/>
      <c r="G56" s="184"/>
      <c r="H56" s="185"/>
      <c r="I56" s="186"/>
      <c r="J56" s="435" t="str">
        <f>IF(OR(G56="",I56=""),"",IF(H56=Dades!$C$474,Dades!$D$474,IF(H56=Dades!$C$475,Dades!$D$475,VLOOKUP(G56,Dades!$AH$473:$AI$717,2,0))))</f>
        <v/>
      </c>
      <c r="K56" s="62" t="str">
        <f t="shared" si="1"/>
        <v/>
      </c>
    </row>
    <row r="57" spans="1:12" s="1" customFormat="1" x14ac:dyDescent="0.3">
      <c r="A57" s="18"/>
      <c r="B57" s="18"/>
      <c r="C57" s="18"/>
      <c r="E57" s="177"/>
      <c r="F57" s="177"/>
      <c r="G57" s="184"/>
      <c r="H57" s="185"/>
      <c r="I57" s="186"/>
      <c r="J57" s="435" t="str">
        <f>IF(OR(G57="",I57=""),"",IF(H57=Dades!$C$474,Dades!$D$474,IF(H57=Dades!$C$475,Dades!$D$475,VLOOKUP(G57,Dades!$AH$473:$AI$717,2,0))))</f>
        <v/>
      </c>
      <c r="K57" s="62" t="str">
        <f t="shared" si="1"/>
        <v/>
      </c>
    </row>
    <row r="58" spans="1:12" s="1" customFormat="1" x14ac:dyDescent="0.3">
      <c r="A58" s="18"/>
      <c r="B58" s="18"/>
      <c r="C58" s="18"/>
      <c r="E58" s="177"/>
      <c r="F58" s="177"/>
      <c r="G58" s="184"/>
      <c r="H58" s="185"/>
      <c r="I58" s="186"/>
      <c r="J58" s="435" t="str">
        <f>IF(OR(G58="",I58=""),"",IF(H58=Dades!$C$474,Dades!$D$474,IF(H58=Dades!$C$475,Dades!$D$475,VLOOKUP(G58,Dades!$AH$473:$AI$717,2,0))))</f>
        <v/>
      </c>
      <c r="K58" s="62" t="str">
        <f t="shared" si="1"/>
        <v/>
      </c>
    </row>
    <row r="59" spans="1:12" s="1" customFormat="1" x14ac:dyDescent="0.3">
      <c r="A59" s="18"/>
      <c r="B59" s="18"/>
      <c r="C59" s="18"/>
      <c r="E59" s="177"/>
      <c r="F59" s="177"/>
      <c r="G59" s="184"/>
      <c r="H59" s="185"/>
      <c r="I59" s="186"/>
      <c r="J59" s="435" t="str">
        <f>IF(OR(G59="",I59=""),"",IF(H59=Dades!$C$474,Dades!$D$474,IF(H59=Dades!$C$475,Dades!$D$475,VLOOKUP(G59,Dades!$AH$473:$AI$717,2,0))))</f>
        <v/>
      </c>
      <c r="K59" s="62" t="str">
        <f t="shared" si="1"/>
        <v/>
      </c>
    </row>
    <row r="60" spans="1:12" s="1" customFormat="1" x14ac:dyDescent="0.3">
      <c r="A60" s="18"/>
      <c r="B60" s="18"/>
      <c r="C60" s="18"/>
      <c r="E60" s="177"/>
      <c r="F60" s="177"/>
      <c r="G60" s="184"/>
      <c r="H60" s="185"/>
      <c r="I60" s="186"/>
      <c r="J60" s="435" t="str">
        <f>IF(OR(G60="",I60=""),"",IF(H60=Dades!$C$474,Dades!$D$474,IF(H60=Dades!$C$475,Dades!$D$475,VLOOKUP(G60,Dades!$AH$473:$AI$717,2,0))))</f>
        <v/>
      </c>
      <c r="K60" s="62" t="str">
        <f t="shared" si="1"/>
        <v/>
      </c>
      <c r="L60" s="23"/>
    </row>
    <row r="61" spans="1:12" s="1" customFormat="1" x14ac:dyDescent="0.3">
      <c r="A61" s="18"/>
      <c r="B61" s="18"/>
      <c r="C61" s="18"/>
      <c r="E61" s="177"/>
      <c r="F61" s="177"/>
      <c r="G61" s="184"/>
      <c r="H61" s="185"/>
      <c r="I61" s="186"/>
      <c r="J61" s="435" t="str">
        <f>IF(OR(G61="",I61=""),"",IF(H61=Dades!$C$474,Dades!$D$474,IF(H61=Dades!$C$475,Dades!$D$475,VLOOKUP(G61,Dades!$AH$473:$AI$717,2,0))))</f>
        <v/>
      </c>
      <c r="K61" s="62" t="str">
        <f t="shared" si="1"/>
        <v/>
      </c>
      <c r="L61" s="23"/>
    </row>
    <row r="62" spans="1:12" s="1" customFormat="1" x14ac:dyDescent="0.3">
      <c r="A62" s="18"/>
      <c r="B62" s="18"/>
      <c r="C62" s="18"/>
      <c r="E62" s="177"/>
      <c r="F62" s="177"/>
      <c r="G62" s="184"/>
      <c r="H62" s="185"/>
      <c r="I62" s="186"/>
      <c r="J62" s="435" t="str">
        <f>IF(OR(G62="",I62=""),"",IF(H62=Dades!$C$474,Dades!$D$474,IF(H62=Dades!$C$475,Dades!$D$475,VLOOKUP(G62,Dades!$AH$473:$AI$717,2,0))))</f>
        <v/>
      </c>
      <c r="K62" s="62" t="str">
        <f t="shared" si="1"/>
        <v/>
      </c>
      <c r="L62" s="23"/>
    </row>
    <row r="63" spans="1:12" s="1" customFormat="1" x14ac:dyDescent="0.3">
      <c r="A63" s="18"/>
      <c r="B63" s="18"/>
      <c r="C63" s="18"/>
      <c r="E63" s="177"/>
      <c r="F63" s="177"/>
      <c r="G63" s="184"/>
      <c r="H63" s="185"/>
      <c r="I63" s="186"/>
      <c r="J63" s="435" t="str">
        <f>IF(OR(G63="",I63=""),"",IF(H63=Dades!$C$474,Dades!$D$474,IF(H63=Dades!$C$475,Dades!$D$475,VLOOKUP(G63,Dades!$AH$473:$AI$717,2,0))))</f>
        <v/>
      </c>
      <c r="K63" s="62" t="str">
        <f t="shared" si="1"/>
        <v/>
      </c>
      <c r="L63" s="23"/>
    </row>
    <row r="64" spans="1:12" s="1" customFormat="1" x14ac:dyDescent="0.3">
      <c r="A64" s="18"/>
      <c r="B64" s="18"/>
      <c r="C64" s="18"/>
      <c r="E64" s="177"/>
      <c r="F64" s="177"/>
      <c r="G64" s="184"/>
      <c r="H64" s="185"/>
      <c r="I64" s="186"/>
      <c r="J64" s="435" t="str">
        <f>IF(OR(G64="",I64=""),"",IF(H64=Dades!$C$474,Dades!$D$474,IF(H64=Dades!$C$475,Dades!$D$475,VLOOKUP(G64,Dades!$AH$473:$AI$717,2,0))))</f>
        <v/>
      </c>
      <c r="K64" s="62" t="str">
        <f t="shared" si="1"/>
        <v/>
      </c>
      <c r="L64" s="23"/>
    </row>
    <row r="65" spans="1:57" s="1" customFormat="1" x14ac:dyDescent="0.3">
      <c r="A65" s="18"/>
      <c r="B65" s="18"/>
      <c r="C65" s="18"/>
      <c r="E65" s="177"/>
      <c r="F65" s="177"/>
      <c r="G65" s="184"/>
      <c r="H65" s="185"/>
      <c r="I65" s="186"/>
      <c r="J65" s="435" t="str">
        <f>IF(OR(G65="",I65=""),"",IF(H65=Dades!$C$474,Dades!$D$474,IF(H65=Dades!$C$475,Dades!$D$475,VLOOKUP(G65,Dades!$AH$473:$AI$717,2,0))))</f>
        <v/>
      </c>
      <c r="K65" s="62" t="str">
        <f t="shared" si="1"/>
        <v/>
      </c>
      <c r="L65" s="23"/>
    </row>
    <row r="66" spans="1:57" s="1" customFormat="1" x14ac:dyDescent="0.3">
      <c r="A66" s="18"/>
      <c r="B66" s="18"/>
      <c r="C66" s="18"/>
      <c r="E66" s="177"/>
      <c r="F66" s="177"/>
      <c r="G66" s="184"/>
      <c r="H66" s="185"/>
      <c r="I66" s="186"/>
      <c r="J66" s="435" t="str">
        <f>IF(OR(G66="",I66=""),"",IF(H66=Dades!$C$474,Dades!$D$474,IF(H66=Dades!$C$475,Dades!$D$475,VLOOKUP(G66,Dades!$AH$473:$AI$717,2,0))))</f>
        <v/>
      </c>
      <c r="K66" s="62" t="str">
        <f t="shared" si="1"/>
        <v/>
      </c>
    </row>
    <row r="67" spans="1:57" s="1" customFormat="1" x14ac:dyDescent="0.3">
      <c r="A67" s="18"/>
      <c r="B67" s="18"/>
      <c r="C67" s="18"/>
      <c r="E67" s="177"/>
      <c r="F67" s="177"/>
      <c r="G67" s="184"/>
      <c r="H67" s="185"/>
      <c r="I67" s="186"/>
      <c r="J67" s="435" t="str">
        <f>IF(OR(G67="",I67=""),"",IF(H67=Dades!$C$474,Dades!$D$474,IF(H67=Dades!$C$475,Dades!$D$475,VLOOKUP(G67,Dades!$AH$473:$AI$717,2,0))))</f>
        <v/>
      </c>
      <c r="K67" s="62" t="str">
        <f t="shared" si="1"/>
        <v/>
      </c>
    </row>
    <row r="68" spans="1:57" s="1" customFormat="1" x14ac:dyDescent="0.3">
      <c r="A68" s="18"/>
      <c r="B68" s="18"/>
      <c r="C68" s="18"/>
      <c r="E68" s="177"/>
      <c r="F68" s="177"/>
      <c r="G68" s="184"/>
      <c r="H68" s="185"/>
      <c r="I68" s="186"/>
      <c r="J68" s="435" t="str">
        <f>IF(OR(G68="",I68=""),"",IF(H68=Dades!$C$474,Dades!$D$474,IF(H68=Dades!$C$475,Dades!$D$475,VLOOKUP(G68,Dades!$AH$473:$AI$717,2,0))))</f>
        <v/>
      </c>
      <c r="K68" s="62" t="str">
        <f t="shared" si="1"/>
        <v/>
      </c>
    </row>
    <row r="69" spans="1:57" s="1" customFormat="1" x14ac:dyDescent="0.3">
      <c r="A69" s="18"/>
      <c r="B69" s="18"/>
      <c r="C69" s="18"/>
      <c r="E69" s="177"/>
      <c r="F69" s="177"/>
      <c r="G69" s="184"/>
      <c r="H69" s="185"/>
      <c r="I69" s="186"/>
      <c r="J69" s="435" t="str">
        <f>IF(OR(G69="",I69=""),"",IF(H69=Dades!$C$474,Dades!$D$474,IF(H69=Dades!$C$475,Dades!$D$475,VLOOKUP(G69,Dades!$AH$473:$AI$717,2,0))))</f>
        <v/>
      </c>
      <c r="K69" s="62" t="str">
        <f t="shared" si="1"/>
        <v/>
      </c>
    </row>
    <row r="70" spans="1:57" s="1" customFormat="1" x14ac:dyDescent="0.3">
      <c r="A70" s="10"/>
      <c r="B70" s="10"/>
      <c r="C70" s="10"/>
      <c r="K70" s="39">
        <f>SUM(K50:K69)</f>
        <v>0</v>
      </c>
    </row>
    <row r="71" spans="1:57" s="1" customFormat="1" x14ac:dyDescent="0.3">
      <c r="A71" s="10"/>
      <c r="B71" s="10"/>
      <c r="C71" s="10"/>
      <c r="J71" s="70"/>
    </row>
    <row r="72" spans="1:57" s="1" customFormat="1" x14ac:dyDescent="0.3">
      <c r="A72" s="10"/>
      <c r="B72" s="10"/>
      <c r="C72" s="10"/>
      <c r="D72" s="638" t="s">
        <v>647</v>
      </c>
      <c r="E72" s="638"/>
      <c r="F72" s="638"/>
      <c r="G72" s="638"/>
      <c r="H72" s="638"/>
      <c r="I72" s="638"/>
      <c r="J72" s="638"/>
      <c r="K72" s="638"/>
    </row>
    <row r="73" spans="1:57" s="1" customFormat="1" ht="16.5" customHeight="1" x14ac:dyDescent="0.3">
      <c r="A73" s="10"/>
      <c r="B73" s="10"/>
      <c r="C73" s="10"/>
      <c r="G73" s="56"/>
      <c r="H73" s="56"/>
      <c r="I73" s="56"/>
      <c r="J73" s="56"/>
      <c r="K73" s="56"/>
      <c r="L73" s="56"/>
      <c r="M73" s="56"/>
      <c r="AW73" s="56"/>
      <c r="AX73" s="56"/>
      <c r="AY73" s="56"/>
      <c r="AZ73" s="56"/>
      <c r="BA73" s="56"/>
      <c r="BB73" s="56"/>
      <c r="BC73" s="56"/>
      <c r="BD73" s="56"/>
      <c r="BE73" s="56"/>
    </row>
    <row r="74" spans="1:57" s="1" customFormat="1" ht="18.75" customHeight="1" x14ac:dyDescent="0.3">
      <c r="A74" s="10"/>
      <c r="B74" s="10"/>
      <c r="C74" s="10"/>
      <c r="E74" s="656" t="s">
        <v>641</v>
      </c>
      <c r="F74" s="656"/>
      <c r="G74" s="656"/>
      <c r="H74" s="656"/>
      <c r="I74" s="656"/>
      <c r="J74" s="656"/>
      <c r="K74" s="656"/>
      <c r="L74" s="56"/>
      <c r="M74" s="56"/>
      <c r="AW74" s="56"/>
      <c r="AX74" s="56"/>
      <c r="AY74" s="56"/>
      <c r="AZ74" s="56"/>
      <c r="BA74" s="56"/>
      <c r="BB74" s="56"/>
      <c r="BC74" s="56"/>
      <c r="BD74" s="56"/>
      <c r="BE74" s="56"/>
    </row>
    <row r="75" spans="1:57" s="1" customFormat="1" x14ac:dyDescent="0.3">
      <c r="A75" s="10"/>
      <c r="B75" s="10"/>
      <c r="C75" s="10"/>
      <c r="G75" s="56"/>
      <c r="H75" s="56"/>
      <c r="I75" s="56"/>
      <c r="J75" s="56"/>
      <c r="K75" s="56"/>
      <c r="L75" s="56"/>
      <c r="M75" s="56"/>
      <c r="AW75" s="56"/>
      <c r="AX75" s="56"/>
      <c r="AY75" s="56"/>
      <c r="AZ75" s="56"/>
      <c r="BA75" s="56"/>
      <c r="BB75" s="56"/>
      <c r="BC75" s="56"/>
      <c r="BD75" s="56"/>
      <c r="BE75" s="56"/>
    </row>
    <row r="76" spans="1:57" s="1" customFormat="1" ht="16.5" customHeight="1" x14ac:dyDescent="0.3">
      <c r="A76" s="10"/>
      <c r="B76" s="10"/>
      <c r="C76" s="10"/>
      <c r="E76" s="635" t="s">
        <v>571</v>
      </c>
      <c r="F76" s="635" t="s">
        <v>642</v>
      </c>
      <c r="G76" s="635" t="s">
        <v>833</v>
      </c>
      <c r="H76" s="635" t="s">
        <v>597</v>
      </c>
      <c r="I76" s="635" t="s">
        <v>606</v>
      </c>
      <c r="J76" s="635" t="s">
        <v>599</v>
      </c>
      <c r="L76" s="56"/>
      <c r="M76" s="56"/>
      <c r="AW76" s="56"/>
      <c r="AX76" s="56"/>
      <c r="AY76" s="56"/>
      <c r="AZ76" s="56"/>
      <c r="BA76" s="56"/>
      <c r="BB76" s="56"/>
      <c r="BC76" s="56"/>
      <c r="BD76" s="56"/>
      <c r="BE76" s="56"/>
    </row>
    <row r="77" spans="1:57" s="1" customFormat="1" ht="16.5" customHeight="1" x14ac:dyDescent="0.3">
      <c r="A77" s="10"/>
      <c r="B77" s="10"/>
      <c r="C77" s="10"/>
      <c r="E77" s="635"/>
      <c r="F77" s="635"/>
      <c r="G77" s="635"/>
      <c r="H77" s="635"/>
      <c r="I77" s="635"/>
      <c r="J77" s="635"/>
      <c r="L77" s="56"/>
      <c r="M77" s="56"/>
      <c r="AW77" s="56"/>
      <c r="AX77" s="56"/>
      <c r="AY77" s="56"/>
      <c r="AZ77" s="56"/>
      <c r="BA77" s="56"/>
      <c r="BB77" s="56"/>
      <c r="BC77" s="56"/>
      <c r="BD77" s="56"/>
      <c r="BE77" s="56"/>
    </row>
    <row r="78" spans="1:57" s="1" customFormat="1" ht="17.25" hidden="1" customHeight="1" x14ac:dyDescent="0.3">
      <c r="A78" s="10"/>
      <c r="B78" s="10"/>
      <c r="C78" s="10"/>
      <c r="E78" s="33" t="s">
        <v>571</v>
      </c>
      <c r="F78" s="34"/>
      <c r="G78" s="34"/>
      <c r="H78" s="35"/>
      <c r="I78" s="35"/>
      <c r="J78" s="395" t="s">
        <v>7</v>
      </c>
      <c r="K78" s="23"/>
      <c r="L78" s="56"/>
      <c r="M78" s="56"/>
      <c r="AW78" s="56"/>
      <c r="AX78" s="56"/>
      <c r="AY78" s="56"/>
      <c r="AZ78" s="56"/>
      <c r="BA78" s="56"/>
      <c r="BB78" s="56"/>
      <c r="BC78" s="56"/>
      <c r="BD78" s="56"/>
      <c r="BE78" s="56"/>
    </row>
    <row r="79" spans="1:57" s="1" customFormat="1" x14ac:dyDescent="0.3">
      <c r="A79" s="10"/>
      <c r="B79" s="10"/>
      <c r="C79" s="10"/>
      <c r="E79" s="177"/>
      <c r="F79" s="421"/>
      <c r="G79" s="185"/>
      <c r="H79" s="186"/>
      <c r="I79" s="434"/>
      <c r="J79" s="62" t="str">
        <f t="shared" ref="J79:J98" si="2">IF(I79="","",H79*I79)</f>
        <v/>
      </c>
      <c r="L79" s="56"/>
      <c r="M79" s="56"/>
      <c r="AW79" s="56"/>
      <c r="AX79" s="56"/>
      <c r="AY79" s="56"/>
      <c r="AZ79" s="56"/>
      <c r="BA79" s="56"/>
      <c r="BB79" s="56"/>
      <c r="BC79" s="56"/>
      <c r="BD79" s="56"/>
      <c r="BE79" s="56"/>
    </row>
    <row r="80" spans="1:57" s="1" customFormat="1" x14ac:dyDescent="0.3">
      <c r="A80" s="10"/>
      <c r="B80" s="10"/>
      <c r="C80" s="10"/>
      <c r="E80" s="177"/>
      <c r="F80" s="421"/>
      <c r="G80" s="185"/>
      <c r="H80" s="186"/>
      <c r="I80" s="434"/>
      <c r="J80" s="62" t="str">
        <f t="shared" si="2"/>
        <v/>
      </c>
      <c r="K80" s="23"/>
      <c r="L80" s="56"/>
      <c r="M80" s="56"/>
      <c r="AW80" s="56"/>
      <c r="AX80" s="56"/>
      <c r="AY80" s="56"/>
      <c r="AZ80" s="56"/>
      <c r="BA80" s="56"/>
      <c r="BB80" s="56"/>
      <c r="BC80" s="56"/>
      <c r="BD80" s="56"/>
      <c r="BE80" s="56"/>
    </row>
    <row r="81" spans="5:48" x14ac:dyDescent="0.3">
      <c r="E81" s="177"/>
      <c r="F81" s="421"/>
      <c r="G81" s="185"/>
      <c r="H81" s="186"/>
      <c r="I81" s="434"/>
      <c r="J81" s="62" t="str">
        <f t="shared" si="2"/>
        <v/>
      </c>
      <c r="K81" s="23"/>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spans="5:48" x14ac:dyDescent="0.3">
      <c r="E82" s="177"/>
      <c r="F82" s="421"/>
      <c r="G82" s="185"/>
      <c r="H82" s="186"/>
      <c r="I82" s="434"/>
      <c r="J82" s="62" t="str">
        <f t="shared" si="2"/>
        <v/>
      </c>
      <c r="K82" s="23"/>
      <c r="L82" s="57"/>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spans="5:48" x14ac:dyDescent="0.3">
      <c r="E83" s="177"/>
      <c r="F83" s="421"/>
      <c r="G83" s="185"/>
      <c r="H83" s="186"/>
      <c r="I83" s="434"/>
      <c r="J83" s="62" t="str">
        <f t="shared" si="2"/>
        <v/>
      </c>
      <c r="K83" s="23"/>
      <c r="L83" s="57"/>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5:48" x14ac:dyDescent="0.3">
      <c r="E84" s="177"/>
      <c r="F84" s="421"/>
      <c r="G84" s="185"/>
      <c r="H84" s="186"/>
      <c r="I84" s="434"/>
      <c r="J84" s="62" t="str">
        <f t="shared" si="2"/>
        <v/>
      </c>
      <c r="K84" s="23"/>
      <c r="L84" s="57"/>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5:48" x14ac:dyDescent="0.3">
      <c r="E85" s="177"/>
      <c r="F85" s="421"/>
      <c r="G85" s="185"/>
      <c r="H85" s="186"/>
      <c r="I85" s="434"/>
      <c r="J85" s="62" t="str">
        <f t="shared" si="2"/>
        <v/>
      </c>
      <c r="K85" s="23"/>
      <c r="L85" s="57"/>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5:48" x14ac:dyDescent="0.3">
      <c r="E86" s="177"/>
      <c r="F86" s="421"/>
      <c r="G86" s="185"/>
      <c r="H86" s="186"/>
      <c r="I86" s="434"/>
      <c r="J86" s="62" t="str">
        <f t="shared" si="2"/>
        <v/>
      </c>
      <c r="K86" s="23"/>
      <c r="L86" s="57"/>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5:48" x14ac:dyDescent="0.3">
      <c r="E87" s="177"/>
      <c r="F87" s="421"/>
      <c r="G87" s="185"/>
      <c r="H87" s="186"/>
      <c r="I87" s="434"/>
      <c r="J87" s="62" t="str">
        <f t="shared" si="2"/>
        <v/>
      </c>
      <c r="K87" s="23"/>
      <c r="L87" s="57"/>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5:48" x14ac:dyDescent="0.3">
      <c r="E88" s="177"/>
      <c r="F88" s="421"/>
      <c r="G88" s="185"/>
      <c r="H88" s="186"/>
      <c r="I88" s="434"/>
      <c r="J88" s="62" t="str">
        <f t="shared" si="2"/>
        <v/>
      </c>
      <c r="K88" s="23"/>
      <c r="L88" s="57"/>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5:48" x14ac:dyDescent="0.3">
      <c r="E89" s="177"/>
      <c r="F89" s="421"/>
      <c r="G89" s="185"/>
      <c r="H89" s="186"/>
      <c r="I89" s="434"/>
      <c r="J89" s="62" t="str">
        <f t="shared" si="2"/>
        <v/>
      </c>
      <c r="K89" s="23"/>
      <c r="L89" s="57"/>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5:48" x14ac:dyDescent="0.3">
      <c r="E90" s="177"/>
      <c r="F90" s="421"/>
      <c r="G90" s="185"/>
      <c r="H90" s="186"/>
      <c r="I90" s="434"/>
      <c r="J90" s="62" t="str">
        <f t="shared" si="2"/>
        <v/>
      </c>
      <c r="K90" s="23"/>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5:48" x14ac:dyDescent="0.3">
      <c r="E91" s="177"/>
      <c r="F91" s="421"/>
      <c r="G91" s="185"/>
      <c r="H91" s="186"/>
      <c r="I91" s="434"/>
      <c r="J91" s="62" t="str">
        <f t="shared" si="2"/>
        <v/>
      </c>
      <c r="K91" s="23"/>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spans="5:48" x14ac:dyDescent="0.3">
      <c r="E92" s="177"/>
      <c r="F92" s="421"/>
      <c r="G92" s="185"/>
      <c r="H92" s="186"/>
      <c r="I92" s="434"/>
      <c r="J92" s="62" t="str">
        <f t="shared" si="2"/>
        <v/>
      </c>
      <c r="K92" s="23"/>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spans="5:48" ht="16.5" customHeight="1" x14ac:dyDescent="0.3">
      <c r="E93" s="177"/>
      <c r="F93" s="421"/>
      <c r="G93" s="185"/>
      <c r="H93" s="186"/>
      <c r="I93" s="434"/>
      <c r="J93" s="62" t="str">
        <f t="shared" si="2"/>
        <v/>
      </c>
      <c r="K93" s="23"/>
      <c r="L93" s="63"/>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spans="5:48" x14ac:dyDescent="0.3">
      <c r="E94" s="177"/>
      <c r="F94" s="421"/>
      <c r="G94" s="185"/>
      <c r="H94" s="186"/>
      <c r="I94" s="434"/>
      <c r="J94" s="62" t="str">
        <f t="shared" si="2"/>
        <v/>
      </c>
      <c r="K94" s="23"/>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spans="5:48" ht="16.5" customHeight="1" x14ac:dyDescent="0.3">
      <c r="E95" s="177"/>
      <c r="F95" s="421"/>
      <c r="G95" s="185"/>
      <c r="H95" s="186"/>
      <c r="I95" s="434"/>
      <c r="J95" s="62" t="str">
        <f t="shared" si="2"/>
        <v/>
      </c>
      <c r="K95" s="23"/>
      <c r="L95" s="64"/>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spans="5:48" x14ac:dyDescent="0.3">
      <c r="E96" s="177"/>
      <c r="F96" s="421"/>
      <c r="G96" s="185"/>
      <c r="H96" s="186"/>
      <c r="I96" s="434"/>
      <c r="J96" s="62" t="str">
        <f t="shared" si="2"/>
        <v/>
      </c>
      <c r="K96" s="23"/>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spans="5:48" x14ac:dyDescent="0.3">
      <c r="E97" s="177"/>
      <c r="F97" s="421"/>
      <c r="G97" s="185"/>
      <c r="H97" s="186"/>
      <c r="I97" s="434"/>
      <c r="J97" s="62" t="str">
        <f t="shared" si="2"/>
        <v/>
      </c>
      <c r="K97" s="23"/>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5:48" x14ac:dyDescent="0.3">
      <c r="E98" s="177"/>
      <c r="F98" s="421"/>
      <c r="G98" s="185"/>
      <c r="H98" s="186"/>
      <c r="I98" s="434"/>
      <c r="J98" s="62" t="str">
        <f t="shared" si="2"/>
        <v/>
      </c>
      <c r="K98" s="23"/>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spans="5:48" x14ac:dyDescent="0.3">
      <c r="F99" s="57"/>
      <c r="G99" s="57"/>
      <c r="H99" s="57"/>
      <c r="I99" s="57"/>
      <c r="J99" s="39">
        <f>SUM(J79:J98)</f>
        <v>0</v>
      </c>
      <c r="K99" s="57"/>
      <c r="L99" s="57"/>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spans="5:48" x14ac:dyDescent="0.3">
      <c r="F100" s="57"/>
      <c r="G100" s="57"/>
      <c r="H100" s="57"/>
      <c r="I100" s="57"/>
      <c r="J100" s="57"/>
      <c r="K100" s="57"/>
      <c r="L100" s="57"/>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spans="5:48" x14ac:dyDescent="0.3">
      <c r="F101" s="57"/>
      <c r="G101" s="57"/>
      <c r="H101" s="57"/>
      <c r="I101" s="57"/>
      <c r="J101" s="57"/>
      <c r="K101" s="57"/>
      <c r="L101" s="57"/>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spans="5:48" x14ac:dyDescent="0.3">
      <c r="F102" s="57"/>
      <c r="G102" s="57"/>
      <c r="H102" s="57"/>
      <c r="I102" s="57"/>
      <c r="J102" s="57"/>
      <c r="K102" s="57"/>
      <c r="L102" s="57"/>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spans="5:48" x14ac:dyDescent="0.3">
      <c r="F103" s="57"/>
      <c r="G103" s="57"/>
      <c r="H103" s="57"/>
      <c r="I103" s="57"/>
      <c r="J103" s="57"/>
      <c r="K103" s="57"/>
      <c r="L103" s="57"/>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spans="5:48" x14ac:dyDescent="0.3">
      <c r="F104" s="57"/>
      <c r="G104" s="57"/>
      <c r="H104" s="57"/>
      <c r="I104" s="57"/>
      <c r="J104" s="57"/>
      <c r="K104" s="57"/>
      <c r="L104" s="57"/>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spans="5:48" x14ac:dyDescent="0.3">
      <c r="F105" s="57"/>
      <c r="G105" s="57"/>
      <c r="H105" s="57"/>
      <c r="I105" s="57"/>
      <c r="J105" s="57"/>
      <c r="K105" s="57"/>
      <c r="L105" s="57"/>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spans="5:48" x14ac:dyDescent="0.3">
      <c r="F106" s="57"/>
      <c r="G106" s="57"/>
      <c r="H106" s="57"/>
      <c r="I106" s="57"/>
      <c r="J106" s="57"/>
      <c r="K106" s="57"/>
      <c r="L106" s="57"/>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spans="5:48" x14ac:dyDescent="0.3">
      <c r="F107" s="57"/>
      <c r="G107" s="57"/>
      <c r="H107" s="57"/>
      <c r="I107" s="57"/>
      <c r="J107" s="57"/>
      <c r="K107" s="57"/>
      <c r="L107" s="57"/>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spans="5:48" x14ac:dyDescent="0.3">
      <c r="F108" s="57"/>
      <c r="G108" s="57"/>
      <c r="H108" s="57"/>
      <c r="I108" s="57"/>
      <c r="J108" s="57"/>
      <c r="K108" s="57"/>
      <c r="L108" s="57"/>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spans="5:48" x14ac:dyDescent="0.3">
      <c r="F109" s="57"/>
      <c r="G109" s="57"/>
      <c r="H109" s="57"/>
      <c r="I109" s="57"/>
      <c r="J109" s="57"/>
      <c r="K109" s="57"/>
      <c r="L109" s="57"/>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spans="5:48" x14ac:dyDescent="0.3">
      <c r="F110" s="57"/>
      <c r="G110" s="57"/>
      <c r="H110" s="57"/>
      <c r="I110" s="57"/>
      <c r="J110" s="57"/>
      <c r="K110" s="57"/>
      <c r="L110" s="57"/>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spans="5:48" x14ac:dyDescent="0.3">
      <c r="F111" s="57"/>
      <c r="G111" s="57"/>
      <c r="H111" s="57"/>
      <c r="I111" s="57"/>
      <c r="J111" s="57"/>
      <c r="K111" s="57"/>
      <c r="L111" s="57"/>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spans="5:48" x14ac:dyDescent="0.3">
      <c r="F112" s="57"/>
      <c r="G112" s="57"/>
      <c r="H112" s="57"/>
      <c r="I112" s="57"/>
      <c r="J112" s="57"/>
      <c r="K112" s="57"/>
      <c r="L112" s="57"/>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spans="6:48" x14ac:dyDescent="0.3">
      <c r="F113" s="57"/>
      <c r="G113" s="57"/>
      <c r="H113" s="57"/>
      <c r="I113" s="57"/>
      <c r="J113" s="57"/>
      <c r="K113" s="57"/>
      <c r="L113" s="57"/>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spans="6:48" x14ac:dyDescent="0.3">
      <c r="F114" s="57"/>
      <c r="G114" s="57"/>
      <c r="H114" s="57"/>
      <c r="I114" s="57"/>
      <c r="J114" s="57"/>
      <c r="K114" s="57"/>
      <c r="L114" s="57"/>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spans="6:48" x14ac:dyDescent="0.3">
      <c r="F115" s="57"/>
      <c r="G115" s="57"/>
      <c r="H115" s="57"/>
      <c r="I115" s="57"/>
      <c r="J115" s="57"/>
      <c r="K115" s="57"/>
      <c r="L115" s="57"/>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spans="6:48" x14ac:dyDescent="0.3">
      <c r="F116" s="57"/>
      <c r="G116" s="57"/>
      <c r="H116" s="57"/>
      <c r="I116" s="57"/>
      <c r="J116" s="57"/>
      <c r="K116" s="57"/>
      <c r="L116" s="57"/>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spans="6:48" x14ac:dyDescent="0.3">
      <c r="F117" s="57"/>
      <c r="G117" s="57"/>
      <c r="H117" s="57"/>
      <c r="I117" s="57"/>
      <c r="J117" s="57"/>
      <c r="K117" s="57"/>
      <c r="L117" s="57"/>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spans="6:48" x14ac:dyDescent="0.3">
      <c r="F118" s="57"/>
      <c r="G118" s="57"/>
      <c r="H118" s="57"/>
      <c r="I118" s="57"/>
      <c r="J118" s="57"/>
      <c r="K118" s="57"/>
      <c r="L118" s="57"/>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spans="6:48" x14ac:dyDescent="0.3">
      <c r="F119" s="57"/>
      <c r="G119" s="57"/>
      <c r="H119" s="57"/>
      <c r="I119" s="57"/>
      <c r="J119" s="57"/>
      <c r="K119" s="57"/>
      <c r="L119" s="57"/>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spans="6:48" x14ac:dyDescent="0.3">
      <c r="F120" s="57"/>
      <c r="G120" s="57"/>
      <c r="H120" s="57"/>
      <c r="I120" s="57"/>
      <c r="J120" s="57"/>
      <c r="K120" s="57"/>
      <c r="L120" s="57"/>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spans="6:48" x14ac:dyDescent="0.3">
      <c r="F121" s="57"/>
      <c r="G121" s="57"/>
      <c r="H121" s="57"/>
      <c r="I121" s="57"/>
      <c r="J121" s="57"/>
      <c r="K121" s="57"/>
      <c r="L121" s="57"/>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spans="6:48" x14ac:dyDescent="0.3">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spans="6:48" x14ac:dyDescent="0.3">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spans="6:48" x14ac:dyDescent="0.3">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spans="6:48" x14ac:dyDescent="0.3">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spans="6:48" x14ac:dyDescent="0.3">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spans="6:48" x14ac:dyDescent="0.3">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spans="6:48" x14ac:dyDescent="0.3">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spans="15:142" x14ac:dyDescent="0.3">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spans="15:142" x14ac:dyDescent="0.3">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spans="15:142" x14ac:dyDescent="0.3">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spans="15:142" x14ac:dyDescent="0.3">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spans="15:142" x14ac:dyDescent="0.3">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DW133" s="1"/>
      <c r="DX133" s="1"/>
      <c r="DY133" s="1"/>
      <c r="DZ133" s="1"/>
      <c r="EA133" s="1"/>
      <c r="EB133" s="1"/>
      <c r="EC133" s="1"/>
      <c r="ED133" s="1"/>
      <c r="EE133" s="1"/>
      <c r="EF133" s="1"/>
      <c r="EG133" s="1"/>
      <c r="EH133" s="1"/>
      <c r="EI133" s="1"/>
      <c r="EJ133" s="1"/>
      <c r="EK133" s="1"/>
      <c r="EL133" s="1"/>
    </row>
    <row r="134" spans="15:142" x14ac:dyDescent="0.3">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spans="15:142" x14ac:dyDescent="0.3">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spans="15:142" x14ac:dyDescent="0.3">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spans="15:142" x14ac:dyDescent="0.3">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spans="15:142" x14ac:dyDescent="0.3">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spans="15:142" x14ac:dyDescent="0.3">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spans="15:142" x14ac:dyDescent="0.3">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spans="15:142" x14ac:dyDescent="0.3">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spans="15:142" x14ac:dyDescent="0.3">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spans="15:142" x14ac:dyDescent="0.3">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spans="15:142" x14ac:dyDescent="0.3">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DW144" s="57"/>
      <c r="DX144" s="57"/>
      <c r="DY144" s="57"/>
      <c r="DZ144" s="57"/>
      <c r="EA144" s="57"/>
      <c r="EB144" s="57"/>
      <c r="EC144" s="57"/>
      <c r="ED144" s="57"/>
      <c r="EE144" s="57"/>
      <c r="EF144" s="57"/>
      <c r="EG144" s="57"/>
      <c r="EH144" s="57"/>
      <c r="EI144" s="57"/>
      <c r="EJ144" s="57"/>
      <c r="EK144" s="57"/>
      <c r="EL144" s="57"/>
    </row>
    <row r="145" spans="15:142" x14ac:dyDescent="0.3">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DW145" s="57"/>
      <c r="DX145" s="57"/>
      <c r="DY145" s="57"/>
      <c r="DZ145" s="57"/>
      <c r="EA145" s="57"/>
      <c r="EB145" s="57"/>
      <c r="EC145" s="57"/>
      <c r="ED145" s="57"/>
      <c r="EE145" s="57"/>
      <c r="EF145" s="57"/>
      <c r="EG145" s="57"/>
      <c r="EH145" s="57"/>
      <c r="EI145" s="57"/>
      <c r="EJ145" s="57"/>
      <c r="EK145" s="57"/>
      <c r="EL145" s="57"/>
    </row>
    <row r="146" spans="15:142" x14ac:dyDescent="0.3">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DW146" s="57"/>
      <c r="DX146" s="57"/>
      <c r="DY146" s="57"/>
      <c r="DZ146" s="57"/>
      <c r="EA146" s="57"/>
      <c r="EB146" s="57"/>
      <c r="EC146" s="57"/>
      <c r="ED146" s="57"/>
      <c r="EE146" s="57"/>
      <c r="EF146" s="57"/>
      <c r="EG146" s="57"/>
      <c r="EH146" s="57"/>
      <c r="EI146" s="57"/>
      <c r="EJ146" s="57"/>
      <c r="EK146" s="57"/>
      <c r="EL146" s="57"/>
    </row>
    <row r="147" spans="15:142" x14ac:dyDescent="0.3">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DW147" s="57"/>
      <c r="DX147" s="57"/>
      <c r="DY147" s="57"/>
      <c r="DZ147" s="57"/>
      <c r="EA147" s="57"/>
      <c r="EB147" s="57"/>
      <c r="EC147" s="57"/>
      <c r="ED147" s="57"/>
      <c r="EE147" s="57"/>
      <c r="EF147" s="57"/>
      <c r="EG147" s="57"/>
      <c r="EH147" s="57"/>
      <c r="EI147" s="57"/>
      <c r="EJ147" s="57"/>
      <c r="EK147" s="57"/>
      <c r="EL147" s="57"/>
    </row>
    <row r="148" spans="15:142" x14ac:dyDescent="0.3">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DW148" s="57"/>
      <c r="DX148" s="57"/>
      <c r="DY148" s="57"/>
      <c r="DZ148" s="57"/>
      <c r="EA148" s="57"/>
      <c r="EB148" s="57"/>
      <c r="EC148" s="57"/>
      <c r="ED148" s="57"/>
      <c r="EE148" s="57"/>
      <c r="EF148" s="57"/>
      <c r="EG148" s="57"/>
      <c r="EH148" s="57"/>
      <c r="EI148" s="57"/>
      <c r="EJ148" s="57"/>
      <c r="EK148" s="57"/>
      <c r="EL148" s="57"/>
    </row>
    <row r="149" spans="15:142" x14ac:dyDescent="0.3">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DW149" s="57"/>
      <c r="DX149" s="57"/>
      <c r="DY149" s="57"/>
      <c r="DZ149" s="57"/>
      <c r="EA149" s="57"/>
      <c r="EB149" s="57"/>
      <c r="EC149" s="57"/>
      <c r="ED149" s="57"/>
      <c r="EE149" s="57"/>
      <c r="EF149" s="57"/>
      <c r="EG149" s="57"/>
      <c r="EH149" s="57"/>
      <c r="EI149" s="57"/>
      <c r="EJ149" s="57"/>
      <c r="EK149" s="57"/>
      <c r="EL149" s="57"/>
    </row>
    <row r="150" spans="15:142" x14ac:dyDescent="0.3">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spans="15:142" x14ac:dyDescent="0.3">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spans="15:142" x14ac:dyDescent="0.3">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spans="15:142" x14ac:dyDescent="0.3">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spans="15:142" x14ac:dyDescent="0.3">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spans="15:142" x14ac:dyDescent="0.3">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spans="15:142" x14ac:dyDescent="0.3">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spans="15:142" x14ac:dyDescent="0.3">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15:142" x14ac:dyDescent="0.3">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15:142" x14ac:dyDescent="0.3">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15:142" x14ac:dyDescent="0.3">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15:48" x14ac:dyDescent="0.3">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15:48" x14ac:dyDescent="0.3">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15:48" x14ac:dyDescent="0.3">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15:48" x14ac:dyDescent="0.3">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15:48" x14ac:dyDescent="0.3">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15:48" x14ac:dyDescent="0.3">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15:48" x14ac:dyDescent="0.3">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15:48" x14ac:dyDescent="0.3">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15:48" x14ac:dyDescent="0.3">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15:48" x14ac:dyDescent="0.3">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15:48" x14ac:dyDescent="0.3">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15:48" x14ac:dyDescent="0.3">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15:48" x14ac:dyDescent="0.3">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15:48" x14ac:dyDescent="0.3">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15:48" x14ac:dyDescent="0.3">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5:48" x14ac:dyDescent="0.3">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15:48" x14ac:dyDescent="0.3">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15:48" x14ac:dyDescent="0.3">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15:48" x14ac:dyDescent="0.3">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15:48" x14ac:dyDescent="0.3">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15:48" x14ac:dyDescent="0.3">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15:48" x14ac:dyDescent="0.3">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15:48" x14ac:dyDescent="0.3">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15:48" x14ac:dyDescent="0.3">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15:48" x14ac:dyDescent="0.3">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15:48" x14ac:dyDescent="0.3">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15:48" x14ac:dyDescent="0.3">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15:48" x14ac:dyDescent="0.3">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spans="15:48" x14ac:dyDescent="0.3">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spans="15:48" x14ac:dyDescent="0.3">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spans="15:48" x14ac:dyDescent="0.3">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spans="15:48" x14ac:dyDescent="0.3">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spans="15:48" x14ac:dyDescent="0.3">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spans="15:48" x14ac:dyDescent="0.3">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spans="15:48" x14ac:dyDescent="0.3">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spans="15:48" x14ac:dyDescent="0.3">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spans="15:48" x14ac:dyDescent="0.3">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spans="15:48" x14ac:dyDescent="0.3">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spans="15:48" x14ac:dyDescent="0.3">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spans="15:48" x14ac:dyDescent="0.3">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spans="15:48" x14ac:dyDescent="0.3">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spans="15:48" x14ac:dyDescent="0.3">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spans="15:48" x14ac:dyDescent="0.3">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spans="15:48" x14ac:dyDescent="0.3">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spans="15:48" x14ac:dyDescent="0.3">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spans="15:48" x14ac:dyDescent="0.3">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spans="15:48" x14ac:dyDescent="0.3">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spans="15:48" x14ac:dyDescent="0.3">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spans="15:48" x14ac:dyDescent="0.3">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spans="15:48" x14ac:dyDescent="0.3">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spans="15:48" x14ac:dyDescent="0.3">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spans="15:48" x14ac:dyDescent="0.3">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spans="15:48" x14ac:dyDescent="0.3">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5:48" x14ac:dyDescent="0.3">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spans="15:48" x14ac:dyDescent="0.3">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spans="15:48" x14ac:dyDescent="0.3">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spans="15:48" x14ac:dyDescent="0.3">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spans="15:48" x14ac:dyDescent="0.3">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spans="15:48" x14ac:dyDescent="0.3">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spans="15:48" x14ac:dyDescent="0.3">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spans="15:48" x14ac:dyDescent="0.3">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spans="15:48" x14ac:dyDescent="0.3">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spans="15:48" x14ac:dyDescent="0.3">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spans="15:48" x14ac:dyDescent="0.3">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spans="15:48" x14ac:dyDescent="0.3">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spans="15:48" x14ac:dyDescent="0.3">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spans="15:48" x14ac:dyDescent="0.3">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spans="15:48" x14ac:dyDescent="0.3">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spans="15:48" x14ac:dyDescent="0.3">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spans="15:48" x14ac:dyDescent="0.3">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spans="15:48" x14ac:dyDescent="0.3">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spans="15:48" x14ac:dyDescent="0.3">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spans="15:48" x14ac:dyDescent="0.3">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spans="15:48" x14ac:dyDescent="0.3">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spans="15:48" x14ac:dyDescent="0.3">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spans="15:48" x14ac:dyDescent="0.3">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spans="15:48" x14ac:dyDescent="0.3">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spans="15:48" x14ac:dyDescent="0.3">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spans="15:48" x14ac:dyDescent="0.3">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spans="15:48" x14ac:dyDescent="0.3">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spans="15:48" x14ac:dyDescent="0.3">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spans="15:48" x14ac:dyDescent="0.3">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spans="15:48" x14ac:dyDescent="0.3">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spans="15:48" x14ac:dyDescent="0.3">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spans="15:48" x14ac:dyDescent="0.3">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spans="15:48" x14ac:dyDescent="0.3">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spans="15:48" x14ac:dyDescent="0.3">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spans="15:48" x14ac:dyDescent="0.3">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spans="15:48" x14ac:dyDescent="0.3">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5:48" x14ac:dyDescent="0.3">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spans="15:48" x14ac:dyDescent="0.3">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92" spans="6:10" x14ac:dyDescent="0.3">
      <c r="F292" s="65"/>
      <c r="G292" s="65"/>
      <c r="H292" s="65"/>
      <c r="I292" s="65"/>
      <c r="J292" s="65"/>
    </row>
    <row r="293" spans="6:10" x14ac:dyDescent="0.3">
      <c r="F293" s="65"/>
      <c r="G293" s="65"/>
      <c r="H293" s="65"/>
      <c r="I293" s="65"/>
      <c r="J293" s="65"/>
    </row>
  </sheetData>
  <sheetProtection sheet="1" objects="1" scenarios="1"/>
  <mergeCells count="29">
    <mergeCell ref="D6:K6"/>
    <mergeCell ref="E8:K9"/>
    <mergeCell ref="E10:K14"/>
    <mergeCell ref="E44:K44"/>
    <mergeCell ref="J16:J17"/>
    <mergeCell ref="J47:J48"/>
    <mergeCell ref="K47:K48"/>
    <mergeCell ref="E16:E17"/>
    <mergeCell ref="F16:F17"/>
    <mergeCell ref="G16:G17"/>
    <mergeCell ref="H16:H17"/>
    <mergeCell ref="I16:I17"/>
    <mergeCell ref="E47:E48"/>
    <mergeCell ref="C1:M1"/>
    <mergeCell ref="E76:E77"/>
    <mergeCell ref="F76:F77"/>
    <mergeCell ref="G76:G77"/>
    <mergeCell ref="H76:H77"/>
    <mergeCell ref="I76:I77"/>
    <mergeCell ref="J76:J77"/>
    <mergeCell ref="D72:K72"/>
    <mergeCell ref="E74:K74"/>
    <mergeCell ref="D3:J4"/>
    <mergeCell ref="D43:K43"/>
    <mergeCell ref="E45:K45"/>
    <mergeCell ref="F47:F48"/>
    <mergeCell ref="G47:G48"/>
    <mergeCell ref="H47:H48"/>
    <mergeCell ref="I47:I48"/>
  </mergeCells>
  <conditionalFormatting sqref="J71">
    <cfRule type="expression" dxfId="90" priority="3">
      <formula>ISNUMBER(J71)</formula>
    </cfRule>
  </conditionalFormatting>
  <dataValidations count="5">
    <dataValidation type="decimal" operator="greaterThan" allowBlank="1" showInputMessage="1" showErrorMessage="1" sqref="H19:H40 I50:I69 H79:H98">
      <formula1>0</formula1>
    </dataValidation>
    <dataValidation showInputMessage="1" showErrorMessage="1" sqref="F50:F69"/>
    <dataValidation operator="equal" allowBlank="1" showInputMessage="1" showErrorMessage="1" sqref="G79:G98"/>
    <dataValidation type="list" operator="equal" allowBlank="1" showInputMessage="1" showErrorMessage="1" sqref="H50:H69">
      <formula1>$C$424:$C$427</formula1>
    </dataValidation>
    <dataValidation type="list" showInputMessage="1" showErrorMessage="1" sqref="E19:E40 E50:E69 E79:E98">
      <formula1>CentrosES</formula1>
    </dataValidation>
  </dataValidations>
  <hyperlinks>
    <hyperlink ref="A4" location="'0.2_Pla de reducció'!C1" display="0.2 Pla de reducció"/>
    <hyperlink ref="A6" location="'1.2_Vehicles i maquinària'!C1" display="1.2 Categoria 1: Vehicles i maquinària"/>
    <hyperlink ref="A7" location="'1.3_Emissions de procés'!C1" display="1.3 Categoria 1: E. de procés i ús del sòl"/>
    <hyperlink ref="A8" location="'1.4_Emissions fugitives'!C1" display="1.4 Categoria 1: Emissions fugitives"/>
    <hyperlink ref="A9" location="'2.1_Categoria 2 Balears'!C1" display="2.1 Categoria 2 Registre balear"/>
    <hyperlink ref="A10" location="'2.2_Categoria 2 Espanya'!C1" display="2.2 Categoria 2 Registre estatal"/>
    <hyperlink ref="A5" location="'1.1_Instal·lacions fixes'!C1" display="1.1 Categoria 1: Instal·lacions fixes"/>
    <hyperlink ref="A3" location="'0.1_Dades generals organització'!C1" display="0.1 Dades de l'organització"/>
    <hyperlink ref="A11" location="'3_Categories 3-6'!C1" display="3. Categories 3, 4, 5 i 6"/>
    <hyperlink ref="A13" location="'4.2_Resultats Espanya'!C1" display="4.2 Resultats Registre estatal"/>
    <hyperlink ref="A12" location="'4.1_Resultats Balears'!C1" display="4.1 Resultats Registre balear"/>
  </hyperlinks>
  <pageMargins left="0.75" right="0.75" top="1" bottom="1" header="0.51180555555555496" footer="0.51180555555555496"/>
  <pageSetup paperSize="77" scale="66" firstPageNumber="0" orientation="landscape" horizontalDpi="300" verticalDpi="300"/>
  <drawing r:id="rId1"/>
  <extLst>
    <ext xmlns:x14="http://schemas.microsoft.com/office/spreadsheetml/2009/9/main" uri="{CCE6A557-97BC-4b89-ADB6-D9C93CAAB3DF}">
      <x14:dataValidations xmlns:xm="http://schemas.microsoft.com/office/excel/2006/main" count="3">
        <x14:dataValidation type="list" operator="equal" allowBlank="1" showInputMessage="1" showErrorMessage="1">
          <x14:formula1>
            <xm:f>INDIRECT("_Com"&amp;Dades!$F$2)</xm:f>
          </x14:formula1>
          <x14:formula2>
            <xm:f>0</xm:f>
          </x14:formula2>
          <xm:sqref>G50:G69 F19:F40</xm:sqref>
        </x14:dataValidation>
        <x14:dataValidation type="list" operator="equal" allowBlank="1" showInputMessage="1" showErrorMessage="1">
          <x14:formula1>
            <xm:f>Dades!$C$473:$C$476</xm:f>
          </x14:formula1>
          <xm:sqref>G19:G40</xm:sqref>
        </x14:dataValidation>
        <x14:dataValidation type="list" operator="equal" allowBlank="1" showInputMessage="1" showErrorMessage="1">
          <x14:formula1>
            <xm:f>Dades!$C$502:$C$506</xm:f>
          </x14:formula1>
          <xm:sqref>F79:F98</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559</TotalTime>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134</vt:i4>
      </vt:variant>
    </vt:vector>
  </HeadingPairs>
  <TitlesOfParts>
    <vt:vector size="149" baseType="lpstr">
      <vt:lpstr>PORTADA</vt:lpstr>
      <vt:lpstr>0.1_Dades generals organització</vt:lpstr>
      <vt:lpstr>0.2_Pla de reducció</vt:lpstr>
      <vt:lpstr>1.1_Instal·lacions fixes</vt:lpstr>
      <vt:lpstr>1.2_Vehicles i maquinària</vt:lpstr>
      <vt:lpstr>1.3_Emissions de procés</vt:lpstr>
      <vt:lpstr>1.4_Emissions fugitives</vt:lpstr>
      <vt:lpstr>2.1_Categoria 2 Balears</vt:lpstr>
      <vt:lpstr>2.2_Categoria 2 Espanya</vt:lpstr>
      <vt:lpstr>3_Categories 3-6</vt:lpstr>
      <vt:lpstr>4.1_Resultats Balears</vt:lpstr>
      <vt:lpstr>4.2_Resultats Espanya</vt:lpstr>
      <vt:lpstr>Dades Petjada Carboni</vt:lpstr>
      <vt:lpstr>Dades Pla Reduccio</vt:lpstr>
      <vt:lpstr>Dades</vt:lpstr>
      <vt:lpstr>_Com2011</vt:lpstr>
      <vt:lpstr>_Com2012</vt:lpstr>
      <vt:lpstr>_Com2013</vt:lpstr>
      <vt:lpstr>_Com2014</vt:lpstr>
      <vt:lpstr>_Com2015</vt:lpstr>
      <vt:lpstr>_Com2016</vt:lpstr>
      <vt:lpstr>_Com2017</vt:lpstr>
      <vt:lpstr>_Com2018</vt:lpstr>
      <vt:lpstr>_Com2019</vt:lpstr>
      <vt:lpstr>_Com2020</vt:lpstr>
      <vt:lpstr>_Com2021</vt:lpstr>
      <vt:lpstr>_Com2022</vt:lpstr>
      <vt:lpstr>_Mix2011</vt:lpstr>
      <vt:lpstr>_Mix2012</vt:lpstr>
      <vt:lpstr>_Mix2013</vt:lpstr>
      <vt:lpstr>_Mix2014</vt:lpstr>
      <vt:lpstr>_Mix2015</vt:lpstr>
      <vt:lpstr>_Mix2016</vt:lpstr>
      <vt:lpstr>_Mix2017</vt:lpstr>
      <vt:lpstr>_Mix2018</vt:lpstr>
      <vt:lpstr>_Mix2019</vt:lpstr>
      <vt:lpstr>_Mix2020</vt:lpstr>
      <vt:lpstr>_Mix2021</vt:lpstr>
      <vt:lpstr>_Mix2022</vt:lpstr>
      <vt:lpstr>_MixIB</vt:lpstr>
      <vt:lpstr>Año</vt:lpstr>
      <vt:lpstr>'4.1_Resultats Balears'!Área_de_impresión</vt:lpstr>
      <vt:lpstr>'4.2_Resultats Espanya'!Área_de_impresión</vt:lpstr>
      <vt:lpstr>CentrosES</vt:lpstr>
      <vt:lpstr>CentrosIB</vt:lpstr>
      <vt:lpstr>Comb_Maq_1_2012</vt:lpstr>
      <vt:lpstr>Comb_Maq_1_2013</vt:lpstr>
      <vt:lpstr>Comb_Maq_1_2014</vt:lpstr>
      <vt:lpstr>Comb_Maq_1_2015</vt:lpstr>
      <vt:lpstr>Comb_Maq_1_2016</vt:lpstr>
      <vt:lpstr>Comb_Maq_1_2017</vt:lpstr>
      <vt:lpstr>Comb_Maq_1_2018</vt:lpstr>
      <vt:lpstr>Comb_Maq_1_2019</vt:lpstr>
      <vt:lpstr>Comb_Maq_1_2020</vt:lpstr>
      <vt:lpstr>Comb_Maq_1_2021</vt:lpstr>
      <vt:lpstr>Comb_Maq_1_2022</vt:lpstr>
      <vt:lpstr>Comb_Maq_2_2012</vt:lpstr>
      <vt:lpstr>Comb_Maq_2_2013</vt:lpstr>
      <vt:lpstr>Comb_Maq_2_2014</vt:lpstr>
      <vt:lpstr>Comb_Maq_2_2015</vt:lpstr>
      <vt:lpstr>Comb_Maq_2_2016</vt:lpstr>
      <vt:lpstr>Comb_Maq_2_2017</vt:lpstr>
      <vt:lpstr>Comb_Maq_2_2018</vt:lpstr>
      <vt:lpstr>Comb_Maq_2_2019</vt:lpstr>
      <vt:lpstr>Comb_Maq_2_2020</vt:lpstr>
      <vt:lpstr>Comb_Maq_2_2021</vt:lpstr>
      <vt:lpstr>Comb_Maq_2_2022</vt:lpstr>
      <vt:lpstr>Comb_Maq_3_2012</vt:lpstr>
      <vt:lpstr>Comb_Maq_3_2013</vt:lpstr>
      <vt:lpstr>Comb_Maq_3_2014</vt:lpstr>
      <vt:lpstr>Comb_Maq_3_2015</vt:lpstr>
      <vt:lpstr>Comb_Maq_3_2016</vt:lpstr>
      <vt:lpstr>Comb_Maq_3_2017</vt:lpstr>
      <vt:lpstr>Comb_Maq_3_2018</vt:lpstr>
      <vt:lpstr>Comb_Maq_3_2019</vt:lpstr>
      <vt:lpstr>Comb_Maq_3_2020</vt:lpstr>
      <vt:lpstr>Comb_Maq_3_2021</vt:lpstr>
      <vt:lpstr>Comb_Maq_3_2022</vt:lpstr>
      <vt:lpstr>Comb_No_Carr_1</vt:lpstr>
      <vt:lpstr>Comb_No_Carr_2</vt:lpstr>
      <vt:lpstr>Comb_No_Carr_3</vt:lpstr>
      <vt:lpstr>Comb_Veh_1_2012</vt:lpstr>
      <vt:lpstr>Comb_Veh_1_2013</vt:lpstr>
      <vt:lpstr>Comb_Veh_1_2014</vt:lpstr>
      <vt:lpstr>Comb_Veh_1_2015</vt:lpstr>
      <vt:lpstr>Comb_Veh_1_2016</vt:lpstr>
      <vt:lpstr>Comb_Veh_1_2017</vt:lpstr>
      <vt:lpstr>Comb_Veh_1_2018</vt:lpstr>
      <vt:lpstr>Comb_Veh_1_2019</vt:lpstr>
      <vt:lpstr>Comb_Veh_1_2020</vt:lpstr>
      <vt:lpstr>Comb_Veh_1_2021</vt:lpstr>
      <vt:lpstr>Comb_Veh_1_2022</vt:lpstr>
      <vt:lpstr>Comb_Veh_2_2012</vt:lpstr>
      <vt:lpstr>Comb_Veh_2_2013</vt:lpstr>
      <vt:lpstr>Comb_Veh_2_2014</vt:lpstr>
      <vt:lpstr>Comb_Veh_2_2015</vt:lpstr>
      <vt:lpstr>Comb_Veh_2_2016</vt:lpstr>
      <vt:lpstr>Comb_Veh_2_2017</vt:lpstr>
      <vt:lpstr>Comb_Veh_2_2018</vt:lpstr>
      <vt:lpstr>Comb_Veh_2_2019</vt:lpstr>
      <vt:lpstr>Comb_Veh_2_2020</vt:lpstr>
      <vt:lpstr>Comb_Veh_2_2021</vt:lpstr>
      <vt:lpstr>Comb_Veh_2_2022</vt:lpstr>
      <vt:lpstr>Comb_Veh_3_2012</vt:lpstr>
      <vt:lpstr>Comb_Veh_3_2013</vt:lpstr>
      <vt:lpstr>Comb_Veh_3_2014</vt:lpstr>
      <vt:lpstr>Comb_Veh_3_2015</vt:lpstr>
      <vt:lpstr>Comb_Veh_3_2016</vt:lpstr>
      <vt:lpstr>Comb_Veh_3_2017</vt:lpstr>
      <vt:lpstr>Comb_Veh_3_2018</vt:lpstr>
      <vt:lpstr>Comb_Veh_3_2019</vt:lpstr>
      <vt:lpstr>Comb_Veh_3_2020</vt:lpstr>
      <vt:lpstr>Comb_Veh_3_2021</vt:lpstr>
      <vt:lpstr>Comb_Veh_3_2022</vt:lpstr>
      <vt:lpstr>Comb_Veh_4_2012</vt:lpstr>
      <vt:lpstr>Comb_Veh_4_2013</vt:lpstr>
      <vt:lpstr>Comb_Veh_4_2014</vt:lpstr>
      <vt:lpstr>Comb_Veh_4_2015</vt:lpstr>
      <vt:lpstr>Comb_Veh_4_2016</vt:lpstr>
      <vt:lpstr>Comb_Veh_4_2017</vt:lpstr>
      <vt:lpstr>Comb_Veh_4_2018</vt:lpstr>
      <vt:lpstr>Comb_Veh_4_2019</vt:lpstr>
      <vt:lpstr>Comb_Veh_4_2020</vt:lpstr>
      <vt:lpstr>Comb_Veh_4_2021</vt:lpstr>
      <vt:lpstr>Comb_Veh_4_2022</vt:lpstr>
      <vt:lpstr>Comb_VehA2_1_2022</vt:lpstr>
      <vt:lpstr>Comb_VehA2_2_2022</vt:lpstr>
      <vt:lpstr>Comb_VehA2_3_2022</vt:lpstr>
      <vt:lpstr>Comb_VehA2_4_2022</vt:lpstr>
      <vt:lpstr>Empresas</vt:lpstr>
      <vt:lpstr>Illa_1</vt:lpstr>
      <vt:lpstr>Illa_2</vt:lpstr>
      <vt:lpstr>Illa_3</vt:lpstr>
      <vt:lpstr>Illa_4</vt:lpstr>
      <vt:lpstr>Illes</vt:lpstr>
      <vt:lpstr>Mes_Red_1</vt:lpstr>
      <vt:lpstr>Mes_Red_2</vt:lpstr>
      <vt:lpstr>Mes_Red_3</vt:lpstr>
      <vt:lpstr>Mes_Red_4</vt:lpstr>
      <vt:lpstr>Mes_Red_5</vt:lpstr>
      <vt:lpstr>Mes_Red_6</vt:lpstr>
      <vt:lpstr>Mes_Red_7</vt:lpstr>
      <vt:lpstr>Mes_Red_8</vt:lpstr>
      <vt:lpstr>Mes_Red_Tipus</vt:lpstr>
      <vt:lpstr>Sector</vt:lpstr>
      <vt:lpstr>SiNo</vt:lpstr>
      <vt:lpstr>Tipo_Biomasa</vt:lpstr>
      <vt:lpstr>Tipo_ER</vt:lpstr>
      <vt:lpstr>TipoOrg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dc:description/>
  <cp:lastModifiedBy>CARLOS</cp:lastModifiedBy>
  <cp:revision>68</cp:revision>
  <cp:lastPrinted>2022-12-30T11:53:17Z</cp:lastPrinted>
  <dcterms:created xsi:type="dcterms:W3CDTF">2012-12-08T19:19:39Z</dcterms:created>
  <dcterms:modified xsi:type="dcterms:W3CDTF">2024-06-07T09:42:27Z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