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INFSRV003\Grups$\PROMOCIO\02.ESPORTISTES\2024\Autoavaluació\"/>
    </mc:Choice>
  </mc:AlternateContent>
  <xr:revisionPtr revIDLastSave="0" documentId="13_ncr:1_{D4371B99-9E0C-4A31-8D4A-FB97C8EAF320}" xr6:coauthVersionLast="47" xr6:coauthVersionMax="47" xr10:uidLastSave="{00000000-0000-0000-0000-000000000000}"/>
  <bookViews>
    <workbookView xWindow="-120" yWindow="-120" windowWidth="29040" windowHeight="15840" tabRatio="500" xr2:uid="{00000000-000D-0000-FFFF-FFFF00000000}"/>
  </bookViews>
  <sheets>
    <sheet name="Autoevaluación resultado" sheetId="1" r:id="rId1"/>
    <sheet name="Hoja1" sheetId="6" state="hidden" r:id="rId2"/>
  </sheets>
  <definedNames>
    <definedName name="AMBITO_POSICION">Tabla14[[#Headers],[AmbitNom]]</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G21" i="1" l="1"/>
  <c r="H17" i="1"/>
  <c r="H29" i="1" s="1"/>
  <c r="N160" i="1"/>
  <c r="N156" i="1"/>
  <c r="N151" i="1"/>
  <c r="N146" i="1"/>
  <c r="N141" i="1"/>
  <c r="N136" i="1"/>
  <c r="N131" i="1"/>
  <c r="G13"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H25" i="1"/>
  <c r="G35" i="1"/>
  <c r="G33" i="1"/>
  <c r="G31" i="1"/>
  <c r="G29" i="1"/>
  <c r="G27" i="1"/>
  <c r="G25" i="1"/>
  <c r="G23" i="1"/>
  <c r="G17" i="1"/>
  <c r="G15" i="1"/>
  <c r="O196" i="1"/>
  <c r="O207" i="1"/>
  <c r="O206" i="1"/>
  <c r="O205" i="1"/>
  <c r="O204" i="1"/>
  <c r="O203" i="1"/>
  <c r="O202" i="1"/>
  <c r="O201" i="1"/>
  <c r="O200" i="1"/>
  <c r="O199" i="1"/>
  <c r="O198" i="1"/>
  <c r="O197" i="1"/>
  <c r="O195" i="1"/>
  <c r="O194"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27" i="1"/>
  <c r="N128" i="1"/>
  <c r="N129" i="1"/>
  <c r="N130" i="1"/>
  <c r="N132" i="1"/>
  <c r="N133" i="1"/>
  <c r="N134" i="1"/>
  <c r="N135" i="1"/>
  <c r="N137" i="1"/>
  <c r="N138" i="1"/>
  <c r="N139" i="1"/>
  <c r="N140" i="1"/>
  <c r="N142" i="1"/>
  <c r="N143" i="1"/>
  <c r="N144" i="1"/>
  <c r="N145" i="1"/>
  <c r="N147" i="1"/>
  <c r="N148" i="1"/>
  <c r="N149" i="1"/>
  <c r="N150" i="1"/>
  <c r="N152" i="1"/>
  <c r="N153" i="1"/>
  <c r="N154" i="1"/>
  <c r="N155" i="1"/>
  <c r="N157" i="1"/>
  <c r="N158" i="1"/>
  <c r="N159" i="1"/>
  <c r="N161" i="1"/>
  <c r="H23" i="1"/>
  <c r="I23" i="1" l="1"/>
  <c r="J23" i="1" s="1"/>
  <c r="I25" i="1"/>
  <c r="J25" i="1" s="1"/>
  <c r="I29" i="1"/>
  <c r="J29" i="1" s="1"/>
  <c r="H33" i="1"/>
  <c r="I33" i="1" l="1"/>
  <c r="J33" i="1" l="1"/>
  <c r="J38" i="1" s="1"/>
  <c r="E37" i="1" s="1"/>
</calcChain>
</file>

<file path=xl/sharedStrings.xml><?xml version="1.0" encoding="utf-8"?>
<sst xmlns="http://schemas.openxmlformats.org/spreadsheetml/2006/main" count="640" uniqueCount="133">
  <si>
    <t>Àmbit</t>
  </si>
  <si>
    <t>Posició</t>
  </si>
  <si>
    <t>AmbitNom</t>
  </si>
  <si>
    <t>AmbitCoeficient</t>
  </si>
  <si>
    <t>NumEsportistesText</t>
  </si>
  <si>
    <t>NumEsportistesCoeficient</t>
  </si>
  <si>
    <t>NumProvesText</t>
  </si>
  <si>
    <t>NumProvesCoeficient</t>
  </si>
  <si>
    <t>NO</t>
  </si>
  <si>
    <t>SI</t>
  </si>
  <si>
    <t>NumPaisosText</t>
  </si>
  <si>
    <t>NumPaisosCoeficient</t>
  </si>
  <si>
    <t>NumParticipantsText</t>
  </si>
  <si>
    <t>NumParticipantsCoeficient</t>
  </si>
  <si>
    <t>CategoriaEdatNom</t>
  </si>
  <si>
    <t>CategoriaEdatCoeficient</t>
  </si>
  <si>
    <t>PosicioText</t>
  </si>
  <si>
    <t>PosicioCoeficient</t>
  </si>
  <si>
    <t>AnysResultatText</t>
  </si>
  <si>
    <t>AnysResultatCoeficient</t>
  </si>
  <si>
    <t>4 a 8</t>
  </si>
  <si>
    <t>9 a 12</t>
  </si>
  <si>
    <t>13 a 24</t>
  </si>
  <si>
    <t>Participació</t>
  </si>
  <si>
    <t>Categoria edat</t>
  </si>
  <si>
    <t>Categories permeses</t>
  </si>
  <si>
    <t>Permès</t>
  </si>
  <si>
    <t>Comptar països</t>
  </si>
  <si>
    <t>Paralímpic</t>
  </si>
  <si>
    <t>Comptar participants</t>
  </si>
  <si>
    <t>Combinat</t>
  </si>
  <si>
    <t>Permetre posició</t>
  </si>
  <si>
    <t>MUNDIAL</t>
  </si>
  <si>
    <t>INDIVIDUAL (1)</t>
  </si>
  <si>
    <t>ProvaDistanciaOlimpica</t>
  </si>
  <si>
    <t>Grup 1B</t>
  </si>
  <si>
    <t>Àmbit de competició</t>
  </si>
  <si>
    <t>Categories d’edat permeses</t>
  </si>
  <si>
    <t>Mundial</t>
  </si>
  <si>
    <t>Europeu</t>
  </si>
  <si>
    <t>Internacional nivell 1</t>
  </si>
  <si>
    <t>Internacional nivell 2</t>
  </si>
  <si>
    <t>Internacional nivell 3</t>
  </si>
  <si>
    <t>Nacional nivell 1</t>
  </si>
  <si>
    <t>Nacional nivell 2</t>
  </si>
  <si>
    <t>Absoluta</t>
  </si>
  <si>
    <t>20-23</t>
  </si>
  <si>
    <t>18-19</t>
  </si>
  <si>
    <t>16-17</t>
  </si>
  <si>
    <t>No és necessari comptar</t>
  </si>
  <si>
    <t>Posicions admeses</t>
  </si>
  <si>
    <t>13-24</t>
  </si>
  <si>
    <t>1-3</t>
  </si>
  <si>
    <t>4-8</t>
  </si>
  <si>
    <t>9-12</t>
  </si>
  <si>
    <t>Categories d'edat permeses segons l'àmbit de la competició</t>
  </si>
  <si>
    <t>Obligatorietat o no d'indicar el nombre de països participants segons l'àmbit de la competició</t>
  </si>
  <si>
    <t>Obligatorietat o no d'indicar el nombre de participants segons l'àmbit de la competició</t>
  </si>
  <si>
    <t>Posicions admeses segons l'àmbit de la competició</t>
  </si>
  <si>
    <t>Grup 1</t>
  </si>
  <si>
    <t>Grup 2</t>
  </si>
  <si>
    <t>Grup 3</t>
  </si>
  <si>
    <t>Aeronàutica, Automobilisme, Billar, Bitlles, Ball esportiu, Espeleologia, Esquaix, Esquí nàutic, Fútbol americà, Muaythai, Motonàutica, Orientació, Pesca y càsting, Petanca, Pilota, Polo, Salvament i socorrisme</t>
  </si>
  <si>
    <t>EspecialitatNom</t>
  </si>
  <si>
    <t>EspecialitatCoeficient</t>
  </si>
  <si>
    <t>GrupEspecialitat</t>
  </si>
  <si>
    <t>Àmbit especialitat</t>
  </si>
  <si>
    <t>Estatal nivell 1</t>
  </si>
  <si>
    <t>Estatal nivell 2</t>
  </si>
  <si>
    <t>Especialitats i proves olímpiques i paralímpiques oficials (no d’exhibició) als Jocs Olímpics d’estiu de 2024 i 2028, i d’hivern de 2026.</t>
  </si>
  <si>
    <t>Especialitats o proves no olímpiques i no paralímpiques d’esports olímpics o paralímpics, especialitats del Jocs Mundials d’estiu i d’hivern d’Special Olympics, resta d'especialitats o proves no olímpiques i no paralímpiques dels esports no inclosos al grup 3.</t>
  </si>
  <si>
    <t>Especialitats per grups</t>
  </si>
  <si>
    <t>Màster</t>
  </si>
  <si>
    <t>Especialitats NO olímpiques i NO paralímpiques</t>
  </si>
  <si>
    <t>Especialitats olímpiques i paralímpiques</t>
  </si>
  <si>
    <t>Especialitats paralímpiques</t>
  </si>
  <si>
    <t>Especialitats olímpiques</t>
  </si>
  <si>
    <t>El resultado de esta simulación no es vinculante con la puntuación que obtendrá en la resolución de las ayudas. Si tiene dudas para llenarlo puede consultar con los técnicos de la administración.</t>
  </si>
  <si>
    <t>Nombre campeonato</t>
  </si>
  <si>
    <t xml:space="preserve"> </t>
  </si>
  <si>
    <t>Nombre del deporte o modalidad</t>
  </si>
  <si>
    <t>Nombre de la especialidad o prueba</t>
  </si>
  <si>
    <t>Sexo del deportista que consigue el resultado</t>
  </si>
  <si>
    <t>Ámbito de competición (la federación balear certificará los niveles en los campeonatos internacionales y estatales)</t>
  </si>
  <si>
    <t>Especialidad - grupo (consultar tablas en las bases de la convocatoria)</t>
  </si>
  <si>
    <t>Es un resultado de un deporte ADAPTADO</t>
  </si>
  <si>
    <t>Distancia olímpica a pista cubierta (atletismo) o piscina 25m (natación)</t>
  </si>
  <si>
    <t>Categoría de edad (la denominación específica dependerá de la modalidad o especialidad)</t>
  </si>
  <si>
    <t>Posición conseguida (resultado en la clasificación)</t>
  </si>
  <si>
    <t>Número de deportistas en el equipo (indicar INDIVIDUAL si no se participa como equipo)</t>
  </si>
  <si>
    <t>Número de países (en mundial o europeo de pruebas OLÍMPICAS no es necesario)</t>
  </si>
  <si>
    <t>El resultado que presento se corresponde con el resultado final del campeonato, o bien es un resultado conseguido a un evento parcial que permite puntuar para la clasificación final (por ejemplo campeonato del Mundo de Motociclismo)</t>
  </si>
  <si>
    <t>Número de participantes en la prueba específica en que he competido</t>
  </si>
  <si>
    <t>Año del resultado</t>
  </si>
  <si>
    <t>PUNTUACIÓN EUTOEVALUACIÓN</t>
  </si>
  <si>
    <t>PARA PODER PRESENTAR EL RESULTADO, LA PUNTUACIÓN DEBE SER IGUAL O SUPERIOR A 5 PUNTOS</t>
  </si>
  <si>
    <t>CONTAR PAÍSES</t>
  </si>
  <si>
    <t>CONTAR PARTICIPANTES</t>
  </si>
  <si>
    <t>PERMITIDO (SI/NO)</t>
  </si>
  <si>
    <t>NO ES NECESARIO INDICAR</t>
  </si>
  <si>
    <t>MENOS DE 4</t>
  </si>
  <si>
    <t>10 O MÁS</t>
  </si>
  <si>
    <t>Menos de 4</t>
  </si>
  <si>
    <t>16 O MÁS</t>
  </si>
  <si>
    <t>RESULTADO FINAL DE UN CAMPEONATO CELEBRADO EN UN ÚNICO EVENTO, SIN COMPETICIONES PUNTUABLES</t>
  </si>
  <si>
    <t>RESULTADO FINAL GLOBAL DE UN CAMPEONATO CON VARIAS COMPETICIONES PUNTUABLES</t>
  </si>
  <si>
    <t>Resultado de una competición PUNTUABLE para un campeonato con DOS (2) competiciones independientes</t>
  </si>
  <si>
    <t>Resultado de una competición PUNTUABLE para un campeonato con TRES (3) competiciones independientes</t>
  </si>
  <si>
    <t>Resultado de una competición PUNTUABLE para un campeonato con CUATRO (4) competiciones independientes</t>
  </si>
  <si>
    <t>Resultado de una competición PUNTUABLE para un campeonato con CINCO (5) competiciones independientes</t>
  </si>
  <si>
    <t>Resultado de una competición PUNTUABLE para un campeonato con SEIS (+6) O MÁS competiciones independientes</t>
  </si>
  <si>
    <t>Máxima categoría: ABSOLUTO, ÉLITE, SENIOR, etc.</t>
  </si>
  <si>
    <t>Categoría de edad 20 a 23 años: PROMESA, ABSOLUTO JOVEN, SUB-20, SUB-21, SUB-23, etc.</t>
  </si>
  <si>
    <t>Categoría de edad 18 a 19 años: JUNIOR, JUVENIL, JÓVENES, SUB-18, SUB-19, etc.</t>
  </si>
  <si>
    <t>Categoría de edad 16 a 17 años: JUVENIL, CADETE, SUB-17, SUB-16, etc.</t>
  </si>
  <si>
    <t>Máster o veterano</t>
  </si>
  <si>
    <t>5 o más</t>
  </si>
  <si>
    <t>NO ES NATACIÓN NI ATLETISMO</t>
  </si>
  <si>
    <t>NO ES DISTANCIA OLÍMPICA</t>
  </si>
  <si>
    <t>ES DISTANCIA OLÍMPICA A PISTA CUBIERTA (ATLETISMO)</t>
  </si>
  <si>
    <t>ES DISTANCIA OLÍMPICA A PISCINA DE 25m (NATACIÓN)</t>
  </si>
  <si>
    <t>INTERNACIONAL NIVEL 1</t>
  </si>
  <si>
    <t>INTERNACIONAL NIVEL 2</t>
  </si>
  <si>
    <t>INTERNACIONAL NIVEL 3</t>
  </si>
  <si>
    <t>ESTATAL NIVEL 1</t>
  </si>
  <si>
    <t>ESTATAL NIVEL 2</t>
  </si>
  <si>
    <t>Participación</t>
  </si>
  <si>
    <t>GRUPO 1</t>
  </si>
  <si>
    <t>GRUPO 1B</t>
  </si>
  <si>
    <t>GRUPO 2</t>
  </si>
  <si>
    <t>GRUPO 3</t>
  </si>
  <si>
    <t>Modelo de autoevaluación de un resultado deportivo - ayudas deportistas 2024</t>
  </si>
  <si>
    <t>EUROPEO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</si>
</sst>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5" x14ac:knownFonts="1">
    <font>
      <sz val="11"/>
      <color rgb="FF000000"/>
      <name val="Calibri"/>
    </font>
    <font>
      <b/>
      <sz val="24"/>
      <color rgb="FF000000"/>
      <name val="Calibri"/>
    </font>
    <font>
      <sz val="18"/>
      <color rgb="FF000000"/>
      <name val="Calibri"/>
    </font>
    <font>
      <sz val="12"/>
      <color rgb="FF000000"/>
      <name val="Calibri"/>
    </font>
    <font>
      <sz val="10"/>
      <color rgb="FF333333"/>
      <name val="Calibri"/>
    </font>
    <font>
      <i/>
      <sz val="10"/>
      <color rgb="FF808080"/>
      <name val="Calibri"/>
    </font>
    <font>
      <u/>
      <sz val="10"/>
      <color rgb="FF0000EE"/>
      <name val="Calibri"/>
    </font>
    <font>
      <sz val="10"/>
      <color rgb="FF006600"/>
      <name val="Calibri"/>
    </font>
    <font>
      <sz val="10"/>
      <color rgb="FF996600"/>
      <name val="Calibri"/>
    </font>
    <font>
      <sz val="10"/>
      <color rgb="FFCC0000"/>
      <name val="Calibri"/>
    </font>
    <font>
      <b/>
      <sz val="10"/>
      <color rgb="FFFFFFFF"/>
      <name val="Calibri"/>
    </font>
    <font>
      <b/>
      <sz val="10"/>
      <color rgb="FF000000"/>
      <name val="Calibri"/>
    </font>
    <font>
      <sz val="10"/>
      <color rgb="FFFFFFFF"/>
      <name val="Calibri"/>
    </font>
    <font>
      <sz val="11"/>
      <color rgb="FF000000"/>
      <name val="Calibri"/>
    </font>
    <font>
      <sz val="11"/>
      <color rgb="FF000000"/>
      <name val="Verdana"/>
      <family val="2"/>
    </font>
    <font>
      <b/>
      <sz val="11"/>
      <color rgb="FF000000"/>
      <name val="Verdana"/>
      <family val="2"/>
    </font>
    <font>
      <b/>
      <sz val="16"/>
      <color rgb="FF000000"/>
      <name val="Verdana"/>
      <family val="2"/>
    </font>
    <font>
      <b/>
      <sz val="11"/>
      <color rgb="FFFF0000"/>
      <name val="Verdana"/>
      <family val="2"/>
    </font>
    <font>
      <b/>
      <sz val="18"/>
      <color rgb="FF000000"/>
      <name val="Verdana"/>
      <family val="2"/>
    </font>
    <font>
      <b/>
      <sz val="16"/>
      <color rgb="FFFF0000"/>
      <name val="Verdana"/>
      <family val="2"/>
    </font>
    <font>
      <b/>
      <sz val="11"/>
      <color theme="0"/>
      <name val="Verdana"/>
      <family val="2"/>
    </font>
    <font>
      <i/>
      <sz val="11"/>
      <color rgb="FF000000"/>
      <name val="Verdana"/>
      <family val="2"/>
    </font>
    <font>
      <sz val="8"/>
      <name val="Calibri"/>
    </font>
    <font>
      <sz val="11"/>
      <color rgb="FF000000"/>
      <name val="Noto Sans"/>
      <family val="2"/>
      <charset val="1"/>
    </font>
    <font>
      <b/>
      <sz val="11"/>
      <color rgb="FF000000"/>
      <name val="Noto Sans"/>
      <family val="2"/>
      <charset val="1"/>
    </font>
  </fonts>
  <fills count="18">
    <fill>
      <patternFill patternType="none"/>
    </fill>
    <fill>
      <patternFill patternType="gray125"/>
    </fill>
    <fill>
      <patternFill patternType="solid">
        <fgColor rgb="FFFFFFCC"/>
        <bgColor rgb="FFFFFFFF"/>
      </patternFill>
    </fill>
    <fill>
      <patternFill patternType="solid">
        <fgColor rgb="FFCCFFCC"/>
        <bgColor rgb="FFCCFFFF"/>
      </patternFill>
    </fill>
    <fill>
      <patternFill patternType="solid">
        <fgColor rgb="FFFFCCCC"/>
        <bgColor rgb="FFDDDDDD"/>
      </patternFill>
    </fill>
    <fill>
      <patternFill patternType="solid">
        <fgColor rgb="FFCC0000"/>
        <bgColor rgb="FFFF0000"/>
      </patternFill>
    </fill>
    <fill>
      <patternFill patternType="solid">
        <fgColor rgb="FF000000"/>
        <bgColor rgb="FF003300"/>
      </patternFill>
    </fill>
    <fill>
      <patternFill patternType="solid">
        <fgColor rgb="FF808080"/>
        <bgColor rgb="FF969696"/>
      </patternFill>
    </fill>
    <fill>
      <patternFill patternType="solid">
        <fgColor rgb="FFDDDDDD"/>
        <bgColor rgb="FFCCCCCC"/>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2F2F2"/>
        <bgColor indexed="64"/>
      </patternFill>
    </fill>
    <fill>
      <patternFill patternType="solid">
        <fgColor rgb="FFD9D9D9"/>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59999389629810485"/>
        <bgColor indexed="64"/>
      </patternFill>
    </fill>
  </fills>
  <borders count="41">
    <border>
      <left/>
      <right/>
      <top/>
      <bottom/>
      <diagonal/>
    </border>
    <border>
      <left style="thin">
        <color rgb="FF808080"/>
      </left>
      <right style="thin">
        <color rgb="FF808080"/>
      </right>
      <top style="thin">
        <color rgb="FF808080"/>
      </top>
      <bottom style="thin">
        <color rgb="FF808080"/>
      </bottom>
      <diagonal/>
    </border>
    <border>
      <left/>
      <right style="thin">
        <color rgb="FFCCCCCC"/>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thin">
        <color rgb="FFCCCCCC"/>
      </right>
      <top style="medium">
        <color auto="1"/>
      </top>
      <bottom style="thin">
        <color rgb="FFCCCCCC"/>
      </bottom>
      <diagonal/>
    </border>
    <border>
      <left style="medium">
        <color auto="1"/>
      </left>
      <right/>
      <top/>
      <bottom/>
      <diagonal/>
    </border>
    <border>
      <left/>
      <right style="medium">
        <color auto="1"/>
      </right>
      <top/>
      <bottom/>
      <diagonal/>
    </border>
    <border>
      <left/>
      <right style="thin">
        <color rgb="FFCCCCCC"/>
      </right>
      <top style="thin">
        <color rgb="FFCCCCCC"/>
      </top>
      <bottom style="thin">
        <color rgb="FFCCCCCC"/>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rgb="FFCCCCCC"/>
      </right>
      <top style="thin">
        <color rgb="FFCCCCCC"/>
      </top>
      <bottom style="medium">
        <color auto="1"/>
      </bottom>
      <diagonal/>
    </border>
    <border>
      <left style="thin">
        <color rgb="FFCCCCCC"/>
      </left>
      <right/>
      <top style="thin">
        <color rgb="FFCCCCCC"/>
      </top>
      <bottom style="thin">
        <color rgb="FFCCCCCC"/>
      </bottom>
      <diagonal/>
    </border>
    <border>
      <left/>
      <right style="thin">
        <color rgb="FFCCCCCC"/>
      </right>
      <top/>
      <bottom style="thin">
        <color rgb="FFCCCCCC"/>
      </bottom>
      <diagonal/>
    </border>
    <border>
      <left style="thin">
        <color rgb="FFCCCCCC"/>
      </left>
      <right/>
      <top/>
      <bottom style="thin">
        <color rgb="FFCCCCCC"/>
      </bottom>
      <diagonal/>
    </border>
    <border>
      <left/>
      <right style="thin">
        <color rgb="FFCCCCCC"/>
      </right>
      <top style="thin">
        <color rgb="FFCCCCCC"/>
      </top>
      <bottom/>
      <diagonal/>
    </border>
    <border>
      <left style="thin">
        <color rgb="FFCCCCCC"/>
      </left>
      <right/>
      <top style="thin">
        <color rgb="FFCCCCCC"/>
      </top>
      <bottom/>
      <diagonal/>
    </border>
    <border>
      <left/>
      <right style="thin">
        <color rgb="FFCCCCCC"/>
      </right>
      <top style="thin">
        <color rgb="FFCCCCCC"/>
      </top>
      <bottom style="thin">
        <color auto="1"/>
      </bottom>
      <diagonal/>
    </border>
    <border>
      <left style="medium">
        <color auto="1"/>
      </left>
      <right style="medium">
        <color theme="0" tint="-0.14996795556505021"/>
      </right>
      <top style="medium">
        <color auto="1"/>
      </top>
      <bottom style="medium">
        <color theme="0" tint="-0.14996795556505021"/>
      </bottom>
      <diagonal/>
    </border>
    <border>
      <left style="medium">
        <color auto="1"/>
      </left>
      <right style="medium">
        <color theme="0"/>
      </right>
      <top style="medium">
        <color auto="1"/>
      </top>
      <bottom style="medium">
        <color theme="0"/>
      </bottom>
      <diagonal/>
    </border>
    <border>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auto="1"/>
      </top>
      <bottom style="thin">
        <color rgb="FFCCCCCC"/>
      </bottom>
      <diagonal/>
    </border>
    <border>
      <left/>
      <right/>
      <top style="thin">
        <color rgb="FFCCCCCC"/>
      </top>
      <bottom style="thin">
        <color rgb="FFCCCCCC"/>
      </bottom>
      <diagonal/>
    </border>
    <border>
      <left/>
      <right/>
      <top style="thin">
        <color rgb="FFCCCCCC"/>
      </top>
      <bottom style="medium">
        <color auto="1"/>
      </bottom>
      <diagonal/>
    </border>
    <border>
      <left style="medium">
        <color rgb="FF000000"/>
      </left>
      <right/>
      <top/>
      <bottom style="dotted">
        <color rgb="FF000000"/>
      </bottom>
      <diagonal/>
    </border>
    <border>
      <left/>
      <right/>
      <top/>
      <bottom style="dotted">
        <color rgb="FF000000"/>
      </bottom>
      <diagonal/>
    </border>
    <border>
      <left/>
      <right style="medium">
        <color rgb="FF000000"/>
      </right>
      <top/>
      <bottom style="dotted">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dotted">
        <color rgb="FF000000"/>
      </bottom>
      <diagonal/>
    </border>
    <border>
      <left style="medium">
        <color indexed="64"/>
      </left>
      <right style="medium">
        <color indexed="64"/>
      </right>
      <top/>
      <bottom style="dotted">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dotted">
        <color rgb="FF000000"/>
      </bottom>
      <diagonal/>
    </border>
  </borders>
  <cellStyleXfs count="18">
    <xf numFmtId="0" fontId="0" fillId="0" borderId="0"/>
    <xf numFmtId="0" fontId="1" fillId="0" borderId="0" applyBorder="0" applyProtection="0"/>
    <xf numFmtId="0" fontId="2" fillId="0" borderId="0" applyBorder="0" applyProtection="0"/>
    <xf numFmtId="0" fontId="3" fillId="0" borderId="0" applyBorder="0" applyProtection="0"/>
    <xf numFmtId="0" fontId="13" fillId="0" borderId="0" applyBorder="0" applyProtection="0"/>
    <xf numFmtId="0" fontId="4" fillId="2" borderId="1" applyProtection="0"/>
    <xf numFmtId="0" fontId="5" fillId="0" borderId="0" applyBorder="0" applyProtection="0"/>
    <xf numFmtId="0" fontId="6" fillId="0" borderId="0" applyBorder="0" applyProtection="0"/>
    <xf numFmtId="0" fontId="13" fillId="0" borderId="0" applyBorder="0" applyProtection="0"/>
    <xf numFmtId="0" fontId="7" fillId="3" borderId="0" applyBorder="0" applyProtection="0"/>
    <xf numFmtId="0" fontId="8" fillId="2" borderId="0" applyBorder="0" applyProtection="0"/>
    <xf numFmtId="0" fontId="9" fillId="4" borderId="0" applyBorder="0" applyProtection="0"/>
    <xf numFmtId="0" fontId="9" fillId="0" borderId="0" applyBorder="0" applyProtection="0"/>
    <xf numFmtId="0" fontId="10" fillId="5" borderId="0" applyBorder="0" applyProtection="0"/>
    <xf numFmtId="0" fontId="11" fillId="0" borderId="0" applyBorder="0" applyProtection="0"/>
    <xf numFmtId="0" fontId="12" fillId="6" borderId="0" applyBorder="0" applyProtection="0"/>
    <xf numFmtId="0" fontId="12" fillId="7" borderId="0" applyBorder="0" applyProtection="0"/>
    <xf numFmtId="0" fontId="11" fillId="8" borderId="0" applyBorder="0" applyProtection="0"/>
  </cellStyleXfs>
  <cellXfs count="114">
    <xf numFmtId="0" fontId="0" fillId="0" borderId="0" xfId="0"/>
    <xf numFmtId="0" fontId="14" fillId="0" borderId="0" xfId="0" applyFont="1"/>
    <xf numFmtId="0" fontId="14" fillId="0" borderId="15" xfId="0" applyFont="1" applyBorder="1" applyAlignment="1">
      <alignment horizontal="left" readingOrder="1"/>
    </xf>
    <xf numFmtId="0" fontId="14" fillId="0" borderId="9" xfId="0" applyFont="1" applyBorder="1" applyAlignment="1">
      <alignment horizontal="left" readingOrder="1"/>
    </xf>
    <xf numFmtId="0" fontId="14" fillId="0" borderId="17" xfId="0" applyFont="1" applyBorder="1" applyAlignment="1">
      <alignment horizontal="left" readingOrder="1"/>
    </xf>
    <xf numFmtId="0" fontId="14" fillId="0" borderId="16" xfId="0" applyFont="1" applyBorder="1" applyAlignment="1">
      <alignment horizontal="left" readingOrder="1"/>
    </xf>
    <xf numFmtId="0" fontId="14" fillId="0" borderId="14" xfId="0" applyFont="1" applyBorder="1" applyAlignment="1">
      <alignment horizontal="left" readingOrder="1"/>
    </xf>
    <xf numFmtId="0" fontId="14" fillId="0" borderId="19" xfId="0" applyFont="1" applyBorder="1" applyAlignment="1">
      <alignment horizontal="left" readingOrder="1"/>
    </xf>
    <xf numFmtId="0" fontId="14" fillId="0" borderId="18" xfId="0" applyFont="1" applyBorder="1" applyAlignment="1">
      <alignment horizontal="left" readingOrder="1"/>
    </xf>
    <xf numFmtId="0" fontId="14" fillId="9" borderId="3" xfId="0" applyFont="1" applyFill="1" applyBorder="1" applyAlignment="1">
      <alignment vertical="center"/>
    </xf>
    <xf numFmtId="0" fontId="14" fillId="9" borderId="4" xfId="0" applyFont="1" applyFill="1" applyBorder="1" applyAlignment="1">
      <alignment vertical="center"/>
    </xf>
    <xf numFmtId="0" fontId="14" fillId="9" borderId="5" xfId="0" applyFont="1" applyFill="1" applyBorder="1" applyAlignment="1">
      <alignment vertical="center"/>
    </xf>
    <xf numFmtId="0" fontId="14" fillId="9" borderId="7" xfId="0" applyFont="1" applyFill="1" applyBorder="1" applyAlignment="1">
      <alignment vertical="center"/>
    </xf>
    <xf numFmtId="0" fontId="14" fillId="9" borderId="0" xfId="0" applyFont="1" applyFill="1" applyAlignment="1">
      <alignment vertical="center"/>
    </xf>
    <xf numFmtId="0" fontId="14" fillId="9" borderId="8" xfId="0" applyFont="1" applyFill="1" applyBorder="1" applyAlignment="1">
      <alignment vertical="center"/>
    </xf>
    <xf numFmtId="0" fontId="14" fillId="9" borderId="10" xfId="0" applyFont="1" applyFill="1" applyBorder="1" applyAlignment="1">
      <alignment vertical="center"/>
    </xf>
    <xf numFmtId="0" fontId="14" fillId="9" borderId="11" xfId="0" applyFont="1" applyFill="1" applyBorder="1" applyAlignment="1">
      <alignment vertical="center"/>
    </xf>
    <xf numFmtId="0" fontId="14" fillId="9" borderId="12" xfId="0" applyFont="1" applyFill="1" applyBorder="1" applyAlignment="1">
      <alignment vertical="center"/>
    </xf>
    <xf numFmtId="0" fontId="14" fillId="0" borderId="0" xfId="0" applyFont="1" applyAlignment="1">
      <alignment vertical="center"/>
    </xf>
    <xf numFmtId="0" fontId="14" fillId="9" borderId="0" xfId="0" applyFont="1" applyFill="1" applyAlignment="1">
      <alignment horizontal="right" vertical="center"/>
    </xf>
    <xf numFmtId="0" fontId="14" fillId="0" borderId="2" xfId="0" applyFont="1" applyBorder="1" applyAlignment="1">
      <alignment horizontal="left" vertical="center" readingOrder="1"/>
    </xf>
    <xf numFmtId="0" fontId="14" fillId="0" borderId="6" xfId="0" applyFont="1" applyBorder="1" applyAlignment="1">
      <alignment horizontal="left" vertical="center" readingOrder="1"/>
    </xf>
    <xf numFmtId="0" fontId="14" fillId="0" borderId="4" xfId="0" applyFont="1" applyBorder="1" applyAlignment="1">
      <alignment horizontal="left" vertical="center"/>
    </xf>
    <xf numFmtId="0" fontId="14" fillId="0" borderId="9" xfId="0" applyFont="1" applyBorder="1" applyAlignment="1">
      <alignment horizontal="left" vertical="center" readingOrder="1"/>
    </xf>
    <xf numFmtId="0" fontId="14" fillId="0" borderId="0" xfId="0" applyFont="1" applyAlignment="1">
      <alignment horizontal="left" vertical="center"/>
    </xf>
    <xf numFmtId="0" fontId="14" fillId="0" borderId="13" xfId="0" applyFont="1" applyBorder="1" applyAlignment="1">
      <alignment horizontal="left" vertical="center" readingOrder="1"/>
    </xf>
    <xf numFmtId="0" fontId="14" fillId="0" borderId="11" xfId="0" applyFont="1" applyBorder="1" applyAlignment="1">
      <alignment horizontal="left" vertical="center"/>
    </xf>
    <xf numFmtId="0" fontId="14" fillId="0" borderId="0" xfId="0" applyFont="1" applyAlignment="1">
      <alignment horizontal="left" vertical="center" readingOrder="1"/>
    </xf>
    <xf numFmtId="0" fontId="14" fillId="0" borderId="4" xfId="0" applyFont="1" applyBorder="1" applyAlignment="1">
      <alignment horizontal="left" vertical="center" readingOrder="1"/>
    </xf>
    <xf numFmtId="0" fontId="14" fillId="0" borderId="11" xfId="0" applyFont="1" applyBorder="1" applyAlignment="1">
      <alignment horizontal="left" vertical="center" readingOrder="1"/>
    </xf>
    <xf numFmtId="0" fontId="14" fillId="0" borderId="4" xfId="0" applyFont="1" applyBorder="1" applyAlignment="1">
      <alignment horizontal="left" readingOrder="1"/>
    </xf>
    <xf numFmtId="0" fontId="14" fillId="0" borderId="0" xfId="0" applyFont="1" applyAlignment="1">
      <alignment horizontal="left" readingOrder="1"/>
    </xf>
    <xf numFmtId="0" fontId="14" fillId="0" borderId="11" xfId="0" applyFont="1" applyBorder="1" applyAlignment="1">
      <alignment horizontal="left" readingOrder="1"/>
    </xf>
    <xf numFmtId="0" fontId="14" fillId="0" borderId="22" xfId="0" applyFont="1" applyBorder="1" applyAlignment="1">
      <alignment horizontal="left" vertical="center" readingOrder="1"/>
    </xf>
    <xf numFmtId="0" fontId="15" fillId="0" borderId="0" xfId="0" applyFont="1" applyAlignment="1">
      <alignment vertical="center"/>
    </xf>
    <xf numFmtId="0" fontId="14" fillId="9" borderId="0" xfId="0" applyFont="1" applyFill="1" applyAlignment="1">
      <alignment vertical="center" wrapText="1"/>
    </xf>
    <xf numFmtId="0" fontId="14" fillId="9" borderId="0" xfId="0" applyFont="1" applyFill="1" applyAlignment="1">
      <alignment horizontal="left" vertical="center"/>
    </xf>
    <xf numFmtId="164" fontId="16" fillId="10" borderId="21" xfId="0" applyNumberFormat="1" applyFont="1" applyFill="1" applyBorder="1" applyAlignment="1">
      <alignment vertical="center"/>
    </xf>
    <xf numFmtId="0" fontId="14" fillId="0" borderId="0" xfId="0" applyFont="1" applyAlignment="1">
      <alignment wrapText="1"/>
    </xf>
    <xf numFmtId="0" fontId="14" fillId="0" borderId="0" xfId="0" applyFont="1" applyAlignment="1">
      <alignment vertical="center" wrapText="1"/>
    </xf>
    <xf numFmtId="0" fontId="17" fillId="0" borderId="0" xfId="0" applyFont="1" applyAlignment="1">
      <alignment vertical="center"/>
    </xf>
    <xf numFmtId="0" fontId="17" fillId="0" borderId="0" xfId="0" applyFont="1" applyAlignment="1">
      <alignment vertical="center" wrapText="1"/>
    </xf>
    <xf numFmtId="0" fontId="15" fillId="0" borderId="0" xfId="0" applyFont="1"/>
    <xf numFmtId="0" fontId="18" fillId="0" borderId="0" xfId="0" applyFont="1"/>
    <xf numFmtId="0" fontId="14" fillId="0" borderId="20" xfId="0" applyFont="1" applyBorder="1" applyAlignment="1" applyProtection="1">
      <alignment horizontal="left" vertical="center" wrapText="1"/>
      <protection locked="0"/>
    </xf>
    <xf numFmtId="0" fontId="20" fillId="0" borderId="0" xfId="0" applyFont="1" applyAlignment="1">
      <alignment vertical="center" wrapText="1"/>
    </xf>
    <xf numFmtId="0" fontId="14" fillId="0" borderId="26" xfId="0" applyFont="1" applyBorder="1" applyAlignment="1">
      <alignment horizontal="left" vertical="center" readingOrder="1"/>
    </xf>
    <xf numFmtId="0" fontId="14" fillId="0" borderId="27" xfId="0" applyFont="1" applyBorder="1" applyAlignment="1">
      <alignment horizontal="left" vertical="center" readingOrder="1"/>
    </xf>
    <xf numFmtId="0" fontId="14" fillId="0" borderId="28" xfId="0" applyFont="1" applyBorder="1" applyAlignment="1">
      <alignment horizontal="left" vertical="center" readingOrder="1"/>
    </xf>
    <xf numFmtId="0" fontId="14" fillId="0" borderId="0" xfId="0" applyFont="1" applyAlignment="1">
      <alignment horizontal="center" readingOrder="1"/>
    </xf>
    <xf numFmtId="0" fontId="14" fillId="0" borderId="0" xfId="0" applyFont="1" applyAlignment="1">
      <alignment horizontal="center" vertical="center"/>
    </xf>
    <xf numFmtId="0" fontId="14" fillId="0" borderId="0" xfId="0" applyFont="1" applyAlignment="1">
      <alignment horizontal="center" vertical="center" readingOrder="1"/>
    </xf>
    <xf numFmtId="0" fontId="14" fillId="0" borderId="23"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36" xfId="0" applyFont="1" applyBorder="1" applyAlignment="1">
      <alignment vertical="center" wrapText="1"/>
    </xf>
    <xf numFmtId="0" fontId="14" fillId="0" borderId="30"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37" xfId="0" applyFont="1" applyBorder="1" applyAlignment="1">
      <alignment vertical="center" wrapText="1"/>
    </xf>
    <xf numFmtId="0" fontId="14" fillId="12" borderId="31" xfId="0" applyFont="1" applyFill="1" applyBorder="1" applyAlignment="1">
      <alignment horizontal="center" vertical="center" wrapText="1"/>
    </xf>
    <xf numFmtId="0" fontId="14" fillId="12" borderId="30" xfId="0" applyFont="1" applyFill="1" applyBorder="1" applyAlignment="1">
      <alignment horizontal="center" vertical="center" wrapText="1"/>
    </xf>
    <xf numFmtId="0" fontId="14" fillId="0" borderId="35" xfId="0" applyFont="1" applyBorder="1" applyAlignment="1">
      <alignment vertical="center" wrapText="1"/>
    </xf>
    <xf numFmtId="0" fontId="14" fillId="0" borderId="33" xfId="0" applyFont="1" applyBorder="1" applyAlignment="1">
      <alignment horizontal="center" vertical="center" wrapText="1"/>
    </xf>
    <xf numFmtId="0" fontId="14" fillId="12" borderId="33" xfId="0" applyFont="1" applyFill="1" applyBorder="1" applyAlignment="1">
      <alignment horizontal="center" vertical="center" wrapText="1"/>
    </xf>
    <xf numFmtId="0" fontId="14" fillId="12" borderId="34" xfId="0" applyFont="1" applyFill="1" applyBorder="1" applyAlignment="1">
      <alignment horizontal="center" vertical="center" wrapText="1"/>
    </xf>
    <xf numFmtId="0" fontId="14" fillId="11" borderId="33" xfId="0" applyFont="1" applyFill="1" applyBorder="1" applyAlignment="1">
      <alignment vertical="center" wrapText="1"/>
    </xf>
    <xf numFmtId="0" fontId="14" fillId="11" borderId="34" xfId="0" applyFont="1" applyFill="1" applyBorder="1" applyAlignment="1">
      <alignment vertical="center" wrapText="1"/>
    </xf>
    <xf numFmtId="0" fontId="14" fillId="0" borderId="29" xfId="0" applyFont="1" applyBorder="1" applyAlignment="1">
      <alignment vertical="center" wrapText="1"/>
    </xf>
    <xf numFmtId="0" fontId="14" fillId="0" borderId="30" xfId="0" applyFont="1" applyBorder="1" applyAlignment="1">
      <alignment vertical="center" wrapText="1"/>
    </xf>
    <xf numFmtId="0" fontId="14" fillId="12" borderId="31" xfId="0" applyFont="1" applyFill="1" applyBorder="1" applyAlignment="1">
      <alignment vertical="center" wrapText="1"/>
    </xf>
    <xf numFmtId="0" fontId="14" fillId="0" borderId="31" xfId="0" applyFont="1" applyBorder="1" applyAlignment="1">
      <alignment vertical="center" wrapText="1"/>
    </xf>
    <xf numFmtId="0" fontId="14" fillId="0" borderId="32" xfId="0" applyFont="1" applyBorder="1" applyAlignment="1">
      <alignment vertical="center" wrapText="1"/>
    </xf>
    <xf numFmtId="0" fontId="14" fillId="0" borderId="33" xfId="0" applyFont="1" applyBorder="1" applyAlignment="1">
      <alignment vertical="center" wrapText="1"/>
    </xf>
    <xf numFmtId="0" fontId="14" fillId="0" borderId="34" xfId="0" applyFont="1" applyBorder="1" applyAlignment="1">
      <alignment vertical="center" wrapText="1"/>
    </xf>
    <xf numFmtId="0" fontId="14" fillId="12" borderId="30" xfId="0" applyFont="1" applyFill="1" applyBorder="1" applyAlignment="1">
      <alignment vertical="center" wrapText="1"/>
    </xf>
    <xf numFmtId="16" fontId="14" fillId="0" borderId="30" xfId="0" quotePrefix="1" applyNumberFormat="1" applyFont="1" applyBorder="1" applyAlignment="1">
      <alignment horizontal="center" vertical="center" wrapText="1"/>
    </xf>
    <xf numFmtId="0" fontId="14" fillId="0" borderId="30" xfId="0" quotePrefix="1" applyFont="1" applyBorder="1" applyAlignment="1">
      <alignment horizontal="center" vertical="center" wrapText="1"/>
    </xf>
    <xf numFmtId="0" fontId="14" fillId="0" borderId="38" xfId="0" applyFont="1" applyBorder="1" applyAlignment="1">
      <alignment vertical="center" wrapText="1"/>
    </xf>
    <xf numFmtId="0" fontId="14" fillId="0" borderId="39" xfId="0" applyFont="1" applyBorder="1" applyAlignment="1">
      <alignment vertical="center" wrapText="1"/>
    </xf>
    <xf numFmtId="0" fontId="21" fillId="11" borderId="32" xfId="0" applyFont="1" applyFill="1" applyBorder="1" applyAlignment="1">
      <alignment vertical="center" wrapText="1"/>
    </xf>
    <xf numFmtId="0" fontId="23" fillId="0" borderId="40" xfId="0" applyFont="1" applyBorder="1" applyAlignment="1">
      <alignment vertical="center" wrapText="1"/>
    </xf>
    <xf numFmtId="0" fontId="23" fillId="0" borderId="12" xfId="0" applyFont="1" applyBorder="1" applyAlignment="1">
      <alignment vertical="center" wrapText="1"/>
    </xf>
    <xf numFmtId="0" fontId="23" fillId="0" borderId="37" xfId="0" applyFont="1" applyBorder="1" applyAlignment="1">
      <alignment vertical="center" wrapText="1"/>
    </xf>
    <xf numFmtId="0" fontId="23" fillId="0" borderId="35" xfId="0" applyFont="1" applyBorder="1" applyAlignment="1">
      <alignment vertical="center" wrapText="1"/>
    </xf>
    <xf numFmtId="0" fontId="14" fillId="0" borderId="4" xfId="0" applyFont="1" applyBorder="1" applyAlignment="1">
      <alignment vertical="center"/>
    </xf>
    <xf numFmtId="0" fontId="14" fillId="0" borderId="4" xfId="0" applyFont="1" applyBorder="1" applyAlignment="1">
      <alignment horizontal="center" vertical="center"/>
    </xf>
    <xf numFmtId="2" fontId="14" fillId="0" borderId="0" xfId="0" applyNumberFormat="1" applyFont="1" applyAlignment="1">
      <alignment wrapText="1"/>
    </xf>
    <xf numFmtId="0" fontId="19" fillId="9" borderId="23" xfId="0" applyFont="1" applyFill="1" applyBorder="1" applyAlignment="1">
      <alignment horizontal="center" vertical="center" wrapText="1"/>
    </xf>
    <xf numFmtId="0" fontId="19" fillId="9" borderId="24" xfId="0" applyFont="1" applyFill="1" applyBorder="1" applyAlignment="1">
      <alignment horizontal="center" vertical="center" wrapText="1"/>
    </xf>
    <xf numFmtId="0" fontId="19" fillId="9" borderId="25" xfId="0" applyFont="1" applyFill="1" applyBorder="1" applyAlignment="1">
      <alignment horizontal="center" vertical="center" wrapText="1"/>
    </xf>
    <xf numFmtId="0" fontId="15" fillId="14" borderId="23" xfId="0" applyFont="1" applyFill="1" applyBorder="1" applyAlignment="1">
      <alignment horizontal="center" vertical="center" wrapText="1"/>
    </xf>
    <xf numFmtId="0" fontId="15" fillId="14" borderId="24" xfId="0" applyFont="1" applyFill="1" applyBorder="1" applyAlignment="1">
      <alignment horizontal="center" vertical="center" wrapText="1"/>
    </xf>
    <xf numFmtId="0" fontId="15" fillId="14" borderId="25" xfId="0" applyFont="1" applyFill="1" applyBorder="1" applyAlignment="1">
      <alignment horizontal="center" vertical="center" wrapText="1"/>
    </xf>
    <xf numFmtId="0" fontId="15" fillId="15" borderId="23" xfId="0" applyFont="1" applyFill="1" applyBorder="1" applyAlignment="1">
      <alignment horizontal="center" vertical="center"/>
    </xf>
    <xf numFmtId="0" fontId="15" fillId="15" borderId="24" xfId="0" applyFont="1" applyFill="1" applyBorder="1" applyAlignment="1">
      <alignment horizontal="center" vertical="center"/>
    </xf>
    <xf numFmtId="0" fontId="15" fillId="15" borderId="25" xfId="0" applyFont="1" applyFill="1" applyBorder="1" applyAlignment="1">
      <alignment horizontal="center" vertical="center"/>
    </xf>
    <xf numFmtId="0" fontId="21" fillId="11" borderId="38" xfId="0" applyFont="1" applyFill="1" applyBorder="1" applyAlignment="1">
      <alignment horizontal="center" vertical="center" wrapText="1"/>
    </xf>
    <xf numFmtId="0" fontId="21" fillId="11" borderId="35" xfId="0" applyFont="1" applyFill="1" applyBorder="1" applyAlignment="1">
      <alignment horizontal="center" vertical="center" wrapText="1"/>
    </xf>
    <xf numFmtId="0" fontId="15" fillId="16" borderId="23" xfId="0" applyFont="1" applyFill="1" applyBorder="1" applyAlignment="1">
      <alignment horizontal="center" vertical="center"/>
    </xf>
    <xf numFmtId="0" fontId="15" fillId="16" borderId="24" xfId="0" applyFont="1" applyFill="1" applyBorder="1" applyAlignment="1">
      <alignment horizontal="center" vertical="center"/>
    </xf>
    <xf numFmtId="0" fontId="15" fillId="16" borderId="25" xfId="0" applyFont="1" applyFill="1" applyBorder="1" applyAlignment="1">
      <alignment horizontal="center" vertical="center"/>
    </xf>
    <xf numFmtId="0" fontId="24" fillId="17" borderId="23" xfId="0" applyFont="1" applyFill="1" applyBorder="1" applyAlignment="1">
      <alignment horizontal="center" vertical="center" wrapText="1"/>
    </xf>
    <xf numFmtId="0" fontId="24" fillId="17" borderId="25" xfId="0" applyFont="1" applyFill="1" applyBorder="1" applyAlignment="1">
      <alignment horizontal="center" vertical="center" wrapText="1"/>
    </xf>
    <xf numFmtId="0" fontId="14" fillId="11" borderId="23" xfId="0" applyFont="1" applyFill="1" applyBorder="1" applyAlignment="1">
      <alignment horizontal="center" vertical="center" wrapText="1"/>
    </xf>
    <xf numFmtId="0" fontId="14" fillId="11" borderId="24" xfId="0" applyFont="1" applyFill="1" applyBorder="1" applyAlignment="1">
      <alignment horizontal="center" vertical="center" wrapText="1"/>
    </xf>
    <xf numFmtId="0" fontId="14" fillId="11" borderId="25" xfId="0" applyFont="1" applyFill="1" applyBorder="1" applyAlignment="1">
      <alignment horizontal="center" vertical="center" wrapText="1"/>
    </xf>
    <xf numFmtId="0" fontId="21" fillId="11" borderId="23" xfId="0" applyFont="1" applyFill="1" applyBorder="1" applyAlignment="1">
      <alignment horizontal="center" vertical="center" wrapText="1"/>
    </xf>
    <xf numFmtId="0" fontId="21" fillId="11" borderId="24" xfId="0" applyFont="1" applyFill="1" applyBorder="1" applyAlignment="1">
      <alignment horizontal="center" vertical="center" wrapText="1"/>
    </xf>
    <xf numFmtId="0" fontId="21" fillId="11" borderId="25" xfId="0" applyFont="1" applyFill="1" applyBorder="1" applyAlignment="1">
      <alignment horizontal="center" vertical="center" wrapText="1"/>
    </xf>
    <xf numFmtId="0" fontId="15" fillId="13" borderId="23" xfId="0" applyFont="1" applyFill="1" applyBorder="1" applyAlignment="1">
      <alignment horizontal="center" vertical="center" wrapText="1"/>
    </xf>
    <xf numFmtId="0" fontId="15" fillId="13" borderId="24" xfId="0" applyFont="1" applyFill="1" applyBorder="1" applyAlignment="1">
      <alignment horizontal="center" vertical="center" wrapText="1"/>
    </xf>
    <xf numFmtId="0" fontId="15" fillId="13" borderId="25" xfId="0" applyFont="1" applyFill="1" applyBorder="1" applyAlignment="1">
      <alignment horizontal="center" vertical="center" wrapText="1"/>
    </xf>
    <xf numFmtId="0" fontId="14" fillId="9" borderId="38" xfId="0" applyFont="1" applyFill="1" applyBorder="1" applyAlignment="1">
      <alignment horizontal="center" vertical="center" wrapText="1"/>
    </xf>
    <xf numFmtId="0" fontId="14" fillId="9" borderId="35" xfId="0" applyFont="1" applyFill="1" applyBorder="1" applyAlignment="1">
      <alignment horizontal="center" vertical="center" wrapText="1"/>
    </xf>
  </cellXfs>
  <cellStyles count="18">
    <cellStyle name="Accent" xfId="14" xr:uid="{00000000-0005-0000-0000-000013000000}"/>
    <cellStyle name="Accent 1" xfId="15" xr:uid="{00000000-0005-0000-0000-000014000000}"/>
    <cellStyle name="Accent 2" xfId="16" xr:uid="{00000000-0005-0000-0000-000015000000}"/>
    <cellStyle name="Accent 3" xfId="17" xr:uid="{00000000-0005-0000-0000-000016000000}"/>
    <cellStyle name="Bad" xfId="11" xr:uid="{00000000-0005-0000-0000-000010000000}"/>
    <cellStyle name="Error" xfId="13" xr:uid="{00000000-0005-0000-0000-000012000000}"/>
    <cellStyle name="Footnote" xfId="6" xr:uid="{00000000-0005-0000-0000-00000B000000}"/>
    <cellStyle name="Good" xfId="9" xr:uid="{00000000-0005-0000-0000-00000E000000}"/>
    <cellStyle name="Heading 1" xfId="2" xr:uid="{00000000-0005-0000-0000-000007000000}"/>
    <cellStyle name="Heading 2" xfId="3" xr:uid="{00000000-0005-0000-0000-000008000000}"/>
    <cellStyle name="Hyperlink" xfId="7" xr:uid="{00000000-0005-0000-0000-00000C000000}"/>
    <cellStyle name="Neutral" xfId="10" xr:uid="{00000000-0005-0000-0000-00000F000000}"/>
    <cellStyle name="Normal" xfId="0" builtinId="0"/>
    <cellStyle name="Note" xfId="5" xr:uid="{00000000-0005-0000-0000-00000A000000}"/>
    <cellStyle name="Status" xfId="8" xr:uid="{00000000-0005-0000-0000-00000D000000}"/>
    <cellStyle name="Text" xfId="4" xr:uid="{00000000-0005-0000-0000-000009000000}"/>
    <cellStyle name="Título" xfId="1" xr:uid="{00000000-0005-0000-0000-000006000000}"/>
    <cellStyle name="Warning" xfId="12" xr:uid="{00000000-0005-0000-0000-000011000000}"/>
  </cellStyles>
  <dxfs count="103">
    <dxf>
      <font>
        <b/>
        <sz val="11"/>
        <color rgb="FF6AA84F"/>
        <name val="Calibri"/>
      </font>
      <fill>
        <patternFill>
          <bgColor rgb="FFFFFFFF"/>
        </patternFill>
      </fill>
    </dxf>
    <dxf>
      <font>
        <b/>
        <sz val="11"/>
        <color rgb="FFFF0000"/>
        <name val="Calibri"/>
      </font>
      <fill>
        <patternFill>
          <bgColor rgb="FFFFFFFF"/>
        </patternFill>
      </fill>
    </dxf>
    <dxf>
      <font>
        <b/>
        <sz val="11"/>
        <color rgb="FF6AA84F"/>
        <name val="Calibri"/>
      </font>
      <fill>
        <patternFill>
          <bgColor rgb="FFFFFFFF"/>
        </patternFill>
      </fill>
    </dxf>
    <dxf>
      <font>
        <b/>
        <sz val="11"/>
        <color rgb="FFFF0000"/>
        <name val="Calibri"/>
      </font>
      <fill>
        <patternFill>
          <bgColor rgb="FFFFFFFF"/>
        </patternFill>
      </fill>
    </dxf>
    <dxf>
      <font>
        <b/>
        <sz val="11"/>
        <color rgb="FF6AA84F"/>
        <name val="Calibri"/>
      </font>
      <fill>
        <patternFill>
          <bgColor rgb="FFFFFFFF"/>
        </patternFill>
      </fill>
    </dxf>
    <dxf>
      <font>
        <b/>
        <sz val="11"/>
        <color rgb="FFFF0000"/>
        <name val="Calibri"/>
      </font>
      <fill>
        <patternFill>
          <bgColor rgb="FFFFFFFF"/>
        </patternFill>
      </fill>
    </dxf>
    <dxf>
      <font>
        <b/>
        <sz val="11"/>
        <color rgb="FF6AA84F"/>
        <name val="Calibri"/>
      </font>
      <fill>
        <patternFill patternType="none">
          <bgColor auto="1"/>
        </patternFill>
      </fill>
    </dxf>
    <dxf>
      <font>
        <b/>
        <sz val="11"/>
        <color rgb="FFFF0000"/>
        <name val="Calibri"/>
      </font>
      <fill>
        <patternFill patternType="none">
          <bgColor auto="1"/>
        </patternFill>
      </fill>
    </dxf>
    <dxf>
      <font>
        <b/>
        <i val="0"/>
        <color rgb="FFFF0000"/>
      </font>
    </dxf>
    <dxf>
      <font>
        <color theme="9"/>
      </font>
    </dxf>
    <dxf>
      <font>
        <b val="0"/>
        <i val="0"/>
        <strike val="0"/>
        <condense val="0"/>
        <extend val="0"/>
        <outline val="0"/>
        <shadow val="0"/>
        <u val="none"/>
        <vertAlign val="baseline"/>
        <sz val="11"/>
        <color rgb="FF000000"/>
        <name val="Verdana"/>
        <family val="2"/>
        <scheme val="none"/>
      </font>
    </dxf>
    <dxf>
      <font>
        <b val="0"/>
        <i val="0"/>
        <strike val="0"/>
        <condense val="0"/>
        <extend val="0"/>
        <outline val="0"/>
        <shadow val="0"/>
        <u val="none"/>
        <vertAlign val="baseline"/>
        <sz val="11"/>
        <color rgb="FF000000"/>
        <name val="Verdana"/>
        <family val="2"/>
        <scheme val="none"/>
      </font>
    </dxf>
    <dxf>
      <font>
        <b val="0"/>
        <i val="0"/>
        <strike val="0"/>
        <condense val="0"/>
        <extend val="0"/>
        <outline val="0"/>
        <shadow val="0"/>
        <u val="none"/>
        <vertAlign val="baseline"/>
        <sz val="11"/>
        <color rgb="FF000000"/>
        <name val="Verdana"/>
        <family val="2"/>
        <scheme val="none"/>
      </font>
    </dxf>
    <dxf>
      <font>
        <b val="0"/>
        <i val="0"/>
        <strike val="0"/>
        <condense val="0"/>
        <extend val="0"/>
        <outline val="0"/>
        <shadow val="0"/>
        <u val="none"/>
        <vertAlign val="baseline"/>
        <sz val="11"/>
        <color rgb="FF000000"/>
        <name val="Verdana"/>
        <family val="2"/>
        <scheme val="none"/>
      </font>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000000"/>
        <name val="Verdana"/>
        <family val="2"/>
        <scheme val="none"/>
      </font>
      <numFmt numFmtId="0" formatCode="General"/>
      <fill>
        <patternFill patternType="none">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center" textRotation="0" wrapText="0" indent="0" justifyLastLine="0" shrinkToFit="0" readingOrder="1"/>
      <border diagonalUp="0" diagonalDown="0" outline="0">
        <left style="medium">
          <color auto="1"/>
        </left>
        <right/>
        <top/>
        <bottom/>
      </border>
    </dxf>
    <dxf>
      <border outline="0">
        <bottom style="medium">
          <color auto="1"/>
        </bottom>
      </border>
    </dxf>
    <dxf>
      <font>
        <strike val="0"/>
        <outline val="0"/>
        <shadow val="0"/>
        <u val="none"/>
        <vertAlign val="baseline"/>
        <sz val="11"/>
        <color rgb="FF000000"/>
        <name val="Verdana"/>
        <family val="2"/>
        <scheme val="none"/>
      </font>
      <fill>
        <patternFill patternType="none">
          <bgColor auto="1"/>
        </patternFill>
      </fill>
    </dxf>
    <dxf>
      <font>
        <b val="0"/>
        <i val="0"/>
        <strike val="0"/>
        <condense val="0"/>
        <extend val="0"/>
        <outline val="0"/>
        <shadow val="0"/>
        <u val="none"/>
        <vertAlign val="baseline"/>
        <sz val="11"/>
        <color rgb="FF000000"/>
        <name val="Verdana"/>
        <family val="2"/>
        <scheme val="none"/>
      </font>
      <fill>
        <patternFill patternType="none">
          <bgColor auto="1"/>
        </patternFill>
      </fill>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top style="thin">
          <color rgb="FFCCCCCC"/>
        </top>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right style="thin">
          <color rgb="FFCCCCCC"/>
        </right>
        <top style="thin">
          <color rgb="FFCCCCCC"/>
        </top>
        <bottom style="thin">
          <color rgb="FFCCCCCC"/>
        </bottom>
      </border>
    </dxf>
    <dxf>
      <border outline="0">
        <top style="thin">
          <color rgb="FFCCCCCC"/>
        </top>
      </border>
    </dxf>
    <dxf>
      <border outline="0">
        <left style="thin">
          <color auto="1"/>
        </left>
        <right style="thin">
          <color auto="1"/>
        </right>
        <top style="thin">
          <color auto="1"/>
        </top>
        <bottom style="thin">
          <color auto="1"/>
        </bottom>
      </border>
    </dxf>
    <dxf>
      <font>
        <strike val="0"/>
        <outline val="0"/>
        <shadow val="0"/>
        <u val="none"/>
        <vertAlign val="baseline"/>
        <sz val="11"/>
        <color rgb="FF000000"/>
        <name val="Verdana"/>
        <family val="2"/>
        <scheme val="none"/>
      </font>
      <fill>
        <patternFill patternType="none">
          <bgColor auto="1"/>
        </patternFill>
      </fill>
    </dxf>
    <dxf>
      <border outline="0">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style="thin">
          <color rgb="FFCCCCCC"/>
        </right>
        <top/>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top style="thin">
          <color rgb="FFCCCCCC"/>
        </top>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right style="thin">
          <color rgb="FFCCCCCC"/>
        </right>
        <top style="thin">
          <color rgb="FFCCCCCC"/>
        </top>
        <bottom style="thin">
          <color rgb="FFCCCCCC"/>
        </bottom>
      </border>
    </dxf>
    <dxf>
      <border outline="0">
        <top style="thin">
          <color rgb="FFCCCCCC"/>
        </top>
      </border>
    </dxf>
    <dxf>
      <border outline="0">
        <left style="thin">
          <color auto="1"/>
        </left>
        <right style="thin">
          <color auto="1"/>
        </right>
        <top style="thin">
          <color auto="1"/>
        </top>
        <bottom style="thin">
          <color auto="1"/>
        </bottom>
      </border>
    </dxf>
    <dxf>
      <font>
        <strike val="0"/>
        <outline val="0"/>
        <shadow val="0"/>
        <u val="none"/>
        <vertAlign val="baseline"/>
        <sz val="11"/>
        <color rgb="FF000000"/>
        <name val="Verdana"/>
        <family val="2"/>
        <scheme val="none"/>
      </font>
      <fill>
        <patternFill patternType="none">
          <bgColor auto="1"/>
        </patternFill>
      </fill>
    </dxf>
    <dxf>
      <border outline="0">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style="thin">
          <color rgb="FFCCCCCC"/>
        </right>
        <top/>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top style="thin">
          <color rgb="FFCCCCCC"/>
        </top>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right style="thin">
          <color rgb="FFCCCCCC"/>
        </right>
        <top style="thin">
          <color rgb="FFCCCCCC"/>
        </top>
        <bottom style="thin">
          <color rgb="FFCCCCCC"/>
        </bottom>
      </border>
    </dxf>
    <dxf>
      <border outline="0">
        <top style="thin">
          <color rgb="FFCCCCCC"/>
        </top>
      </border>
    </dxf>
    <dxf>
      <border outline="0">
        <left style="thin">
          <color auto="1"/>
        </left>
        <right style="thin">
          <color auto="1"/>
        </right>
        <top style="thin">
          <color auto="1"/>
        </top>
        <bottom style="thin">
          <color auto="1"/>
        </bottom>
      </border>
    </dxf>
    <dxf>
      <font>
        <strike val="0"/>
        <outline val="0"/>
        <shadow val="0"/>
        <u val="none"/>
        <vertAlign val="baseline"/>
        <sz val="11"/>
        <color rgb="FF000000"/>
        <name val="Verdana"/>
        <family val="2"/>
        <scheme val="none"/>
      </font>
      <fill>
        <patternFill patternType="none">
          <bgColor auto="1"/>
        </patternFill>
      </fill>
    </dxf>
    <dxf>
      <border outline="0">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style="thin">
          <color rgb="FFCCCCCC"/>
        </right>
        <top/>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top style="thin">
          <color rgb="FFCCCCCC"/>
        </top>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right style="thin">
          <color rgb="FFCCCCCC"/>
        </right>
        <top style="thin">
          <color rgb="FFCCCCCC"/>
        </top>
        <bottom style="thin">
          <color rgb="FFCCCCCC"/>
        </bottom>
      </border>
    </dxf>
    <dxf>
      <border outline="0">
        <top style="thin">
          <color rgb="FFCCCCCC"/>
        </top>
      </border>
    </dxf>
    <dxf>
      <border outline="0">
        <left style="thin">
          <color auto="1"/>
        </left>
        <right style="thin">
          <color auto="1"/>
        </right>
        <top style="thin">
          <color auto="1"/>
        </top>
        <bottom style="thin">
          <color auto="1"/>
        </bottom>
      </border>
    </dxf>
    <dxf>
      <font>
        <strike val="0"/>
        <outline val="0"/>
        <shadow val="0"/>
        <u val="none"/>
        <vertAlign val="baseline"/>
        <sz val="11"/>
        <color rgb="FF000000"/>
        <name val="Verdana"/>
        <family val="2"/>
        <scheme val="none"/>
      </font>
      <fill>
        <patternFill patternType="none">
          <bgColor auto="1"/>
        </patternFill>
      </fill>
    </dxf>
    <dxf>
      <border outline="0">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style="thin">
          <color rgb="FFCCCCCC"/>
        </right>
        <top/>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top style="thin">
          <color rgb="FFCCCCCC"/>
        </top>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right style="thin">
          <color rgb="FFCCCCCC"/>
        </right>
        <top style="thin">
          <color rgb="FFCCCCCC"/>
        </top>
        <bottom style="thin">
          <color rgb="FFCCCCCC"/>
        </bottom>
      </border>
    </dxf>
    <dxf>
      <border outline="0">
        <top style="thin">
          <color rgb="FFCCCCCC"/>
        </top>
      </border>
    </dxf>
    <dxf>
      <border outline="0">
        <left style="thin">
          <color auto="1"/>
        </left>
        <right style="thin">
          <color auto="1"/>
        </right>
        <top style="thin">
          <color auto="1"/>
        </top>
        <bottom style="thin">
          <color auto="1"/>
        </bottom>
      </border>
    </dxf>
    <dxf>
      <font>
        <strike val="0"/>
        <outline val="0"/>
        <shadow val="0"/>
        <u val="none"/>
        <vertAlign val="baseline"/>
        <sz val="11"/>
        <color rgb="FF000000"/>
        <name val="Verdana"/>
        <family val="2"/>
        <scheme val="none"/>
      </font>
      <fill>
        <patternFill patternType="none">
          <bgColor auto="1"/>
        </patternFill>
      </fill>
    </dxf>
    <dxf>
      <border outline="0">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style="thin">
          <color rgb="FFCCCCCC"/>
        </right>
        <top/>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top style="thin">
          <color rgb="FFCCCCCC"/>
        </top>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right style="thin">
          <color rgb="FFCCCCCC"/>
        </right>
        <top style="thin">
          <color rgb="FFCCCCCC"/>
        </top>
        <bottom style="thin">
          <color rgb="FFCCCCCC"/>
        </bottom>
      </border>
    </dxf>
    <dxf>
      <border outline="0">
        <top style="thin">
          <color rgb="FFCCCCCC"/>
        </top>
      </border>
    </dxf>
    <dxf>
      <border outline="0">
        <left style="thin">
          <color auto="1"/>
        </left>
        <right style="thin">
          <color auto="1"/>
        </right>
        <top style="thin">
          <color auto="1"/>
        </top>
        <bottom style="thin">
          <color auto="1"/>
        </bottom>
      </border>
    </dxf>
    <dxf>
      <font>
        <strike val="0"/>
        <outline val="0"/>
        <shadow val="0"/>
        <u val="none"/>
        <vertAlign val="baseline"/>
        <sz val="11"/>
        <color rgb="FF000000"/>
        <name val="Verdana"/>
        <family val="2"/>
        <scheme val="none"/>
      </font>
      <fill>
        <patternFill patternType="none">
          <bgColor auto="1"/>
        </patternFill>
      </fill>
    </dxf>
    <dxf>
      <border outline="0">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style="thin">
          <color rgb="FFCCCCCC"/>
        </right>
        <top/>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top style="thin">
          <color rgb="FFCCCCCC"/>
        </top>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right style="thin">
          <color rgb="FFCCCCCC"/>
        </right>
        <top style="thin">
          <color rgb="FFCCCCCC"/>
        </top>
        <bottom style="thin">
          <color rgb="FFCCCCCC"/>
        </bottom>
      </border>
    </dxf>
    <dxf>
      <border outline="0">
        <top style="thin">
          <color rgb="FFCCCCCC"/>
        </top>
      </border>
    </dxf>
    <dxf>
      <border outline="0">
        <left style="thin">
          <color auto="1"/>
        </left>
        <right style="thin">
          <color auto="1"/>
        </right>
        <top style="thin">
          <color auto="1"/>
        </top>
        <bottom style="thin">
          <color auto="1"/>
        </bottom>
      </border>
    </dxf>
    <dxf>
      <font>
        <strike val="0"/>
        <outline val="0"/>
        <shadow val="0"/>
        <u val="none"/>
        <vertAlign val="baseline"/>
        <sz val="11"/>
        <color rgb="FF000000"/>
        <name val="Verdana"/>
        <family val="2"/>
        <scheme val="none"/>
      </font>
      <fill>
        <patternFill patternType="none">
          <bgColor auto="1"/>
        </patternFill>
      </fill>
    </dxf>
    <dxf>
      <border outline="0">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style="thin">
          <color rgb="FFCCCCCC"/>
        </right>
        <top/>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top style="thin">
          <color rgb="FFCCCCCC"/>
        </top>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right style="thin">
          <color rgb="FFCCCCCC"/>
        </right>
        <top style="thin">
          <color rgb="FFCCCCCC"/>
        </top>
        <bottom style="thin">
          <color rgb="FFCCCCCC"/>
        </bottom>
      </border>
    </dxf>
    <dxf>
      <border outline="0">
        <top style="thin">
          <color rgb="FFCCCCCC"/>
        </top>
      </border>
    </dxf>
    <dxf>
      <border outline="0">
        <left style="thin">
          <color auto="1"/>
        </left>
        <right style="thin">
          <color auto="1"/>
        </right>
        <top style="thin">
          <color auto="1"/>
        </top>
        <bottom style="thin">
          <color rgb="FFCCCCCC"/>
        </bottom>
      </border>
    </dxf>
    <dxf>
      <font>
        <strike val="0"/>
        <outline val="0"/>
        <shadow val="0"/>
        <u val="none"/>
        <vertAlign val="baseline"/>
        <sz val="11"/>
        <color rgb="FF000000"/>
        <name val="Verdana"/>
        <family val="2"/>
        <scheme val="none"/>
      </font>
      <fill>
        <patternFill patternType="none">
          <bgColor auto="1"/>
        </patternFill>
      </fill>
    </dxf>
    <dxf>
      <border outline="0">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style="thin">
          <color rgb="FFCCCCCC"/>
        </right>
        <top/>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style="thin">
          <color rgb="FFCCCCCC"/>
        </left>
        <right style="thin">
          <color rgb="FFCCCCCC"/>
        </right>
        <top style="thin">
          <color rgb="FFCCCCCC"/>
        </top>
        <bottom style="thin">
          <color rgb="FFCCCCCC"/>
        </bottom>
      </border>
    </dxf>
    <dxf>
      <font>
        <b val="0"/>
        <i val="0"/>
        <strike val="0"/>
        <condense val="0"/>
        <extend val="0"/>
        <outline val="0"/>
        <shadow val="0"/>
        <u val="none"/>
        <vertAlign val="baseline"/>
        <sz val="11"/>
        <color rgb="FF000000"/>
        <name val="Verdana"/>
        <family val="2"/>
        <scheme val="none"/>
      </font>
      <fill>
        <patternFill patternType="none">
          <bgColor auto="1"/>
        </patternFill>
      </fill>
      <alignment horizontal="left" vertical="bottom" textRotation="0" wrapText="0" indent="0" justifyLastLine="0" shrinkToFit="0" readingOrder="1"/>
      <border diagonalUp="0" diagonalDown="0" outline="0">
        <left/>
        <right style="thin">
          <color rgb="FFCCCCCC"/>
        </right>
        <top style="thin">
          <color rgb="FFCCCCCC"/>
        </top>
        <bottom style="thin">
          <color rgb="FFCCCCCC"/>
        </bottom>
      </border>
    </dxf>
    <dxf>
      <border outline="0">
        <top style="thin">
          <color rgb="FFCCCCCC"/>
        </top>
      </border>
    </dxf>
    <dxf>
      <border outline="0">
        <left style="thin">
          <color auto="1"/>
        </left>
        <right style="thin">
          <color rgb="FFCCCCCC"/>
        </right>
        <top style="thin">
          <color auto="1"/>
        </top>
        <bottom style="thin">
          <color rgb="FFCCCCCC"/>
        </bottom>
      </border>
    </dxf>
    <dxf>
      <font>
        <strike val="0"/>
        <outline val="0"/>
        <shadow val="0"/>
        <u val="none"/>
        <vertAlign val="baseline"/>
        <sz val="11"/>
        <color rgb="FF000000"/>
        <name val="Verdana"/>
        <family val="2"/>
        <scheme val="none"/>
      </font>
      <fill>
        <patternFill patternType="none">
          <bgColor auto="1"/>
        </patternFill>
      </fill>
    </dxf>
    <dxf>
      <border outline="0">
        <bottom style="thin">
          <color rgb="FFCCCCCC"/>
        </bottom>
      </border>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000000"/>
        <name val="Verdana"/>
        <family val="2"/>
        <scheme val="none"/>
      </font>
      <alignment horizontal="left" vertical="center" textRotation="0" wrapText="0" indent="0" justifyLastLine="0" shrinkToFit="0" readingOrder="1"/>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numFmt numFmtId="0" formatCode="General"/>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numFmt numFmtId="0" formatCode="General"/>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
      <font>
        <strike val="0"/>
        <outline val="0"/>
        <shadow val="0"/>
        <u val="none"/>
        <vertAlign val="baseline"/>
        <sz val="11"/>
        <color rgb="FF000000"/>
        <name val="Verdana"/>
        <family val="2"/>
        <scheme val="none"/>
      </font>
      <fill>
        <patternFill patternType="none">
          <bgColor auto="1"/>
        </patternFill>
      </fill>
    </dxf>
  </dxfs>
  <tableStyles count="0" defaultTableStyle="TableStyleMedium2" defaultPivotStyle="PivotStyleLight16"/>
  <colors>
    <indexedColors>
      <rgbColor rgb="FF000000"/>
      <rgbColor rgb="FFFFFFFF"/>
      <rgbColor rgb="FFFF0000"/>
      <rgbColor rgb="FF00FF00"/>
      <rgbColor rgb="FF0000EE"/>
      <rgbColor rgb="FFFFFF00"/>
      <rgbColor rgb="FFFF00FF"/>
      <rgbColor rgb="FF00FFFF"/>
      <rgbColor rgb="FFCC0000"/>
      <rgbColor rgb="FF006600"/>
      <rgbColor rgb="FF000080"/>
      <rgbColor rgb="FF996600"/>
      <rgbColor rgb="FF800080"/>
      <rgbColor rgb="FF008080"/>
      <rgbColor rgb="FFCCCCCC"/>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6AA84F"/>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EDAD" displayName="AMBITO_EDAD" ref="L126:O161" totalsRowShown="0" headerRowDxfId="102" dataDxfId="101">
  <tableColumns count="4">
    <tableColumn id="1" xr3:uid="{00000000-0010-0000-0000-000001000000}" name="Àmbit" dataDxfId="100"/>
    <tableColumn id="2" xr3:uid="{00000000-0010-0000-0000-000002000000}" name="Categoria edat" dataDxfId="99"/>
    <tableColumn id="3" xr3:uid="{00000000-0010-0000-0000-000003000000}" name="Categories permeses" dataDxfId="98">
      <calculatedColumnFormula>L127 &amp;  M127</calculatedColumnFormula>
    </tableColumn>
    <tableColumn id="4" xr3:uid="{00000000-0010-0000-0000-000004000000}" name="Permès" dataDxfId="97"/>
  </tableColumns>
  <tableStyleInfo name="TableStyleMedium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DAAD871-A479-4CBB-9DC0-031911B6EA73}" name="PRUEBAS" displayName="PRUEBAS" ref="L95:M102" totalsRowShown="0" headerRowDxfId="41" dataDxfId="39" headerRowBorderDxfId="40" tableBorderDxfId="38" totalsRowBorderDxfId="37">
  <autoFilter ref="L95:M102" xr:uid="{FDAAD871-A479-4CBB-9DC0-031911B6EA73}"/>
  <tableColumns count="2">
    <tableColumn id="1" xr3:uid="{6425E0EC-28A6-4694-9870-0D5B9B95A530}" name="NumProvesText" dataDxfId="36"/>
    <tableColumn id="2" xr3:uid="{F647D418-09CC-452B-90BB-C2101AA5CCCB}" name="NumProvesCoeficient" dataDxfId="35"/>
  </tableColumns>
  <tableStyleInfo name="TableStyleMedium5"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B94964D-D2D1-46C6-8291-269CE5FF1DC5}" name="PARTICIPANTES" displayName="PARTICIPANTES" ref="L104:M113" totalsRowShown="0" headerRowDxfId="34" dataDxfId="32" headerRowBorderDxfId="33" tableBorderDxfId="31" totalsRowBorderDxfId="30">
  <autoFilter ref="L104:M113" xr:uid="{BB94964D-D2D1-46C6-8291-269CE5FF1DC5}"/>
  <tableColumns count="2">
    <tableColumn id="1" xr3:uid="{2E3831F8-4B09-4DF4-9C66-F826F59EDC08}" name="NumParticipantsText" dataDxfId="29"/>
    <tableColumn id="2" xr3:uid="{08FDEE22-3FFF-4FFF-A835-384805A01E10}" name="NumParticipantsCoeficient" dataDxfId="28"/>
  </tableColumns>
  <tableStyleInfo name="TableStyleMedium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C3629C9-9FFF-43C6-A082-86ECAD6CB86E}" name="ANNOS" displayName="ANNOS" ref="L115:M118" totalsRowShown="0" headerRowDxfId="27" dataDxfId="25" headerRowBorderDxfId="26" tableBorderDxfId="24" totalsRowBorderDxfId="23">
  <autoFilter ref="L115:M118" xr:uid="{0C3629C9-9FFF-43C6-A082-86ECAD6CB86E}"/>
  <tableColumns count="2">
    <tableColumn id="1" xr3:uid="{97172DCE-4AB9-4DDE-9728-91C19FB563FB}" name="AnysResultatText" dataDxfId="22"/>
    <tableColumn id="2" xr3:uid="{8A980DD3-378F-4D84-B191-FC9DD87257AB}" name="AnysResultatCoeficient" dataDxfId="2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B179387-3A16-49EA-8441-B74EE60D8F63}" name="Tabla14" displayName="Tabla14" ref="L209:O258" totalsRowShown="0" headerRowDxfId="20" dataDxfId="19" tableBorderDxfId="18">
  <autoFilter ref="L209:O258" xr:uid="{5B179387-3A16-49EA-8441-B74EE60D8F63}"/>
  <tableColumns count="4">
    <tableColumn id="1" xr3:uid="{B4076308-4101-425D-A5AB-46C52872F048}" name="AmbitNom" dataDxfId="17"/>
    <tableColumn id="2" xr3:uid="{B03568E2-67A2-4098-A7E6-9959B1683CC0}" name="Posició" dataDxfId="16"/>
    <tableColumn id="3" xr3:uid="{CE97B723-9B18-4DD5-B181-011298304793}" name="Combinat" dataDxfId="15">
      <calculatedColumnFormula>L210 &amp;  TEXT(M210,"0")</calculatedColumnFormula>
    </tableColumn>
    <tableColumn id="4" xr3:uid="{39D4E3E6-0674-4226-94B0-AC048FA8F296}" name="Permetre posició" dataDxfId="1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0FC95A1-ABC3-4E38-9FE2-E4BB7654D11B}" name="GRUPO1B" displayName="GRUPO1B" ref="L120:M124" totalsRowShown="0" headerRowDxfId="13" dataDxfId="12">
  <autoFilter ref="L120:M124" xr:uid="{90FC95A1-ABC3-4E38-9FE2-E4BB7654D11B}"/>
  <tableColumns count="2">
    <tableColumn id="1" xr3:uid="{83F087DA-BBD2-4D4E-84A3-929B02DD42A2}" name="ProvaDistanciaOlimpica" dataDxfId="11"/>
    <tableColumn id="2" xr3:uid="{1D95941E-26CD-49C9-98FB-CECA1FDEDCF6}" name="Grup 1B" dataDxfId="10"/>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AMBITO_GRUPO" displayName="AMBITO_GRUPO" ref="L163:O191" totalsRowShown="0" headerRowDxfId="96" dataDxfId="95">
  <tableColumns count="4">
    <tableColumn id="1" xr3:uid="{00000000-0010-0000-0100-000001000000}" name="AmbitNom" dataDxfId="94"/>
    <tableColumn id="2" xr3:uid="{00000000-0010-0000-0100-000002000000}" name="GrupEspecialitat" dataDxfId="93"/>
    <tableColumn id="3" xr3:uid="{00000000-0010-0000-0100-000003000000}" name="Àmbit especialitat" dataDxfId="92">
      <calculatedColumnFormula>L164 &amp; M164</calculatedColumnFormula>
    </tableColumn>
    <tableColumn id="4" xr3:uid="{00000000-0010-0000-0100-000004000000}" name="Comptar països" dataDxfId="91"/>
  </tableColumns>
  <tableStyleInfo name="TableStyleMedium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AMBITO_GRUPO_PARALIMPICO" displayName="AMBITO_GRUPO_PARALIMPICO" ref="L193:P207" totalsRowShown="0" headerRowDxfId="90" dataDxfId="89">
  <tableColumns count="5">
    <tableColumn id="1" xr3:uid="{00000000-0010-0000-0200-000001000000}" name="AmbitNom" dataDxfId="88"/>
    <tableColumn id="6" xr3:uid="{1A6B859B-0F67-4F84-9F30-9283AEA48EE9}" name="GrupEspecialitat" dataDxfId="87"/>
    <tableColumn id="2" xr3:uid="{00000000-0010-0000-0200-000002000000}" name="Paralímpic" dataDxfId="86"/>
    <tableColumn id="4" xr3:uid="{00000000-0010-0000-0200-000004000000}" name="Àmbit especialitat" dataDxfId="85">
      <calculatedColumnFormula>L194 &amp; " - " &amp; N194 &amp; " - " &amp;#REF!</calculatedColumnFormula>
    </tableColumn>
    <tableColumn id="5" xr3:uid="{00000000-0010-0000-0200-000005000000}" name="Comptar participants" dataDxfId="84"/>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4D831EB-CD76-4332-9BCA-2CF86CEDAEB1}" name="AMBITO" displayName="AMBITO" ref="L41:M48" totalsRowShown="0" headerRowDxfId="83" dataDxfId="81" headerRowBorderDxfId="82" tableBorderDxfId="80" totalsRowBorderDxfId="79">
  <tableColumns count="2">
    <tableColumn id="1" xr3:uid="{7D595F8A-E483-4D1A-9546-2C0C19A8757D}" name="AmbitNom" dataDxfId="78"/>
    <tableColumn id="2" xr3:uid="{6F3F8A26-6713-4FAF-B350-05CFDF54BB58}" name="AmbitCoeficient" dataDxfId="7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2A6D932-CB91-439C-A840-5D9A48B56B6E}" name="ESPECIALIDAD" displayName="ESPECIALIDAD" ref="L50:M53" totalsRowShown="0" headerRowDxfId="76" dataDxfId="74" headerRowBorderDxfId="75" tableBorderDxfId="73" totalsRowBorderDxfId="72">
  <autoFilter ref="L50:M53" xr:uid="{12A6D932-CB91-439C-A840-5D9A48B56B6E}"/>
  <tableColumns count="2">
    <tableColumn id="1" xr3:uid="{E8D36F30-3379-420C-96FD-2F562AC069A4}" name="EspecialitatNom" dataDxfId="71"/>
    <tableColumn id="2" xr3:uid="{E1E2478E-7904-41E6-9BD6-31B2111BBFB9}" name="EspecialitatCoeficient" dataDxfId="70"/>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CE0B633-8174-47C5-9423-ADF1BD3FD59A}" name="EDAD" displayName="EDAD" ref="L55:M60" totalsRowShown="0" headerRowDxfId="69" dataDxfId="67" headerRowBorderDxfId="68" tableBorderDxfId="66" totalsRowBorderDxfId="65">
  <autoFilter ref="L55:M60" xr:uid="{ACE0B633-8174-47C5-9423-ADF1BD3FD59A}"/>
  <tableColumns count="2">
    <tableColumn id="1" xr3:uid="{0CC67001-92A4-4733-A26D-0919596251A7}" name="CategoriaEdatNom" dataDxfId="64"/>
    <tableColumn id="2" xr3:uid="{99A767F2-5902-4082-A19F-78DDEA032949}" name="CategoriaEdatCoeficient" dataDxfId="63"/>
  </tableColumns>
  <tableStyleInfo name="TableStyleMedium5"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D15B035-EB1A-49EF-89AC-96AD55C7594A}" name="POSICION" displayName="POSICION" ref="L62:M69" totalsRowShown="0" headerRowDxfId="62" dataDxfId="60" headerRowBorderDxfId="61" tableBorderDxfId="59" totalsRowBorderDxfId="58">
  <autoFilter ref="L62:M69" xr:uid="{5D15B035-EB1A-49EF-89AC-96AD55C7594A}"/>
  <tableColumns count="2">
    <tableColumn id="1" xr3:uid="{929EFFB3-C838-4E08-BDC8-A2D788109E4F}" name="PosicioText" dataDxfId="57"/>
    <tableColumn id="2" xr3:uid="{17823C38-1F14-4249-A47F-EDAEE5FC5768}" name="PosicioCoeficient" dataDxfId="56"/>
  </tableColumns>
  <tableStyleInfo name="TableStyleMedium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4377F26-FD6F-4A0F-815F-8F4C22C3773E}" name="EQUIPO" displayName="EQUIPO" ref="L71:M76" totalsRowShown="0" headerRowDxfId="55" dataDxfId="53" headerRowBorderDxfId="54" tableBorderDxfId="52" totalsRowBorderDxfId="51">
  <autoFilter ref="L71:M76" xr:uid="{64377F26-FD6F-4A0F-815F-8F4C22C3773E}"/>
  <tableColumns count="2">
    <tableColumn id="1" xr3:uid="{3A91230B-5F0E-42A3-988D-14C3ED7AF671}" name="NumEsportistesText" dataDxfId="50"/>
    <tableColumn id="2" xr3:uid="{74B2CA0A-1C55-4F8E-AD0E-8023E986702D}" name="NumEsportistesCoeficient" dataDxfId="49"/>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ECCC8CE-02B0-4B11-924D-978B8DA2794B}" name="PAISES" displayName="PAISES" ref="L78:M93" totalsRowShown="0" headerRowDxfId="48" dataDxfId="46" headerRowBorderDxfId="47" tableBorderDxfId="45" totalsRowBorderDxfId="44">
  <autoFilter ref="L78:M93" xr:uid="{8ECCC8CE-02B0-4B11-924D-978B8DA2794B}"/>
  <tableColumns count="2">
    <tableColumn id="1" xr3:uid="{87F8B220-4121-466E-BB74-78EABECB822C}" name="NumPaisosText" dataDxfId="43"/>
    <tableColumn id="2" xr3:uid="{C3E58BAF-AB39-41F5-9AE2-75E3A629A104}" name="NumPaisosCoeficient" dataDxfId="42"/>
  </tableColumns>
  <tableStyleInfo name="TableStyleMedium3"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Q258"/>
  <sheetViews>
    <sheetView showGridLines="0" tabSelected="1" zoomScale="85" zoomScaleNormal="85" workbookViewId="0">
      <selection activeCell="E7" sqref="E7"/>
    </sheetView>
  </sheetViews>
  <sheetFormatPr baseColWidth="10" defaultColWidth="9.140625" defaultRowHeight="14.25" x14ac:dyDescent="0.2"/>
  <cols>
    <col min="1" max="1" width="2.85546875" style="1" customWidth="1"/>
    <col min="2" max="2" width="3" style="1" customWidth="1"/>
    <col min="3" max="3" width="62.5703125" style="1" customWidth="1"/>
    <col min="4" max="4" width="3" style="1" customWidth="1"/>
    <col min="5" max="5" width="66.85546875" style="1" customWidth="1"/>
    <col min="6" max="6" width="2.85546875" style="1" customWidth="1"/>
    <col min="7" max="7" width="6.28515625" style="38" hidden="1" customWidth="1"/>
    <col min="8" max="8" width="2.7109375" style="39" hidden="1" customWidth="1"/>
    <col min="9" max="9" width="30" style="18" hidden="1" customWidth="1"/>
    <col min="10" max="10" width="48.42578125" style="18" bestFit="1" customWidth="1"/>
    <col min="11" max="11" width="4.42578125" style="18" customWidth="1"/>
    <col min="12" max="12" width="124.7109375" style="1" hidden="1" customWidth="1"/>
    <col min="13" max="13" width="100.42578125" style="1" hidden="1" customWidth="1"/>
    <col min="14" max="14" width="128.7109375" style="1" hidden="1" customWidth="1"/>
    <col min="15" max="15" width="42.5703125" style="1" hidden="1" customWidth="1"/>
    <col min="16" max="16" width="26.140625" style="1" hidden="1" customWidth="1"/>
    <col min="17" max="1033" width="11.5703125" style="1"/>
    <col min="1034" max="16384" width="9.140625" style="1"/>
  </cols>
  <sheetData>
    <row r="2" spans="2:10" ht="22.5" x14ac:dyDescent="0.3">
      <c r="B2" s="43" t="s">
        <v>131</v>
      </c>
      <c r="C2" s="43"/>
    </row>
    <row r="3" spans="2:10" ht="12.75" customHeight="1" thickBot="1" x14ac:dyDescent="0.35">
      <c r="B3" s="43"/>
      <c r="C3" s="43"/>
    </row>
    <row r="4" spans="2:10" ht="68.25" customHeight="1" thickBot="1" x14ac:dyDescent="0.35">
      <c r="B4" s="43"/>
      <c r="C4" s="87" t="s">
        <v>77</v>
      </c>
      <c r="D4" s="88"/>
      <c r="E4" s="89"/>
    </row>
    <row r="5" spans="2:10" ht="15" thickBot="1" x14ac:dyDescent="0.25"/>
    <row r="6" spans="2:10" ht="15" thickBot="1" x14ac:dyDescent="0.25">
      <c r="B6" s="9"/>
      <c r="C6" s="10"/>
      <c r="D6" s="10"/>
      <c r="E6" s="10"/>
      <c r="F6" s="11"/>
    </row>
    <row r="7" spans="2:10" ht="30" customHeight="1" thickBot="1" x14ac:dyDescent="0.25">
      <c r="B7" s="12"/>
      <c r="C7" s="13" t="s">
        <v>78</v>
      </c>
      <c r="D7" s="13"/>
      <c r="E7" s="44"/>
      <c r="F7" s="14"/>
      <c r="I7" s="34"/>
      <c r="J7" s="39"/>
    </row>
    <row r="8" spans="2:10" ht="6" customHeight="1" thickBot="1" x14ac:dyDescent="0.25">
      <c r="B8" s="12"/>
      <c r="C8" s="13" t="s">
        <v>79</v>
      </c>
      <c r="D8" s="13"/>
      <c r="E8" s="36"/>
      <c r="F8" s="14"/>
      <c r="I8" s="34"/>
      <c r="J8" s="39"/>
    </row>
    <row r="9" spans="2:10" ht="30" customHeight="1" thickBot="1" x14ac:dyDescent="0.25">
      <c r="B9" s="12"/>
      <c r="C9" s="13" t="s">
        <v>80</v>
      </c>
      <c r="D9" s="13"/>
      <c r="E9" s="44"/>
      <c r="F9" s="14"/>
      <c r="I9" s="34"/>
      <c r="J9" s="39"/>
    </row>
    <row r="10" spans="2:10" ht="6" customHeight="1" thickBot="1" x14ac:dyDescent="0.25">
      <c r="B10" s="12"/>
      <c r="C10" s="13" t="s">
        <v>79</v>
      </c>
      <c r="D10" s="13"/>
      <c r="E10" s="36"/>
      <c r="F10" s="14"/>
      <c r="I10" s="34"/>
      <c r="J10" s="39"/>
    </row>
    <row r="11" spans="2:10" ht="30" customHeight="1" thickBot="1" x14ac:dyDescent="0.25">
      <c r="B11" s="12"/>
      <c r="C11" s="13" t="s">
        <v>81</v>
      </c>
      <c r="D11" s="13"/>
      <c r="E11" s="44"/>
      <c r="F11" s="14"/>
      <c r="I11" s="34"/>
      <c r="J11" s="39"/>
    </row>
    <row r="12" spans="2:10" ht="6" customHeight="1" thickBot="1" x14ac:dyDescent="0.25">
      <c r="B12" s="12"/>
      <c r="C12" s="13" t="s">
        <v>79</v>
      </c>
      <c r="D12" s="13"/>
      <c r="E12" s="36"/>
      <c r="F12" s="14"/>
      <c r="I12" s="34"/>
      <c r="J12" s="39"/>
    </row>
    <row r="13" spans="2:10" ht="30" customHeight="1" thickBot="1" x14ac:dyDescent="0.25">
      <c r="B13" s="12"/>
      <c r="C13" s="35" t="s">
        <v>82</v>
      </c>
      <c r="D13" s="13"/>
      <c r="E13" s="44"/>
      <c r="F13" s="14"/>
      <c r="G13" s="86">
        <f>IF(E13="FEMENÍ",1.1,IF(E13="MASCULÍ",1,0))</f>
        <v>0</v>
      </c>
      <c r="I13" s="34"/>
      <c r="J13" s="39"/>
    </row>
    <row r="14" spans="2:10" ht="6" customHeight="1" thickBot="1" x14ac:dyDescent="0.25">
      <c r="B14" s="12"/>
      <c r="C14" s="13" t="s">
        <v>79</v>
      </c>
      <c r="D14" s="13"/>
      <c r="E14" s="36"/>
      <c r="F14" s="14"/>
      <c r="I14" s="34"/>
      <c r="J14" s="39"/>
    </row>
    <row r="15" spans="2:10" ht="30" customHeight="1" thickBot="1" x14ac:dyDescent="0.25">
      <c r="B15" s="12"/>
      <c r="C15" s="35" t="s">
        <v>83</v>
      </c>
      <c r="D15" s="13"/>
      <c r="E15" s="44"/>
      <c r="F15" s="14"/>
      <c r="G15" s="86">
        <f>IFERROR(VLOOKUP(E15,AMBITO[],2,FALSE),0)</f>
        <v>0</v>
      </c>
      <c r="I15" s="34"/>
      <c r="J15" s="39"/>
    </row>
    <row r="16" spans="2:10" ht="6" customHeight="1" thickBot="1" x14ac:dyDescent="0.25">
      <c r="B16" s="12"/>
      <c r="C16" s="13" t="s">
        <v>79</v>
      </c>
      <c r="D16" s="13"/>
      <c r="E16" s="36"/>
      <c r="F16" s="14"/>
      <c r="I16" s="34"/>
      <c r="J16" s="39"/>
    </row>
    <row r="17" spans="2:11" ht="30" customHeight="1" thickBot="1" x14ac:dyDescent="0.25">
      <c r="B17" s="12"/>
      <c r="C17" s="35" t="s">
        <v>84</v>
      </c>
      <c r="D17" s="13"/>
      <c r="E17" s="44"/>
      <c r="F17" s="14"/>
      <c r="G17" s="86">
        <f>IFERROR(VLOOKUP(E17,ESPECIALIDAD[],2,FALSE),0)</f>
        <v>0</v>
      </c>
      <c r="H17" s="38">
        <f>IF(AND(E17="GRUPO 2",LEFT(E21,2)&lt;&gt;"NO"),"GRUPO 1B",E17)</f>
        <v>0</v>
      </c>
      <c r="I17" s="34"/>
      <c r="J17" s="39"/>
    </row>
    <row r="18" spans="2:11" ht="6" customHeight="1" thickBot="1" x14ac:dyDescent="0.25">
      <c r="B18" s="12"/>
      <c r="C18" s="13" t="s">
        <v>79</v>
      </c>
      <c r="D18" s="13"/>
      <c r="E18" s="36"/>
      <c r="F18" s="14"/>
      <c r="I18" s="34"/>
      <c r="J18" s="39"/>
    </row>
    <row r="19" spans="2:11" ht="30" customHeight="1" thickBot="1" x14ac:dyDescent="0.25">
      <c r="B19" s="12"/>
      <c r="C19" s="35" t="s">
        <v>85</v>
      </c>
      <c r="D19" s="13"/>
      <c r="E19" s="44"/>
      <c r="F19" s="14"/>
      <c r="I19" s="34"/>
      <c r="J19" s="39"/>
    </row>
    <row r="20" spans="2:11" ht="6" customHeight="1" thickBot="1" x14ac:dyDescent="0.25">
      <c r="B20" s="12"/>
      <c r="C20" s="13" t="s">
        <v>79</v>
      </c>
      <c r="D20" s="13"/>
      <c r="E20" s="36"/>
      <c r="F20" s="14"/>
      <c r="I20" s="34"/>
      <c r="J20" s="39"/>
    </row>
    <row r="21" spans="2:11" ht="30" customHeight="1" thickBot="1" x14ac:dyDescent="0.25">
      <c r="B21" s="12"/>
      <c r="C21" s="35" t="s">
        <v>86</v>
      </c>
      <c r="D21" s="13"/>
      <c r="E21" s="44"/>
      <c r="F21" s="14"/>
      <c r="G21" s="86">
        <f>IF(E17="GRUPO 2",IFERROR(VLOOKUP(E21,GRUPO1B[],2,FALSE),1),1)</f>
        <v>1</v>
      </c>
      <c r="I21" s="34"/>
      <c r="J21" s="39"/>
    </row>
    <row r="22" spans="2:11" ht="6" customHeight="1" thickBot="1" x14ac:dyDescent="0.25">
      <c r="B22" s="12"/>
      <c r="C22" s="13" t="s">
        <v>79</v>
      </c>
      <c r="D22" s="13"/>
      <c r="E22" s="36"/>
      <c r="F22" s="14"/>
      <c r="I22" s="34" t="s">
        <v>98</v>
      </c>
      <c r="J22" s="39"/>
    </row>
    <row r="23" spans="2:11" ht="30" customHeight="1" thickBot="1" x14ac:dyDescent="0.25">
      <c r="B23" s="12"/>
      <c r="C23" s="35" t="s">
        <v>87</v>
      </c>
      <c r="D23" s="13"/>
      <c r="E23" s="44"/>
      <c r="F23" s="14"/>
      <c r="G23" s="86">
        <f>IFERROR(VLOOKUP(E23,EDAD[],2,FALSE),0)</f>
        <v>0</v>
      </c>
      <c r="H23" s="39" t="str">
        <f>E15&amp;E23</f>
        <v/>
      </c>
      <c r="I23" s="34" t="str">
        <f>IFERROR(VLOOKUP(H23,AMBITO_EDAD[[Categories permeses]:[Permès]],2,FALSE),"")</f>
        <v/>
      </c>
      <c r="J23" s="41" t="str">
        <f>IF(I23="NO","CATEGORÍA DE EDAD NO PERMITIDA EN EL ÁMBITO INDICADO","")</f>
        <v/>
      </c>
      <c r="K23" s="41"/>
    </row>
    <row r="24" spans="2:11" ht="6" customHeight="1" thickBot="1" x14ac:dyDescent="0.25">
      <c r="B24" s="12"/>
      <c r="C24" s="13" t="s">
        <v>79</v>
      </c>
      <c r="D24" s="13"/>
      <c r="E24" s="36"/>
      <c r="F24" s="14"/>
      <c r="H24" s="1"/>
      <c r="I24" s="1"/>
      <c r="J24" s="38"/>
      <c r="K24" s="1"/>
    </row>
    <row r="25" spans="2:11" ht="30" customHeight="1" thickBot="1" x14ac:dyDescent="0.25">
      <c r="B25" s="12"/>
      <c r="C25" s="13" t="s">
        <v>88</v>
      </c>
      <c r="D25" s="13"/>
      <c r="E25" s="44"/>
      <c r="F25" s="14"/>
      <c r="G25" s="86">
        <f>IFERROR(VLOOKUP(E25,POSICION[],2,FALSE),0)</f>
        <v>0</v>
      </c>
      <c r="H25" s="1" t="str">
        <f>E15&amp;E25</f>
        <v/>
      </c>
      <c r="I25" s="42" t="str">
        <f>IFERROR(VLOOKUP(H25,Tabla14[[Combinat]:[Permetre posició]],2,FALSE),"")</f>
        <v/>
      </c>
      <c r="J25" s="41" t="str">
        <f>IF(I25="NO","POSICIÓN NO PERMITIDA EN EL ÁMBITO INDICADO","")</f>
        <v/>
      </c>
      <c r="K25" s="41"/>
    </row>
    <row r="26" spans="2:11" ht="6" customHeight="1" thickBot="1" x14ac:dyDescent="0.25">
      <c r="B26" s="12"/>
      <c r="C26" s="13" t="s">
        <v>79</v>
      </c>
      <c r="D26" s="13"/>
      <c r="E26" s="36"/>
      <c r="F26" s="14"/>
      <c r="I26" s="34"/>
      <c r="J26" s="39"/>
    </row>
    <row r="27" spans="2:11" ht="30" customHeight="1" thickBot="1" x14ac:dyDescent="0.25">
      <c r="B27" s="12"/>
      <c r="C27" s="35" t="s">
        <v>89</v>
      </c>
      <c r="D27" s="13"/>
      <c r="E27" s="44"/>
      <c r="F27" s="14"/>
      <c r="G27" s="86">
        <f>IFERROR(VLOOKUP(E27,EQUIPO[],2,FALSE),0)</f>
        <v>0</v>
      </c>
      <c r="I27" s="34"/>
      <c r="J27" s="39"/>
    </row>
    <row r="28" spans="2:11" ht="6" customHeight="1" thickBot="1" x14ac:dyDescent="0.25">
      <c r="B28" s="12"/>
      <c r="C28" s="13" t="s">
        <v>79</v>
      </c>
      <c r="D28" s="13"/>
      <c r="E28" s="36"/>
      <c r="F28" s="14"/>
      <c r="I28" s="18" t="s">
        <v>96</v>
      </c>
      <c r="J28" s="39"/>
    </row>
    <row r="29" spans="2:11" ht="30" customHeight="1" thickBot="1" x14ac:dyDescent="0.25">
      <c r="B29" s="12"/>
      <c r="C29" s="35" t="s">
        <v>90</v>
      </c>
      <c r="D29" s="13"/>
      <c r="E29" s="44"/>
      <c r="F29" s="14"/>
      <c r="G29" s="86">
        <f>IFERROR(VLOOKUP(E29,PAISES[],2,FALSE),0)</f>
        <v>0</v>
      </c>
      <c r="H29" s="39" t="str">
        <f>E15&amp;H17</f>
        <v>0</v>
      </c>
      <c r="I29" s="34" t="str">
        <f>IFERROR(VLOOKUP(H29,AMBITO_GRUPO[[Àmbit especialitat]:[Comptar països]],2,FALSE),"")</f>
        <v/>
      </c>
      <c r="J29" s="41" t="str">
        <f>IF(AND(I29="SI",E29="NO ES NECESARIO INDICAR"),"DEBE INDICAR NÚMERO DE PAÍSES","")</f>
        <v/>
      </c>
      <c r="K29" s="40"/>
    </row>
    <row r="30" spans="2:11" ht="6" customHeight="1" thickBot="1" x14ac:dyDescent="0.25">
      <c r="B30" s="12"/>
      <c r="C30" s="13" t="s">
        <v>79</v>
      </c>
      <c r="D30" s="13"/>
      <c r="E30" s="36"/>
      <c r="F30" s="14"/>
      <c r="J30" s="39"/>
    </row>
    <row r="31" spans="2:11" ht="75" customHeight="1" thickBot="1" x14ac:dyDescent="0.25">
      <c r="B31" s="12"/>
      <c r="C31" s="35" t="s">
        <v>91</v>
      </c>
      <c r="D31" s="13"/>
      <c r="E31" s="44"/>
      <c r="F31" s="14"/>
      <c r="G31" s="86">
        <f>IFERROR(VLOOKUP(E31,PRUEBAS[],2,FALSE),0)</f>
        <v>0</v>
      </c>
      <c r="J31" s="39"/>
    </row>
    <row r="32" spans="2:11" ht="6" customHeight="1" thickBot="1" x14ac:dyDescent="0.25">
      <c r="B32" s="12"/>
      <c r="C32" s="13" t="s">
        <v>79</v>
      </c>
      <c r="D32" s="13"/>
      <c r="E32" s="36"/>
      <c r="F32" s="14"/>
      <c r="I32" s="18" t="s">
        <v>97</v>
      </c>
      <c r="J32" s="39"/>
    </row>
    <row r="33" spans="2:15" ht="30" customHeight="1" thickBot="1" x14ac:dyDescent="0.25">
      <c r="B33" s="12"/>
      <c r="C33" s="35" t="s">
        <v>92</v>
      </c>
      <c r="D33" s="13"/>
      <c r="E33" s="44"/>
      <c r="F33" s="14"/>
      <c r="G33" s="86">
        <f>IFERROR(VLOOKUP(E33,PARTICIPANTES[],2,FALSE),0)</f>
        <v>0</v>
      </c>
      <c r="H33" s="39" t="str">
        <f>E15&amp;H17&amp;E19</f>
        <v>0</v>
      </c>
      <c r="I33" s="34" t="str">
        <f>IFERROR(VLOOKUP(H33,AMBITO_GRUPO_PARALIMPICO[[#All],[Àmbit especialitat]:[Comptar participants]],2,FALSE),"SI")</f>
        <v>SI</v>
      </c>
      <c r="J33" s="41" t="str">
        <f>IF(AND(I33="SI",E33="NO ES NECESARIO INDICAR"),"DEBE INDICAR NÚMERO DE PARTICIPANTES","")</f>
        <v/>
      </c>
    </row>
    <row r="34" spans="2:15" ht="6" customHeight="1" thickBot="1" x14ac:dyDescent="0.25">
      <c r="B34" s="12"/>
      <c r="C34" s="13" t="s">
        <v>79</v>
      </c>
      <c r="D34" s="13"/>
      <c r="E34" s="36"/>
      <c r="F34" s="14"/>
      <c r="J34" s="39"/>
    </row>
    <row r="35" spans="2:15" ht="30" customHeight="1" thickBot="1" x14ac:dyDescent="0.25">
      <c r="B35" s="12"/>
      <c r="C35" s="13" t="s">
        <v>93</v>
      </c>
      <c r="D35" s="13"/>
      <c r="E35" s="44"/>
      <c r="F35" s="14"/>
      <c r="G35" s="86">
        <f>IFERROR(VLOOKUP(E35,ANNOS[],2,FALSE),0)</f>
        <v>0</v>
      </c>
      <c r="J35" s="39"/>
    </row>
    <row r="36" spans="2:15" ht="6" customHeight="1" thickBot="1" x14ac:dyDescent="0.25">
      <c r="B36" s="12"/>
      <c r="C36" s="13"/>
      <c r="D36" s="13"/>
      <c r="E36" s="36"/>
      <c r="F36" s="14"/>
      <c r="J36" s="39"/>
    </row>
    <row r="37" spans="2:15" ht="42" customHeight="1" thickBot="1" x14ac:dyDescent="0.25">
      <c r="B37" s="12"/>
      <c r="C37" s="19" t="s">
        <v>94</v>
      </c>
      <c r="D37" s="13"/>
      <c r="E37" s="37">
        <f>IF(J38&lt;&gt;31,"NO PUEDES PUNTUAR",100*G13*G15*G17*G21*G23*G25*G27*IF(I29="SI",G29,1)*G31*G35*IF(I33="SI",G33,1))</f>
        <v>0</v>
      </c>
      <c r="F37" s="14"/>
      <c r="J37" s="39"/>
    </row>
    <row r="38" spans="2:15" ht="6" customHeight="1" thickBot="1" x14ac:dyDescent="0.25">
      <c r="B38" s="15"/>
      <c r="C38" s="16"/>
      <c r="D38" s="16"/>
      <c r="E38" s="16"/>
      <c r="F38" s="17"/>
      <c r="J38" s="45">
        <f>COUNTBLANK(J7:J37)</f>
        <v>31</v>
      </c>
    </row>
    <row r="39" spans="2:15" ht="45" customHeight="1" x14ac:dyDescent="0.2">
      <c r="J39" s="41" t="s">
        <v>95</v>
      </c>
    </row>
    <row r="41" spans="2:15" x14ac:dyDescent="0.2">
      <c r="L41" s="2" t="s">
        <v>2</v>
      </c>
      <c r="M41" s="5" t="s">
        <v>3</v>
      </c>
      <c r="N41" s="31"/>
    </row>
    <row r="42" spans="2:15" x14ac:dyDescent="0.2">
      <c r="L42" s="3" t="s">
        <v>32</v>
      </c>
      <c r="M42" s="6">
        <v>1</v>
      </c>
      <c r="N42" s="31"/>
    </row>
    <row r="43" spans="2:15" x14ac:dyDescent="0.2">
      <c r="L43" s="3" t="s">
        <v>132</v>
      </c>
      <c r="M43" s="6">
        <v>0.6</v>
      </c>
      <c r="N43" s="31"/>
    </row>
    <row r="44" spans="2:15" x14ac:dyDescent="0.2">
      <c r="L44" s="3" t="s">
        <v>121</v>
      </c>
      <c r="M44" s="6">
        <v>0.45</v>
      </c>
      <c r="N44" s="31"/>
    </row>
    <row r="45" spans="2:15" x14ac:dyDescent="0.2">
      <c r="L45" s="3" t="s">
        <v>122</v>
      </c>
      <c r="M45" s="6">
        <v>0.35</v>
      </c>
      <c r="N45" s="31"/>
    </row>
    <row r="46" spans="2:15" x14ac:dyDescent="0.2">
      <c r="L46" s="3" t="s">
        <v>123</v>
      </c>
      <c r="M46" s="6">
        <v>0.25</v>
      </c>
      <c r="N46" s="31"/>
    </row>
    <row r="47" spans="2:15" x14ac:dyDescent="0.2">
      <c r="L47" s="3" t="s">
        <v>124</v>
      </c>
      <c r="M47" s="6">
        <v>0.2</v>
      </c>
      <c r="N47" s="31"/>
      <c r="O47" s="31"/>
    </row>
    <row r="48" spans="2:15" x14ac:dyDescent="0.2">
      <c r="L48" s="4" t="s">
        <v>125</v>
      </c>
      <c r="M48" s="8">
        <v>0.1</v>
      </c>
      <c r="N48" s="31"/>
    </row>
    <row r="49" spans="12:16" x14ac:dyDescent="0.2">
      <c r="L49" s="3"/>
      <c r="M49" s="6"/>
      <c r="N49" s="49"/>
      <c r="O49" s="49"/>
      <c r="P49" s="31"/>
    </row>
    <row r="50" spans="12:16" x14ac:dyDescent="0.2">
      <c r="L50" s="2" t="s">
        <v>63</v>
      </c>
      <c r="M50" s="5" t="s">
        <v>64</v>
      </c>
      <c r="N50" s="49"/>
      <c r="O50" s="49"/>
      <c r="P50" s="31"/>
    </row>
    <row r="51" spans="12:16" x14ac:dyDescent="0.2">
      <c r="L51" s="3" t="s">
        <v>127</v>
      </c>
      <c r="M51" s="6">
        <v>1</v>
      </c>
      <c r="N51" s="49"/>
      <c r="O51" s="49"/>
      <c r="P51" s="31"/>
    </row>
    <row r="52" spans="12:16" x14ac:dyDescent="0.2">
      <c r="L52" s="3" t="s">
        <v>129</v>
      </c>
      <c r="M52" s="6">
        <v>0.6</v>
      </c>
      <c r="N52" s="49"/>
      <c r="O52" s="49"/>
      <c r="P52" s="31"/>
    </row>
    <row r="53" spans="12:16" x14ac:dyDescent="0.2">
      <c r="L53" s="7" t="s">
        <v>130</v>
      </c>
      <c r="M53" s="6">
        <v>0.3</v>
      </c>
      <c r="N53" s="49"/>
      <c r="O53" s="49"/>
      <c r="P53" s="31"/>
    </row>
    <row r="54" spans="12:16" x14ac:dyDescent="0.2">
      <c r="L54" s="2"/>
      <c r="M54" s="5"/>
      <c r="N54" s="49"/>
      <c r="O54" s="49"/>
      <c r="P54" s="31"/>
    </row>
    <row r="55" spans="12:16" x14ac:dyDescent="0.2">
      <c r="L55" s="2" t="s">
        <v>14</v>
      </c>
      <c r="M55" s="5" t="s">
        <v>15</v>
      </c>
      <c r="N55" s="49"/>
      <c r="O55" s="49"/>
      <c r="P55" s="31"/>
    </row>
    <row r="56" spans="12:16" x14ac:dyDescent="0.2">
      <c r="L56" s="3" t="s">
        <v>111</v>
      </c>
      <c r="M56" s="6">
        <v>1</v>
      </c>
      <c r="N56" s="49"/>
      <c r="O56" s="49"/>
      <c r="P56" s="31"/>
    </row>
    <row r="57" spans="12:16" x14ac:dyDescent="0.2">
      <c r="L57" s="3" t="s">
        <v>112</v>
      </c>
      <c r="M57" s="6">
        <v>0.7</v>
      </c>
      <c r="N57" s="49"/>
      <c r="O57" s="49"/>
      <c r="P57" s="31"/>
    </row>
    <row r="58" spans="12:16" x14ac:dyDescent="0.2">
      <c r="L58" s="3" t="s">
        <v>113</v>
      </c>
      <c r="M58" s="6">
        <v>0.5</v>
      </c>
      <c r="N58" s="49"/>
      <c r="O58" s="49"/>
      <c r="P58" s="31"/>
    </row>
    <row r="59" spans="12:16" x14ac:dyDescent="0.2">
      <c r="L59" s="4" t="s">
        <v>114</v>
      </c>
      <c r="M59" s="8">
        <v>0.3</v>
      </c>
      <c r="N59" s="49"/>
      <c r="O59" s="49"/>
      <c r="P59" s="31"/>
    </row>
    <row r="60" spans="12:16" x14ac:dyDescent="0.2">
      <c r="L60" s="4" t="s">
        <v>115</v>
      </c>
      <c r="M60" s="8">
        <v>0.3</v>
      </c>
      <c r="N60" s="49"/>
      <c r="O60" s="49"/>
      <c r="P60" s="31"/>
    </row>
    <row r="61" spans="12:16" x14ac:dyDescent="0.2">
      <c r="L61" s="3"/>
      <c r="M61" s="6"/>
      <c r="N61" s="49"/>
      <c r="O61" s="49"/>
      <c r="P61" s="31"/>
    </row>
    <row r="62" spans="12:16" x14ac:dyDescent="0.2">
      <c r="L62" s="2" t="s">
        <v>16</v>
      </c>
      <c r="M62" s="5" t="s">
        <v>17</v>
      </c>
      <c r="N62" s="49"/>
      <c r="O62" s="49"/>
      <c r="P62" s="31"/>
    </row>
    <row r="63" spans="12:16" x14ac:dyDescent="0.2">
      <c r="L63" s="3">
        <v>1</v>
      </c>
      <c r="M63" s="6">
        <v>1</v>
      </c>
      <c r="N63" s="49"/>
      <c r="O63" s="49"/>
      <c r="P63" s="31"/>
    </row>
    <row r="64" spans="12:16" x14ac:dyDescent="0.2">
      <c r="L64" s="3">
        <v>2</v>
      </c>
      <c r="M64" s="6">
        <v>0.95</v>
      </c>
      <c r="N64" s="49"/>
      <c r="O64" s="49"/>
      <c r="P64" s="31"/>
    </row>
    <row r="65" spans="12:17" x14ac:dyDescent="0.2">
      <c r="L65" s="3">
        <v>3</v>
      </c>
      <c r="M65" s="6">
        <v>0.9</v>
      </c>
      <c r="N65" s="49"/>
      <c r="O65" s="49"/>
      <c r="P65" s="31"/>
      <c r="Q65" s="31"/>
    </row>
    <row r="66" spans="12:17" x14ac:dyDescent="0.2">
      <c r="L66" s="3" t="s">
        <v>20</v>
      </c>
      <c r="M66" s="6">
        <v>0.75</v>
      </c>
      <c r="N66" s="49"/>
      <c r="O66" s="49"/>
      <c r="P66" s="31"/>
      <c r="Q66" s="31"/>
    </row>
    <row r="67" spans="12:17" x14ac:dyDescent="0.2">
      <c r="L67" s="3" t="s">
        <v>21</v>
      </c>
      <c r="M67" s="6">
        <v>0.5</v>
      </c>
      <c r="N67" s="49"/>
      <c r="O67" s="49"/>
      <c r="P67" s="31"/>
      <c r="Q67" s="31"/>
    </row>
    <row r="68" spans="12:17" x14ac:dyDescent="0.2">
      <c r="L68" s="3" t="s">
        <v>22</v>
      </c>
      <c r="M68" s="6">
        <v>0.25</v>
      </c>
      <c r="N68" s="49"/>
      <c r="O68" s="49"/>
      <c r="P68" s="31"/>
      <c r="Q68" s="31"/>
    </row>
    <row r="69" spans="12:17" x14ac:dyDescent="0.2">
      <c r="L69" s="4" t="s">
        <v>126</v>
      </c>
      <c r="M69" s="8">
        <v>0.15</v>
      </c>
      <c r="N69" s="49"/>
      <c r="O69" s="49"/>
      <c r="P69" s="31"/>
      <c r="Q69" s="31"/>
    </row>
    <row r="71" spans="12:17" x14ac:dyDescent="0.2">
      <c r="L71" s="2" t="s">
        <v>4</v>
      </c>
      <c r="M71" s="5" t="s">
        <v>5</v>
      </c>
    </row>
    <row r="72" spans="12:17" x14ac:dyDescent="0.2">
      <c r="L72" s="3" t="s">
        <v>33</v>
      </c>
      <c r="M72" s="6">
        <v>1</v>
      </c>
    </row>
    <row r="73" spans="12:17" x14ac:dyDescent="0.2">
      <c r="L73" s="3">
        <v>2</v>
      </c>
      <c r="M73" s="6">
        <v>0.85</v>
      </c>
    </row>
    <row r="74" spans="12:17" x14ac:dyDescent="0.2">
      <c r="L74" s="3">
        <v>3</v>
      </c>
      <c r="M74" s="6">
        <v>0.7</v>
      </c>
    </row>
    <row r="75" spans="12:17" x14ac:dyDescent="0.2">
      <c r="L75" s="3">
        <v>4</v>
      </c>
      <c r="M75" s="6">
        <v>0.6</v>
      </c>
    </row>
    <row r="76" spans="12:17" x14ac:dyDescent="0.2">
      <c r="L76" s="4" t="s">
        <v>116</v>
      </c>
      <c r="M76" s="8">
        <v>0.5</v>
      </c>
    </row>
    <row r="78" spans="12:17" x14ac:dyDescent="0.2">
      <c r="L78" s="2" t="s">
        <v>10</v>
      </c>
      <c r="M78" s="5" t="s">
        <v>11</v>
      </c>
    </row>
    <row r="79" spans="12:17" x14ac:dyDescent="0.2">
      <c r="L79" s="3" t="s">
        <v>99</v>
      </c>
      <c r="M79" s="6">
        <v>1</v>
      </c>
    </row>
    <row r="80" spans="12:17" x14ac:dyDescent="0.2">
      <c r="L80" s="3" t="s">
        <v>102</v>
      </c>
      <c r="M80" s="6">
        <v>0</v>
      </c>
    </row>
    <row r="81" spans="12:13" x14ac:dyDescent="0.2">
      <c r="L81" s="3">
        <v>4</v>
      </c>
      <c r="M81" s="6">
        <v>0.4</v>
      </c>
    </row>
    <row r="82" spans="12:13" x14ac:dyDescent="0.2">
      <c r="L82" s="3">
        <v>5</v>
      </c>
      <c r="M82" s="6">
        <v>0.45</v>
      </c>
    </row>
    <row r="83" spans="12:13" x14ac:dyDescent="0.2">
      <c r="L83" s="3">
        <v>6</v>
      </c>
      <c r="M83" s="6">
        <v>0.5</v>
      </c>
    </row>
    <row r="84" spans="12:13" x14ac:dyDescent="0.2">
      <c r="L84" s="3">
        <v>7</v>
      </c>
      <c r="M84" s="6">
        <v>0.55000000000000004</v>
      </c>
    </row>
    <row r="85" spans="12:13" x14ac:dyDescent="0.2">
      <c r="L85" s="3">
        <v>8</v>
      </c>
      <c r="M85" s="6">
        <v>0.6</v>
      </c>
    </row>
    <row r="86" spans="12:13" x14ac:dyDescent="0.2">
      <c r="L86" s="3">
        <v>9</v>
      </c>
      <c r="M86" s="6">
        <v>0.65</v>
      </c>
    </row>
    <row r="87" spans="12:13" x14ac:dyDescent="0.2">
      <c r="L87" s="3">
        <v>10</v>
      </c>
      <c r="M87" s="6">
        <v>0.7</v>
      </c>
    </row>
    <row r="88" spans="12:13" x14ac:dyDescent="0.2">
      <c r="L88" s="3">
        <v>11</v>
      </c>
      <c r="M88" s="6">
        <v>0.75</v>
      </c>
    </row>
    <row r="89" spans="12:13" x14ac:dyDescent="0.2">
      <c r="L89" s="3">
        <v>12</v>
      </c>
      <c r="M89" s="6">
        <v>0.8</v>
      </c>
    </row>
    <row r="90" spans="12:13" x14ac:dyDescent="0.2">
      <c r="L90" s="3">
        <v>13</v>
      </c>
      <c r="M90" s="6">
        <v>0.85</v>
      </c>
    </row>
    <row r="91" spans="12:13" x14ac:dyDescent="0.2">
      <c r="L91" s="3">
        <v>14</v>
      </c>
      <c r="M91" s="6">
        <v>0.9</v>
      </c>
    </row>
    <row r="92" spans="12:13" x14ac:dyDescent="0.2">
      <c r="L92" s="3">
        <v>15</v>
      </c>
      <c r="M92" s="6">
        <v>0.95</v>
      </c>
    </row>
    <row r="93" spans="12:13" x14ac:dyDescent="0.2">
      <c r="L93" s="4" t="s">
        <v>103</v>
      </c>
      <c r="M93" s="8">
        <v>1</v>
      </c>
    </row>
    <row r="95" spans="12:13" x14ac:dyDescent="0.2">
      <c r="L95" s="2" t="s">
        <v>6</v>
      </c>
      <c r="M95" s="5" t="s">
        <v>7</v>
      </c>
    </row>
    <row r="96" spans="12:13" x14ac:dyDescent="0.2">
      <c r="L96" s="3" t="s">
        <v>104</v>
      </c>
      <c r="M96" s="6">
        <v>1</v>
      </c>
    </row>
    <row r="97" spans="12:13" x14ac:dyDescent="0.2">
      <c r="L97" s="3" t="s">
        <v>105</v>
      </c>
      <c r="M97" s="6">
        <v>1</v>
      </c>
    </row>
    <row r="98" spans="12:13" x14ac:dyDescent="0.2">
      <c r="L98" s="3" t="s">
        <v>106</v>
      </c>
      <c r="M98" s="6">
        <v>0.9</v>
      </c>
    </row>
    <row r="99" spans="12:13" x14ac:dyDescent="0.2">
      <c r="L99" s="3" t="s">
        <v>107</v>
      </c>
      <c r="M99" s="6">
        <v>0.8</v>
      </c>
    </row>
    <row r="100" spans="12:13" x14ac:dyDescent="0.2">
      <c r="L100" s="3" t="s">
        <v>108</v>
      </c>
      <c r="M100" s="6">
        <v>0.7</v>
      </c>
    </row>
    <row r="101" spans="12:13" x14ac:dyDescent="0.2">
      <c r="L101" s="3" t="s">
        <v>109</v>
      </c>
      <c r="M101" s="6">
        <v>0.6</v>
      </c>
    </row>
    <row r="102" spans="12:13" x14ac:dyDescent="0.2">
      <c r="L102" s="3" t="s">
        <v>110</v>
      </c>
      <c r="M102" s="6">
        <v>0.5</v>
      </c>
    </row>
    <row r="103" spans="12:13" x14ac:dyDescent="0.2">
      <c r="L103" s="3"/>
      <c r="M103" s="6"/>
    </row>
    <row r="104" spans="12:13" x14ac:dyDescent="0.2">
      <c r="L104" s="2" t="s">
        <v>12</v>
      </c>
      <c r="M104" s="5" t="s">
        <v>13</v>
      </c>
    </row>
    <row r="105" spans="12:13" x14ac:dyDescent="0.2">
      <c r="L105" s="3" t="s">
        <v>99</v>
      </c>
      <c r="M105" s="6">
        <v>1</v>
      </c>
    </row>
    <row r="106" spans="12:13" x14ac:dyDescent="0.2">
      <c r="L106" s="3" t="s">
        <v>100</v>
      </c>
      <c r="M106" s="6">
        <v>0</v>
      </c>
    </row>
    <row r="107" spans="12:13" x14ac:dyDescent="0.2">
      <c r="L107" s="3">
        <v>4</v>
      </c>
      <c r="M107" s="6">
        <v>0.4</v>
      </c>
    </row>
    <row r="108" spans="12:13" x14ac:dyDescent="0.2">
      <c r="L108" s="3">
        <v>5</v>
      </c>
      <c r="M108" s="6">
        <v>0.5</v>
      </c>
    </row>
    <row r="109" spans="12:13" x14ac:dyDescent="0.2">
      <c r="L109" s="3">
        <v>6</v>
      </c>
      <c r="M109" s="6">
        <v>0.6</v>
      </c>
    </row>
    <row r="110" spans="12:13" x14ac:dyDescent="0.2">
      <c r="L110" s="3">
        <v>7</v>
      </c>
      <c r="M110" s="6">
        <v>0.7</v>
      </c>
    </row>
    <row r="111" spans="12:13" x14ac:dyDescent="0.2">
      <c r="L111" s="3">
        <v>8</v>
      </c>
      <c r="M111" s="6">
        <v>0.8</v>
      </c>
    </row>
    <row r="112" spans="12:13" x14ac:dyDescent="0.2">
      <c r="L112" s="3">
        <v>9</v>
      </c>
      <c r="M112" s="6">
        <v>0.9</v>
      </c>
    </row>
    <row r="113" spans="12:15" x14ac:dyDescent="0.2">
      <c r="L113" s="4" t="s">
        <v>101</v>
      </c>
      <c r="M113" s="8">
        <v>1</v>
      </c>
    </row>
    <row r="114" spans="12:15" x14ac:dyDescent="0.2">
      <c r="L114" s="3"/>
      <c r="M114" s="6"/>
    </row>
    <row r="115" spans="12:15" x14ac:dyDescent="0.2">
      <c r="L115" s="2" t="s">
        <v>18</v>
      </c>
      <c r="M115" s="5" t="s">
        <v>19</v>
      </c>
    </row>
    <row r="116" spans="12:15" x14ac:dyDescent="0.2">
      <c r="L116" s="3">
        <v>2023</v>
      </c>
      <c r="M116" s="6">
        <v>1</v>
      </c>
    </row>
    <row r="117" spans="12:15" x14ac:dyDescent="0.2">
      <c r="L117" s="3">
        <v>2022</v>
      </c>
      <c r="M117" s="6">
        <v>0.5</v>
      </c>
    </row>
    <row r="118" spans="12:15" x14ac:dyDescent="0.2">
      <c r="L118" s="4">
        <v>2021</v>
      </c>
      <c r="M118" s="8">
        <v>0.25</v>
      </c>
    </row>
    <row r="120" spans="12:15" x14ac:dyDescent="0.2">
      <c r="L120" s="1" t="s">
        <v>34</v>
      </c>
      <c r="M120" s="1" t="s">
        <v>35</v>
      </c>
    </row>
    <row r="121" spans="12:15" x14ac:dyDescent="0.2">
      <c r="L121" s="1" t="s">
        <v>117</v>
      </c>
      <c r="M121" s="1">
        <v>1</v>
      </c>
    </row>
    <row r="122" spans="12:15" x14ac:dyDescent="0.2">
      <c r="L122" s="1" t="s">
        <v>118</v>
      </c>
      <c r="M122" s="1">
        <v>1</v>
      </c>
    </row>
    <row r="123" spans="12:15" x14ac:dyDescent="0.2">
      <c r="L123" s="1" t="s">
        <v>119</v>
      </c>
      <c r="M123" s="1">
        <v>1.3</v>
      </c>
    </row>
    <row r="124" spans="12:15" x14ac:dyDescent="0.2">
      <c r="L124" s="1" t="s">
        <v>120</v>
      </c>
      <c r="M124" s="1">
        <v>1.3</v>
      </c>
    </row>
    <row r="126" spans="12:15" x14ac:dyDescent="0.2">
      <c r="L126" s="18" t="s">
        <v>0</v>
      </c>
      <c r="M126" s="18" t="s">
        <v>24</v>
      </c>
      <c r="N126" s="18" t="s">
        <v>25</v>
      </c>
      <c r="O126" s="50" t="s">
        <v>26</v>
      </c>
    </row>
    <row r="127" spans="12:15" x14ac:dyDescent="0.2">
      <c r="L127" s="27" t="s">
        <v>32</v>
      </c>
      <c r="M127" s="27" t="s">
        <v>111</v>
      </c>
      <c r="N127" s="18" t="str">
        <f t="shared" ref="N127:N161" si="0">L127 &amp;  M127</f>
        <v>MUNDIALMáxima categoría: ABSOLUTO, ÉLITE, SENIOR, etc.</v>
      </c>
      <c r="O127" s="50" t="s">
        <v>9</v>
      </c>
    </row>
    <row r="128" spans="12:15" x14ac:dyDescent="0.2">
      <c r="L128" s="27" t="s">
        <v>32</v>
      </c>
      <c r="M128" s="27" t="s">
        <v>112</v>
      </c>
      <c r="N128" s="18" t="str">
        <f t="shared" si="0"/>
        <v>MUNDIALCategoría de edad 20 a 23 años: PROMESA, ABSOLUTO JOVEN, SUB-20, SUB-21, SUB-23, etc.</v>
      </c>
      <c r="O128" s="50" t="s">
        <v>9</v>
      </c>
    </row>
    <row r="129" spans="12:15" x14ac:dyDescent="0.2">
      <c r="L129" s="27" t="s">
        <v>32</v>
      </c>
      <c r="M129" s="27" t="s">
        <v>113</v>
      </c>
      <c r="N129" s="18" t="str">
        <f t="shared" si="0"/>
        <v>MUNDIALCategoría de edad 18 a 19 años: JUNIOR, JUVENIL, JÓVENES, SUB-18, SUB-19, etc.</v>
      </c>
      <c r="O129" s="50" t="s">
        <v>9</v>
      </c>
    </row>
    <row r="130" spans="12:15" x14ac:dyDescent="0.2">
      <c r="L130" s="27" t="s">
        <v>32</v>
      </c>
      <c r="M130" s="27" t="s">
        <v>114</v>
      </c>
      <c r="N130" s="18" t="str">
        <f t="shared" si="0"/>
        <v>MUNDIALCategoría de edad 16 a 17 años: JUVENIL, CADETE, SUB-17, SUB-16, etc.</v>
      </c>
      <c r="O130" s="50" t="s">
        <v>9</v>
      </c>
    </row>
    <row r="131" spans="12:15" ht="15" thickBot="1" x14ac:dyDescent="0.25">
      <c r="L131" s="27" t="s">
        <v>32</v>
      </c>
      <c r="M131" s="27" t="s">
        <v>115</v>
      </c>
      <c r="N131" s="18" t="str">
        <f>L131 &amp;  M131</f>
        <v>MUNDIALMáster o veterano</v>
      </c>
      <c r="O131" s="50"/>
    </row>
    <row r="132" spans="12:15" x14ac:dyDescent="0.2">
      <c r="L132" s="28" t="s">
        <v>132</v>
      </c>
      <c r="M132" s="28" t="s">
        <v>111</v>
      </c>
      <c r="N132" s="84" t="str">
        <f t="shared" si="0"/>
        <v>EUROPEOMáxima categoría: ABSOLUTO, ÉLITE, SENIOR, etc.</v>
      </c>
      <c r="O132" s="85" t="s">
        <v>9</v>
      </c>
    </row>
    <row r="133" spans="12:15" x14ac:dyDescent="0.2">
      <c r="L133" s="27" t="s">
        <v>132</v>
      </c>
      <c r="M133" s="27" t="s">
        <v>112</v>
      </c>
      <c r="N133" s="18" t="str">
        <f t="shared" si="0"/>
        <v>EUROPEOCategoría de edad 20 a 23 años: PROMESA, ABSOLUTO JOVEN, SUB-20, SUB-21, SUB-23, etc.</v>
      </c>
      <c r="O133" s="50" t="s">
        <v>9</v>
      </c>
    </row>
    <row r="134" spans="12:15" x14ac:dyDescent="0.2">
      <c r="L134" s="27" t="s">
        <v>132</v>
      </c>
      <c r="M134" s="27" t="s">
        <v>113</v>
      </c>
      <c r="N134" s="18" t="str">
        <f t="shared" si="0"/>
        <v>EUROPEOCategoría de edad 18 a 19 años: JUNIOR, JUVENIL, JÓVENES, SUB-18, SUB-19, etc.</v>
      </c>
      <c r="O134" s="50" t="s">
        <v>9</v>
      </c>
    </row>
    <row r="135" spans="12:15" x14ac:dyDescent="0.2">
      <c r="L135" s="27" t="s">
        <v>132</v>
      </c>
      <c r="M135" s="27" t="s">
        <v>114</v>
      </c>
      <c r="N135" s="18" t="str">
        <f t="shared" si="0"/>
        <v>EUROPEOCategoría de edad 16 a 17 años: JUVENIL, CADETE, SUB-17, SUB-16, etc.</v>
      </c>
      <c r="O135" s="50" t="s">
        <v>9</v>
      </c>
    </row>
    <row r="136" spans="12:15" ht="15" thickBot="1" x14ac:dyDescent="0.25">
      <c r="L136" s="27" t="s">
        <v>132</v>
      </c>
      <c r="M136" s="27" t="s">
        <v>115</v>
      </c>
      <c r="N136" s="18" t="str">
        <f>L136 &amp;  M136</f>
        <v>EUROPEOMáster o veterano</v>
      </c>
      <c r="O136" s="50" t="s">
        <v>8</v>
      </c>
    </row>
    <row r="137" spans="12:15" x14ac:dyDescent="0.2">
      <c r="L137" s="28" t="s">
        <v>121</v>
      </c>
      <c r="M137" s="28" t="s">
        <v>111</v>
      </c>
      <c r="N137" s="84" t="str">
        <f t="shared" si="0"/>
        <v>INTERNACIONAL NIVEL 1Máxima categoría: ABSOLUTO, ÉLITE, SENIOR, etc.</v>
      </c>
      <c r="O137" s="85" t="s">
        <v>9</v>
      </c>
    </row>
    <row r="138" spans="12:15" x14ac:dyDescent="0.2">
      <c r="L138" s="27" t="s">
        <v>121</v>
      </c>
      <c r="M138" s="27" t="s">
        <v>112</v>
      </c>
      <c r="N138" s="18" t="str">
        <f t="shared" si="0"/>
        <v>INTERNACIONAL NIVEL 1Categoría de edad 20 a 23 años: PROMESA, ABSOLUTO JOVEN, SUB-20, SUB-21, SUB-23, etc.</v>
      </c>
      <c r="O138" s="50" t="s">
        <v>9</v>
      </c>
    </row>
    <row r="139" spans="12:15" x14ac:dyDescent="0.2">
      <c r="L139" s="27" t="s">
        <v>121</v>
      </c>
      <c r="M139" s="27" t="s">
        <v>113</v>
      </c>
      <c r="N139" s="18" t="str">
        <f t="shared" si="0"/>
        <v>INTERNACIONAL NIVEL 1Categoría de edad 18 a 19 años: JUNIOR, JUVENIL, JÓVENES, SUB-18, SUB-19, etc.</v>
      </c>
      <c r="O139" s="50" t="s">
        <v>9</v>
      </c>
    </row>
    <row r="140" spans="12:15" x14ac:dyDescent="0.2">
      <c r="L140" s="27" t="s">
        <v>121</v>
      </c>
      <c r="M140" s="27" t="s">
        <v>114</v>
      </c>
      <c r="N140" s="18" t="str">
        <f t="shared" si="0"/>
        <v>INTERNACIONAL NIVEL 1Categoría de edad 16 a 17 años: JUVENIL, CADETE, SUB-17, SUB-16, etc.</v>
      </c>
      <c r="O140" s="50" t="s">
        <v>8</v>
      </c>
    </row>
    <row r="141" spans="12:15" ht="15" thickBot="1" x14ac:dyDescent="0.25">
      <c r="L141" s="27" t="s">
        <v>121</v>
      </c>
      <c r="M141" s="27" t="s">
        <v>115</v>
      </c>
      <c r="N141" s="18" t="str">
        <f>L141 &amp;  M141</f>
        <v>INTERNACIONAL NIVEL 1Máster o veterano</v>
      </c>
      <c r="O141" s="50" t="s">
        <v>8</v>
      </c>
    </row>
    <row r="142" spans="12:15" x14ac:dyDescent="0.2">
      <c r="L142" s="28" t="s">
        <v>122</v>
      </c>
      <c r="M142" s="28" t="s">
        <v>111</v>
      </c>
      <c r="N142" s="84" t="str">
        <f t="shared" si="0"/>
        <v>INTERNACIONAL NIVEL 2Máxima categoría: ABSOLUTO, ÉLITE, SENIOR, etc.</v>
      </c>
      <c r="O142" s="85" t="s">
        <v>9</v>
      </c>
    </row>
    <row r="143" spans="12:15" x14ac:dyDescent="0.2">
      <c r="L143" s="27" t="s">
        <v>122</v>
      </c>
      <c r="M143" s="27" t="s">
        <v>112</v>
      </c>
      <c r="N143" s="18" t="str">
        <f t="shared" si="0"/>
        <v>INTERNACIONAL NIVEL 2Categoría de edad 20 a 23 años: PROMESA, ABSOLUTO JOVEN, SUB-20, SUB-21, SUB-23, etc.</v>
      </c>
      <c r="O143" s="50" t="s">
        <v>9</v>
      </c>
    </row>
    <row r="144" spans="12:15" x14ac:dyDescent="0.2">
      <c r="L144" s="27" t="s">
        <v>122</v>
      </c>
      <c r="M144" s="27" t="s">
        <v>113</v>
      </c>
      <c r="N144" s="18" t="str">
        <f t="shared" si="0"/>
        <v>INTERNACIONAL NIVEL 2Categoría de edad 18 a 19 años: JUNIOR, JUVENIL, JÓVENES, SUB-18, SUB-19, etc.</v>
      </c>
      <c r="O144" s="50" t="s">
        <v>9</v>
      </c>
    </row>
    <row r="145" spans="12:15" x14ac:dyDescent="0.2">
      <c r="L145" s="27" t="s">
        <v>122</v>
      </c>
      <c r="M145" s="27" t="s">
        <v>114</v>
      </c>
      <c r="N145" s="18" t="str">
        <f t="shared" si="0"/>
        <v>INTERNACIONAL NIVEL 2Categoría de edad 16 a 17 años: JUVENIL, CADETE, SUB-17, SUB-16, etc.</v>
      </c>
      <c r="O145" s="50" t="s">
        <v>8</v>
      </c>
    </row>
    <row r="146" spans="12:15" ht="15" thickBot="1" x14ac:dyDescent="0.25">
      <c r="L146" s="27" t="s">
        <v>122</v>
      </c>
      <c r="M146" s="27" t="s">
        <v>115</v>
      </c>
      <c r="N146" s="18" t="str">
        <f>L146 &amp;  M146</f>
        <v>INTERNACIONAL NIVEL 2Máster o veterano</v>
      </c>
      <c r="O146" s="50" t="s">
        <v>8</v>
      </c>
    </row>
    <row r="147" spans="12:15" x14ac:dyDescent="0.2">
      <c r="L147" s="28" t="s">
        <v>123</v>
      </c>
      <c r="M147" s="28" t="s">
        <v>111</v>
      </c>
      <c r="N147" s="84" t="str">
        <f t="shared" si="0"/>
        <v>INTERNACIONAL NIVEL 3Máxima categoría: ABSOLUTO, ÉLITE, SENIOR, etc.</v>
      </c>
      <c r="O147" s="85" t="s">
        <v>9</v>
      </c>
    </row>
    <row r="148" spans="12:15" x14ac:dyDescent="0.2">
      <c r="L148" s="27" t="s">
        <v>123</v>
      </c>
      <c r="M148" s="27" t="s">
        <v>112</v>
      </c>
      <c r="N148" s="18" t="str">
        <f t="shared" si="0"/>
        <v>INTERNACIONAL NIVEL 3Categoría de edad 20 a 23 años: PROMESA, ABSOLUTO JOVEN, SUB-20, SUB-21, SUB-23, etc.</v>
      </c>
      <c r="O148" s="50" t="s">
        <v>9</v>
      </c>
    </row>
    <row r="149" spans="12:15" x14ac:dyDescent="0.2">
      <c r="L149" s="27" t="s">
        <v>123</v>
      </c>
      <c r="M149" s="27" t="s">
        <v>113</v>
      </c>
      <c r="N149" s="18" t="str">
        <f t="shared" si="0"/>
        <v>INTERNACIONAL NIVEL 3Categoría de edad 18 a 19 años: JUNIOR, JUVENIL, JÓVENES, SUB-18, SUB-19, etc.</v>
      </c>
      <c r="O149" s="50" t="s">
        <v>8</v>
      </c>
    </row>
    <row r="150" spans="12:15" x14ac:dyDescent="0.2">
      <c r="L150" s="27" t="s">
        <v>123</v>
      </c>
      <c r="M150" s="27" t="s">
        <v>114</v>
      </c>
      <c r="N150" s="18" t="str">
        <f t="shared" si="0"/>
        <v>INTERNACIONAL NIVEL 3Categoría de edad 16 a 17 años: JUVENIL, CADETE, SUB-17, SUB-16, etc.</v>
      </c>
      <c r="O150" s="50" t="s">
        <v>8</v>
      </c>
    </row>
    <row r="151" spans="12:15" ht="15" thickBot="1" x14ac:dyDescent="0.25">
      <c r="L151" s="27" t="s">
        <v>123</v>
      </c>
      <c r="M151" s="27" t="s">
        <v>115</v>
      </c>
      <c r="N151" s="18" t="str">
        <f>L151 &amp;  M151</f>
        <v>INTERNACIONAL NIVEL 3Máster o veterano</v>
      </c>
      <c r="O151" s="50" t="s">
        <v>8</v>
      </c>
    </row>
    <row r="152" spans="12:15" x14ac:dyDescent="0.2">
      <c r="L152" s="28" t="s">
        <v>124</v>
      </c>
      <c r="M152" s="28" t="s">
        <v>111</v>
      </c>
      <c r="N152" s="84" t="str">
        <f t="shared" si="0"/>
        <v>ESTATAL NIVEL 1Máxima categoría: ABSOLUTO, ÉLITE, SENIOR, etc.</v>
      </c>
      <c r="O152" s="85" t="s">
        <v>9</v>
      </c>
    </row>
    <row r="153" spans="12:15" x14ac:dyDescent="0.2">
      <c r="L153" s="27" t="s">
        <v>124</v>
      </c>
      <c r="M153" s="27" t="s">
        <v>112</v>
      </c>
      <c r="N153" s="18" t="str">
        <f t="shared" si="0"/>
        <v>ESTATAL NIVEL 1Categoría de edad 20 a 23 años: PROMESA, ABSOLUTO JOVEN, SUB-20, SUB-21, SUB-23, etc.</v>
      </c>
      <c r="O153" s="50" t="s">
        <v>9</v>
      </c>
    </row>
    <row r="154" spans="12:15" x14ac:dyDescent="0.2">
      <c r="L154" s="27" t="s">
        <v>124</v>
      </c>
      <c r="M154" s="27" t="s">
        <v>113</v>
      </c>
      <c r="N154" s="18" t="str">
        <f t="shared" si="0"/>
        <v>ESTATAL NIVEL 1Categoría de edad 18 a 19 años: JUNIOR, JUVENIL, JÓVENES, SUB-18, SUB-19, etc.</v>
      </c>
      <c r="O154" s="50" t="s">
        <v>9</v>
      </c>
    </row>
    <row r="155" spans="12:15" x14ac:dyDescent="0.2">
      <c r="L155" s="27" t="s">
        <v>124</v>
      </c>
      <c r="M155" s="27" t="s">
        <v>114</v>
      </c>
      <c r="N155" s="18" t="str">
        <f t="shared" si="0"/>
        <v>ESTATAL NIVEL 1Categoría de edad 16 a 17 años: JUVENIL, CADETE, SUB-17, SUB-16, etc.</v>
      </c>
      <c r="O155" s="50" t="s">
        <v>8</v>
      </c>
    </row>
    <row r="156" spans="12:15" ht="15" thickBot="1" x14ac:dyDescent="0.25">
      <c r="L156" s="27" t="s">
        <v>124</v>
      </c>
      <c r="M156" s="27" t="s">
        <v>115</v>
      </c>
      <c r="N156" s="18" t="str">
        <f>L156 &amp;  M156</f>
        <v>ESTATAL NIVEL 1Máster o veterano</v>
      </c>
      <c r="O156" s="50" t="s">
        <v>8</v>
      </c>
    </row>
    <row r="157" spans="12:15" x14ac:dyDescent="0.2">
      <c r="L157" s="28" t="s">
        <v>125</v>
      </c>
      <c r="M157" s="28" t="s">
        <v>111</v>
      </c>
      <c r="N157" s="84" t="str">
        <f t="shared" si="0"/>
        <v>ESTATAL NIVEL 2Máxima categoría: ABSOLUTO, ÉLITE, SENIOR, etc.</v>
      </c>
      <c r="O157" s="85" t="s">
        <v>9</v>
      </c>
    </row>
    <row r="158" spans="12:15" x14ac:dyDescent="0.2">
      <c r="L158" s="27" t="s">
        <v>125</v>
      </c>
      <c r="M158" s="27" t="s">
        <v>112</v>
      </c>
      <c r="N158" s="18" t="str">
        <f t="shared" si="0"/>
        <v>ESTATAL NIVEL 2Categoría de edad 20 a 23 años: PROMESA, ABSOLUTO JOVEN, SUB-20, SUB-21, SUB-23, etc.</v>
      </c>
      <c r="O158" s="50" t="s">
        <v>8</v>
      </c>
    </row>
    <row r="159" spans="12:15" x14ac:dyDescent="0.2">
      <c r="L159" s="27" t="s">
        <v>125</v>
      </c>
      <c r="M159" s="27" t="s">
        <v>113</v>
      </c>
      <c r="N159" s="18" t="str">
        <f t="shared" si="0"/>
        <v>ESTATAL NIVEL 2Categoría de edad 18 a 19 años: JUNIOR, JUVENIL, JÓVENES, SUB-18, SUB-19, etc.</v>
      </c>
      <c r="O159" s="50" t="s">
        <v>8</v>
      </c>
    </row>
    <row r="160" spans="12:15" x14ac:dyDescent="0.2">
      <c r="L160" s="27" t="s">
        <v>125</v>
      </c>
      <c r="M160" s="27" t="s">
        <v>114</v>
      </c>
      <c r="N160" s="18" t="str">
        <f>L160 &amp;  M160</f>
        <v>ESTATAL NIVEL 2Categoría de edad 16 a 17 años: JUVENIL, CADETE, SUB-17, SUB-16, etc.</v>
      </c>
      <c r="O160" s="50" t="s">
        <v>8</v>
      </c>
    </row>
    <row r="161" spans="12:15" x14ac:dyDescent="0.2">
      <c r="L161" s="27" t="s">
        <v>125</v>
      </c>
      <c r="M161" s="27" t="s">
        <v>115</v>
      </c>
      <c r="N161" s="18" t="str">
        <f t="shared" si="0"/>
        <v>ESTATAL NIVEL 2Máster o veterano</v>
      </c>
      <c r="O161" s="50" t="s">
        <v>8</v>
      </c>
    </row>
    <row r="163" spans="12:15" ht="15" thickBot="1" x14ac:dyDescent="0.25">
      <c r="L163" s="20" t="s">
        <v>2</v>
      </c>
      <c r="M163" s="33" t="s">
        <v>65</v>
      </c>
      <c r="N163" s="27" t="s">
        <v>66</v>
      </c>
      <c r="O163" s="51" t="s">
        <v>27</v>
      </c>
    </row>
    <row r="164" spans="12:15" x14ac:dyDescent="0.2">
      <c r="L164" s="21" t="s">
        <v>32</v>
      </c>
      <c r="M164" s="46" t="s">
        <v>127</v>
      </c>
      <c r="N164" s="24" t="str">
        <f t="shared" ref="N164:N191" si="1">L164 &amp; M164</f>
        <v>MUNDIALGRUPO 1</v>
      </c>
      <c r="O164" s="50" t="s">
        <v>8</v>
      </c>
    </row>
    <row r="165" spans="12:15" x14ac:dyDescent="0.2">
      <c r="L165" s="23" t="s">
        <v>132</v>
      </c>
      <c r="M165" s="47" t="s">
        <v>127</v>
      </c>
      <c r="N165" s="24" t="str">
        <f t="shared" si="1"/>
        <v>EUROPEOGRUPO 1</v>
      </c>
      <c r="O165" s="50" t="s">
        <v>8</v>
      </c>
    </row>
    <row r="166" spans="12:15" x14ac:dyDescent="0.2">
      <c r="L166" s="23" t="s">
        <v>121</v>
      </c>
      <c r="M166" s="47" t="s">
        <v>127</v>
      </c>
      <c r="N166" s="24" t="str">
        <f t="shared" si="1"/>
        <v>INTERNACIONAL NIVEL 1GRUPO 1</v>
      </c>
      <c r="O166" s="50" t="s">
        <v>8</v>
      </c>
    </row>
    <row r="167" spans="12:15" x14ac:dyDescent="0.2">
      <c r="L167" s="23" t="s">
        <v>122</v>
      </c>
      <c r="M167" s="47" t="s">
        <v>127</v>
      </c>
      <c r="N167" s="24" t="str">
        <f t="shared" si="1"/>
        <v>INTERNACIONAL NIVEL 2GRUPO 1</v>
      </c>
      <c r="O167" s="50" t="s">
        <v>9</v>
      </c>
    </row>
    <row r="168" spans="12:15" x14ac:dyDescent="0.2">
      <c r="L168" s="23" t="s">
        <v>123</v>
      </c>
      <c r="M168" s="47" t="s">
        <v>127</v>
      </c>
      <c r="N168" s="24" t="str">
        <f t="shared" si="1"/>
        <v>INTERNACIONAL NIVEL 3GRUPO 1</v>
      </c>
      <c r="O168" s="50" t="s">
        <v>9</v>
      </c>
    </row>
    <row r="169" spans="12:15" x14ac:dyDescent="0.2">
      <c r="L169" s="23" t="s">
        <v>124</v>
      </c>
      <c r="M169" s="47" t="s">
        <v>127</v>
      </c>
      <c r="N169" s="24" t="str">
        <f t="shared" si="1"/>
        <v>ESTATAL NIVEL 1GRUPO 1</v>
      </c>
      <c r="O169" s="50" t="s">
        <v>8</v>
      </c>
    </row>
    <row r="170" spans="12:15" ht="15" thickBot="1" x14ac:dyDescent="0.25">
      <c r="L170" s="25" t="s">
        <v>125</v>
      </c>
      <c r="M170" s="48" t="s">
        <v>127</v>
      </c>
      <c r="N170" s="24" t="str">
        <f t="shared" si="1"/>
        <v>ESTATAL NIVEL 2GRUPO 1</v>
      </c>
      <c r="O170" s="50" t="s">
        <v>8</v>
      </c>
    </row>
    <row r="171" spans="12:15" x14ac:dyDescent="0.2">
      <c r="L171" s="21" t="s">
        <v>32</v>
      </c>
      <c r="M171" s="46" t="s">
        <v>128</v>
      </c>
      <c r="N171" s="24" t="str">
        <f t="shared" si="1"/>
        <v>MUNDIALGRUPO 1B</v>
      </c>
      <c r="O171" s="50" t="s">
        <v>8</v>
      </c>
    </row>
    <row r="172" spans="12:15" x14ac:dyDescent="0.2">
      <c r="L172" s="23" t="s">
        <v>132</v>
      </c>
      <c r="M172" s="47" t="s">
        <v>128</v>
      </c>
      <c r="N172" s="24" t="str">
        <f t="shared" si="1"/>
        <v>EUROPEOGRUPO 1B</v>
      </c>
      <c r="O172" s="50" t="s">
        <v>8</v>
      </c>
    </row>
    <row r="173" spans="12:15" x14ac:dyDescent="0.2">
      <c r="L173" s="23" t="s">
        <v>121</v>
      </c>
      <c r="M173" s="47" t="s">
        <v>128</v>
      </c>
      <c r="N173" s="24" t="str">
        <f t="shared" si="1"/>
        <v>INTERNACIONAL NIVEL 1GRUPO 1B</v>
      </c>
      <c r="O173" s="50" t="s">
        <v>8</v>
      </c>
    </row>
    <row r="174" spans="12:15" x14ac:dyDescent="0.2">
      <c r="L174" s="23" t="s">
        <v>122</v>
      </c>
      <c r="M174" s="47" t="s">
        <v>128</v>
      </c>
      <c r="N174" s="24" t="str">
        <f t="shared" si="1"/>
        <v>INTERNACIONAL NIVEL 2GRUPO 1B</v>
      </c>
      <c r="O174" s="50" t="s">
        <v>9</v>
      </c>
    </row>
    <row r="175" spans="12:15" x14ac:dyDescent="0.2">
      <c r="L175" s="23" t="s">
        <v>123</v>
      </c>
      <c r="M175" s="47" t="s">
        <v>128</v>
      </c>
      <c r="N175" s="24" t="str">
        <f t="shared" si="1"/>
        <v>INTERNACIONAL NIVEL 3GRUPO 1B</v>
      </c>
      <c r="O175" s="50" t="s">
        <v>9</v>
      </c>
    </row>
    <row r="176" spans="12:15" x14ac:dyDescent="0.2">
      <c r="L176" s="23" t="s">
        <v>124</v>
      </c>
      <c r="M176" s="47" t="s">
        <v>128</v>
      </c>
      <c r="N176" s="24" t="str">
        <f t="shared" si="1"/>
        <v>ESTATAL NIVEL 1GRUPO 1B</v>
      </c>
      <c r="O176" s="50" t="s">
        <v>8</v>
      </c>
    </row>
    <row r="177" spans="12:15" ht="15" thickBot="1" x14ac:dyDescent="0.25">
      <c r="L177" s="25" t="s">
        <v>125</v>
      </c>
      <c r="M177" s="48" t="s">
        <v>128</v>
      </c>
      <c r="N177" s="24" t="str">
        <f t="shared" si="1"/>
        <v>ESTATAL NIVEL 2GRUPO 1B</v>
      </c>
      <c r="O177" s="50" t="s">
        <v>8</v>
      </c>
    </row>
    <row r="178" spans="12:15" x14ac:dyDescent="0.2">
      <c r="L178" s="21" t="s">
        <v>32</v>
      </c>
      <c r="M178" s="22" t="s">
        <v>129</v>
      </c>
      <c r="N178" s="24" t="str">
        <f t="shared" si="1"/>
        <v>MUNDIALGRUPO 2</v>
      </c>
      <c r="O178" s="50" t="s">
        <v>9</v>
      </c>
    </row>
    <row r="179" spans="12:15" x14ac:dyDescent="0.2">
      <c r="L179" s="23" t="s">
        <v>132</v>
      </c>
      <c r="M179" s="24" t="s">
        <v>129</v>
      </c>
      <c r="N179" s="24" t="str">
        <f t="shared" si="1"/>
        <v>EUROPEOGRUPO 2</v>
      </c>
      <c r="O179" s="50" t="s">
        <v>9</v>
      </c>
    </row>
    <row r="180" spans="12:15" x14ac:dyDescent="0.2">
      <c r="L180" s="23" t="s">
        <v>121</v>
      </c>
      <c r="M180" s="24" t="s">
        <v>129</v>
      </c>
      <c r="N180" s="24" t="str">
        <f t="shared" si="1"/>
        <v>INTERNACIONAL NIVEL 1GRUPO 2</v>
      </c>
      <c r="O180" s="50" t="s">
        <v>9</v>
      </c>
    </row>
    <row r="181" spans="12:15" x14ac:dyDescent="0.2">
      <c r="L181" s="23" t="s">
        <v>122</v>
      </c>
      <c r="M181" s="24" t="s">
        <v>129</v>
      </c>
      <c r="N181" s="24" t="str">
        <f t="shared" si="1"/>
        <v>INTERNACIONAL NIVEL 2GRUPO 2</v>
      </c>
      <c r="O181" s="50" t="s">
        <v>9</v>
      </c>
    </row>
    <row r="182" spans="12:15" x14ac:dyDescent="0.2">
      <c r="L182" s="23" t="s">
        <v>123</v>
      </c>
      <c r="M182" s="24" t="s">
        <v>129</v>
      </c>
      <c r="N182" s="24" t="str">
        <f t="shared" si="1"/>
        <v>INTERNACIONAL NIVEL 3GRUPO 2</v>
      </c>
      <c r="O182" s="50" t="s">
        <v>9</v>
      </c>
    </row>
    <row r="183" spans="12:15" x14ac:dyDescent="0.2">
      <c r="L183" s="23" t="s">
        <v>124</v>
      </c>
      <c r="M183" s="24" t="s">
        <v>129</v>
      </c>
      <c r="N183" s="24" t="str">
        <f t="shared" si="1"/>
        <v>ESTATAL NIVEL 1GRUPO 2</v>
      </c>
      <c r="O183" s="50" t="s">
        <v>8</v>
      </c>
    </row>
    <row r="184" spans="12:15" ht="15" thickBot="1" x14ac:dyDescent="0.25">
      <c r="L184" s="25" t="s">
        <v>125</v>
      </c>
      <c r="M184" s="26" t="s">
        <v>129</v>
      </c>
      <c r="N184" s="24" t="str">
        <f t="shared" si="1"/>
        <v>ESTATAL NIVEL 2GRUPO 2</v>
      </c>
      <c r="O184" s="50" t="s">
        <v>8</v>
      </c>
    </row>
    <row r="185" spans="12:15" x14ac:dyDescent="0.2">
      <c r="L185" s="21" t="s">
        <v>32</v>
      </c>
      <c r="M185" s="22" t="s">
        <v>130</v>
      </c>
      <c r="N185" s="24" t="str">
        <f t="shared" si="1"/>
        <v>MUNDIALGRUPO 3</v>
      </c>
      <c r="O185" s="50" t="s">
        <v>9</v>
      </c>
    </row>
    <row r="186" spans="12:15" x14ac:dyDescent="0.2">
      <c r="L186" s="23" t="s">
        <v>132</v>
      </c>
      <c r="M186" s="24" t="s">
        <v>130</v>
      </c>
      <c r="N186" s="24" t="str">
        <f t="shared" si="1"/>
        <v>EUROPEOGRUPO 3</v>
      </c>
      <c r="O186" s="50" t="s">
        <v>9</v>
      </c>
    </row>
    <row r="187" spans="12:15" x14ac:dyDescent="0.2">
      <c r="L187" s="23" t="s">
        <v>121</v>
      </c>
      <c r="M187" s="24" t="s">
        <v>130</v>
      </c>
      <c r="N187" s="24" t="str">
        <f t="shared" si="1"/>
        <v>INTERNACIONAL NIVEL 1GRUPO 3</v>
      </c>
      <c r="O187" s="50" t="s">
        <v>9</v>
      </c>
    </row>
    <row r="188" spans="12:15" x14ac:dyDescent="0.2">
      <c r="L188" s="23" t="s">
        <v>122</v>
      </c>
      <c r="M188" s="24" t="s">
        <v>130</v>
      </c>
      <c r="N188" s="24" t="str">
        <f t="shared" si="1"/>
        <v>INTERNACIONAL NIVEL 2GRUPO 3</v>
      </c>
      <c r="O188" s="50" t="s">
        <v>9</v>
      </c>
    </row>
    <row r="189" spans="12:15" x14ac:dyDescent="0.2">
      <c r="L189" s="23" t="s">
        <v>123</v>
      </c>
      <c r="M189" s="24" t="s">
        <v>130</v>
      </c>
      <c r="N189" s="24" t="str">
        <f t="shared" si="1"/>
        <v>INTERNACIONAL NIVEL 3GRUPO 3</v>
      </c>
      <c r="O189" s="50" t="s">
        <v>9</v>
      </c>
    </row>
    <row r="190" spans="12:15" x14ac:dyDescent="0.2">
      <c r="L190" s="23" t="s">
        <v>124</v>
      </c>
      <c r="M190" s="24" t="s">
        <v>130</v>
      </c>
      <c r="N190" s="24" t="str">
        <f t="shared" si="1"/>
        <v>ESTATAL NIVEL 1GRUPO 3</v>
      </c>
      <c r="O190" s="50" t="s">
        <v>8</v>
      </c>
    </row>
    <row r="191" spans="12:15" ht="15" thickBot="1" x14ac:dyDescent="0.25">
      <c r="L191" s="25" t="s">
        <v>125</v>
      </c>
      <c r="M191" s="26" t="s">
        <v>130</v>
      </c>
      <c r="N191" s="24" t="str">
        <f t="shared" si="1"/>
        <v>ESTATAL NIVEL 2GRUPO 3</v>
      </c>
      <c r="O191" s="50" t="s">
        <v>8</v>
      </c>
    </row>
    <row r="193" spans="12:16" ht="15" thickBot="1" x14ac:dyDescent="0.25">
      <c r="L193" s="27" t="s">
        <v>2</v>
      </c>
      <c r="M193" s="27" t="s">
        <v>65</v>
      </c>
      <c r="N193" s="51" t="s">
        <v>28</v>
      </c>
      <c r="O193" s="27" t="s">
        <v>66</v>
      </c>
      <c r="P193" s="51" t="s">
        <v>29</v>
      </c>
    </row>
    <row r="194" spans="12:16" x14ac:dyDescent="0.2">
      <c r="L194" s="28" t="s">
        <v>32</v>
      </c>
      <c r="M194" s="28" t="s">
        <v>127</v>
      </c>
      <c r="N194" s="50" t="s">
        <v>8</v>
      </c>
      <c r="O194" s="24" t="str">
        <f>AMBITO_GRUPO_PARALIMPICO[[#This Row],[AmbitNom]]&amp;AMBITO_GRUPO_PARALIMPICO[[#This Row],[GrupEspecialitat]]&amp;AMBITO_GRUPO_PARALIMPICO[[#This Row],[Paralímpic]]</f>
        <v>MUNDIALGRUPO 1NO</v>
      </c>
      <c r="P194" s="50" t="s">
        <v>8</v>
      </c>
    </row>
    <row r="195" spans="12:16" x14ac:dyDescent="0.2">
      <c r="L195" s="27" t="s">
        <v>132</v>
      </c>
      <c r="M195" s="27" t="s">
        <v>127</v>
      </c>
      <c r="N195" s="50" t="s">
        <v>8</v>
      </c>
      <c r="O195" s="24" t="str">
        <f>AMBITO_GRUPO_PARALIMPICO[[#This Row],[AmbitNom]]&amp;AMBITO_GRUPO_PARALIMPICO[[#This Row],[GrupEspecialitat]]&amp;AMBITO_GRUPO_PARALIMPICO[[#This Row],[Paralímpic]]</f>
        <v>EUROPEOGRUPO 1NO</v>
      </c>
      <c r="P195" s="50" t="s">
        <v>8</v>
      </c>
    </row>
    <row r="196" spans="12:16" x14ac:dyDescent="0.2">
      <c r="L196" s="27" t="s">
        <v>121</v>
      </c>
      <c r="M196" s="27" t="s">
        <v>127</v>
      </c>
      <c r="N196" s="50" t="s">
        <v>8</v>
      </c>
      <c r="O196" s="24" t="str">
        <f>AMBITO_GRUPO_PARALIMPICO[[#This Row],[AmbitNom]]&amp;AMBITO_GRUPO_PARALIMPICO[[#This Row],[GrupEspecialitat]]&amp;AMBITO_GRUPO_PARALIMPICO[[#This Row],[Paralímpic]]</f>
        <v>INTERNACIONAL NIVEL 1GRUPO 1NO</v>
      </c>
      <c r="P196" s="50" t="s">
        <v>8</v>
      </c>
    </row>
    <row r="197" spans="12:16" ht="15" thickBot="1" x14ac:dyDescent="0.25">
      <c r="L197" s="29" t="s">
        <v>124</v>
      </c>
      <c r="M197" s="29" t="s">
        <v>127</v>
      </c>
      <c r="N197" s="50" t="s">
        <v>8</v>
      </c>
      <c r="O197" s="24" t="str">
        <f>AMBITO_GRUPO_PARALIMPICO[[#This Row],[AmbitNom]]&amp;AMBITO_GRUPO_PARALIMPICO[[#This Row],[GrupEspecialitat]]&amp;AMBITO_GRUPO_PARALIMPICO[[#This Row],[Paralímpic]]</f>
        <v>ESTATAL NIVEL 1GRUPO 1NO</v>
      </c>
      <c r="P197" s="50" t="s">
        <v>8</v>
      </c>
    </row>
    <row r="198" spans="12:16" x14ac:dyDescent="0.2">
      <c r="L198" s="28" t="s">
        <v>32</v>
      </c>
      <c r="M198" s="28" t="s">
        <v>128</v>
      </c>
      <c r="N198" s="50" t="s">
        <v>8</v>
      </c>
      <c r="O198" s="24" t="str">
        <f>AMBITO_GRUPO_PARALIMPICO[[#This Row],[AmbitNom]]&amp;AMBITO_GRUPO_PARALIMPICO[[#This Row],[GrupEspecialitat]]&amp;AMBITO_GRUPO_PARALIMPICO[[#This Row],[Paralímpic]]</f>
        <v>MUNDIALGRUPO 1BNO</v>
      </c>
      <c r="P198" s="50" t="s">
        <v>8</v>
      </c>
    </row>
    <row r="199" spans="12:16" x14ac:dyDescent="0.2">
      <c r="L199" s="27" t="s">
        <v>132</v>
      </c>
      <c r="M199" s="27" t="s">
        <v>128</v>
      </c>
      <c r="N199" s="50" t="s">
        <v>8</v>
      </c>
      <c r="O199" s="24" t="str">
        <f>AMBITO_GRUPO_PARALIMPICO[[#This Row],[AmbitNom]]&amp;AMBITO_GRUPO_PARALIMPICO[[#This Row],[GrupEspecialitat]]&amp;AMBITO_GRUPO_PARALIMPICO[[#This Row],[Paralímpic]]</f>
        <v>EUROPEOGRUPO 1BNO</v>
      </c>
      <c r="P199" s="50" t="s">
        <v>8</v>
      </c>
    </row>
    <row r="200" spans="12:16" x14ac:dyDescent="0.2">
      <c r="L200" s="27" t="s">
        <v>121</v>
      </c>
      <c r="M200" s="27" t="s">
        <v>128</v>
      </c>
      <c r="N200" s="50" t="s">
        <v>8</v>
      </c>
      <c r="O200" s="24" t="str">
        <f>AMBITO_GRUPO_PARALIMPICO[[#This Row],[AmbitNom]]&amp;AMBITO_GRUPO_PARALIMPICO[[#This Row],[GrupEspecialitat]]&amp;AMBITO_GRUPO_PARALIMPICO[[#This Row],[Paralímpic]]</f>
        <v>INTERNACIONAL NIVEL 1GRUPO 1BNO</v>
      </c>
      <c r="P200" s="50" t="s">
        <v>8</v>
      </c>
    </row>
    <row r="201" spans="12:16" ht="15" thickBot="1" x14ac:dyDescent="0.25">
      <c r="L201" s="29" t="s">
        <v>124</v>
      </c>
      <c r="M201" s="29" t="s">
        <v>128</v>
      </c>
      <c r="N201" s="50" t="s">
        <v>8</v>
      </c>
      <c r="O201" s="24" t="str">
        <f>AMBITO_GRUPO_PARALIMPICO[[#This Row],[AmbitNom]]&amp;AMBITO_GRUPO_PARALIMPICO[[#This Row],[GrupEspecialitat]]&amp;AMBITO_GRUPO_PARALIMPICO[[#This Row],[Paralímpic]]</f>
        <v>ESTATAL NIVEL 1GRUPO 1BNO</v>
      </c>
      <c r="P201" s="50" t="s">
        <v>8</v>
      </c>
    </row>
    <row r="202" spans="12:16" x14ac:dyDescent="0.2">
      <c r="L202" s="28" t="s">
        <v>32</v>
      </c>
      <c r="M202" s="28" t="s">
        <v>127</v>
      </c>
      <c r="N202" s="50" t="s">
        <v>9</v>
      </c>
      <c r="O202" s="24" t="str">
        <f>AMBITO_GRUPO_PARALIMPICO[[#This Row],[AmbitNom]]&amp;AMBITO_GRUPO_PARALIMPICO[[#This Row],[GrupEspecialitat]]&amp;AMBITO_GRUPO_PARALIMPICO[[#This Row],[Paralímpic]]</f>
        <v>MUNDIALGRUPO 1SI</v>
      </c>
      <c r="P202" s="50" t="s">
        <v>8</v>
      </c>
    </row>
    <row r="203" spans="12:16" x14ac:dyDescent="0.2">
      <c r="L203" s="27" t="s">
        <v>132</v>
      </c>
      <c r="M203" s="27" t="s">
        <v>127</v>
      </c>
      <c r="N203" s="50" t="s">
        <v>9</v>
      </c>
      <c r="O203" s="24" t="str">
        <f>AMBITO_GRUPO_PARALIMPICO[[#This Row],[AmbitNom]]&amp;AMBITO_GRUPO_PARALIMPICO[[#This Row],[GrupEspecialitat]]&amp;AMBITO_GRUPO_PARALIMPICO[[#This Row],[Paralímpic]]</f>
        <v>EUROPEOGRUPO 1SI</v>
      </c>
      <c r="P203" s="50" t="s">
        <v>8</v>
      </c>
    </row>
    <row r="204" spans="12:16" ht="15" thickBot="1" x14ac:dyDescent="0.25">
      <c r="L204" s="29" t="s">
        <v>121</v>
      </c>
      <c r="M204" s="29" t="s">
        <v>127</v>
      </c>
      <c r="N204" s="50" t="s">
        <v>9</v>
      </c>
      <c r="O204" s="24" t="str">
        <f>AMBITO_GRUPO_PARALIMPICO[[#This Row],[AmbitNom]]&amp;AMBITO_GRUPO_PARALIMPICO[[#This Row],[GrupEspecialitat]]&amp;AMBITO_GRUPO_PARALIMPICO[[#This Row],[Paralímpic]]</f>
        <v>INTERNACIONAL NIVEL 1GRUPO 1SI</v>
      </c>
      <c r="P204" s="50" t="s">
        <v>8</v>
      </c>
    </row>
    <row r="205" spans="12:16" x14ac:dyDescent="0.2">
      <c r="L205" s="28" t="s">
        <v>32</v>
      </c>
      <c r="M205" s="28" t="s">
        <v>128</v>
      </c>
      <c r="N205" s="50" t="s">
        <v>9</v>
      </c>
      <c r="O205" s="24" t="str">
        <f>AMBITO_GRUPO_PARALIMPICO[[#This Row],[AmbitNom]]&amp;AMBITO_GRUPO_PARALIMPICO[[#This Row],[GrupEspecialitat]]&amp;AMBITO_GRUPO_PARALIMPICO[[#This Row],[Paralímpic]]</f>
        <v>MUNDIALGRUPO 1BSI</v>
      </c>
      <c r="P205" s="50" t="s">
        <v>8</v>
      </c>
    </row>
    <row r="206" spans="12:16" x14ac:dyDescent="0.2">
      <c r="L206" s="27" t="s">
        <v>132</v>
      </c>
      <c r="M206" s="27" t="s">
        <v>128</v>
      </c>
      <c r="N206" s="50" t="s">
        <v>9</v>
      </c>
      <c r="O206" s="24" t="str">
        <f>AMBITO_GRUPO_PARALIMPICO[[#This Row],[AmbitNom]]&amp;AMBITO_GRUPO_PARALIMPICO[[#This Row],[GrupEspecialitat]]&amp;AMBITO_GRUPO_PARALIMPICO[[#This Row],[Paralímpic]]</f>
        <v>EUROPEOGRUPO 1BSI</v>
      </c>
      <c r="P206" s="50" t="s">
        <v>8</v>
      </c>
    </row>
    <row r="207" spans="12:16" ht="15" thickBot="1" x14ac:dyDescent="0.25">
      <c r="L207" s="29" t="s">
        <v>121</v>
      </c>
      <c r="M207" s="29" t="s">
        <v>128</v>
      </c>
      <c r="N207" s="50" t="s">
        <v>9</v>
      </c>
      <c r="O207" s="24" t="str">
        <f>AMBITO_GRUPO_PARALIMPICO[[#This Row],[AmbitNom]]&amp;AMBITO_GRUPO_PARALIMPICO[[#This Row],[GrupEspecialitat]]&amp;AMBITO_GRUPO_PARALIMPICO[[#This Row],[Paralímpic]]</f>
        <v>INTERNACIONAL NIVEL 1GRUPO 1BSI</v>
      </c>
      <c r="P207" s="50" t="s">
        <v>8</v>
      </c>
    </row>
    <row r="209" spans="12:15" ht="15" thickBot="1" x14ac:dyDescent="0.25">
      <c r="L209" s="1" t="s">
        <v>2</v>
      </c>
      <c r="M209" s="1" t="s">
        <v>1</v>
      </c>
      <c r="N209" s="1" t="s">
        <v>30</v>
      </c>
      <c r="O209" s="1" t="s">
        <v>31</v>
      </c>
    </row>
    <row r="210" spans="12:15" x14ac:dyDescent="0.2">
      <c r="L210" s="28" t="s">
        <v>32</v>
      </c>
      <c r="M210" s="30">
        <v>1</v>
      </c>
      <c r="N210" s="18" t="str">
        <f t="shared" ref="N210:N241" si="2">L210 &amp;  TEXT(M210,"0")</f>
        <v>MUNDIAL1</v>
      </c>
      <c r="O210" s="50" t="s">
        <v>9</v>
      </c>
    </row>
    <row r="211" spans="12:15" x14ac:dyDescent="0.2">
      <c r="L211" s="27" t="s">
        <v>32</v>
      </c>
      <c r="M211" s="31">
        <v>2</v>
      </c>
      <c r="N211" s="18" t="str">
        <f t="shared" si="2"/>
        <v>MUNDIAL2</v>
      </c>
      <c r="O211" s="50" t="s">
        <v>9</v>
      </c>
    </row>
    <row r="212" spans="12:15" x14ac:dyDescent="0.2">
      <c r="L212" s="27" t="s">
        <v>32</v>
      </c>
      <c r="M212" s="31">
        <v>3</v>
      </c>
      <c r="N212" s="18" t="str">
        <f t="shared" si="2"/>
        <v>MUNDIAL3</v>
      </c>
      <c r="O212" s="50" t="s">
        <v>9</v>
      </c>
    </row>
    <row r="213" spans="12:15" x14ac:dyDescent="0.2">
      <c r="L213" s="27" t="s">
        <v>32</v>
      </c>
      <c r="M213" s="31" t="s">
        <v>20</v>
      </c>
      <c r="N213" s="18" t="str">
        <f t="shared" si="2"/>
        <v>MUNDIAL4 a 8</v>
      </c>
      <c r="O213" s="50" t="s">
        <v>9</v>
      </c>
    </row>
    <row r="214" spans="12:15" x14ac:dyDescent="0.2">
      <c r="L214" s="27" t="s">
        <v>32</v>
      </c>
      <c r="M214" s="31" t="s">
        <v>21</v>
      </c>
      <c r="N214" s="18" t="str">
        <f t="shared" si="2"/>
        <v>MUNDIAL9 a 12</v>
      </c>
      <c r="O214" s="50" t="s">
        <v>9</v>
      </c>
    </row>
    <row r="215" spans="12:15" x14ac:dyDescent="0.2">
      <c r="L215" s="27" t="s">
        <v>32</v>
      </c>
      <c r="M215" s="31" t="s">
        <v>22</v>
      </c>
      <c r="N215" s="18" t="str">
        <f t="shared" si="2"/>
        <v>MUNDIAL13 a 24</v>
      </c>
      <c r="O215" s="50" t="s">
        <v>9</v>
      </c>
    </row>
    <row r="216" spans="12:15" ht="15" thickBot="1" x14ac:dyDescent="0.25">
      <c r="L216" s="29" t="s">
        <v>32</v>
      </c>
      <c r="M216" s="32" t="s">
        <v>126</v>
      </c>
      <c r="N216" s="18" t="str">
        <f t="shared" si="2"/>
        <v>MUNDIALParticipación</v>
      </c>
      <c r="O216" s="50" t="s">
        <v>9</v>
      </c>
    </row>
    <row r="217" spans="12:15" x14ac:dyDescent="0.2">
      <c r="L217" s="28" t="s">
        <v>132</v>
      </c>
      <c r="M217" s="30">
        <v>1</v>
      </c>
      <c r="N217" s="18" t="str">
        <f t="shared" si="2"/>
        <v>EUROPEO1</v>
      </c>
      <c r="O217" s="50" t="s">
        <v>9</v>
      </c>
    </row>
    <row r="218" spans="12:15" x14ac:dyDescent="0.2">
      <c r="L218" s="27" t="s">
        <v>132</v>
      </c>
      <c r="M218" s="31">
        <v>2</v>
      </c>
      <c r="N218" s="18" t="str">
        <f t="shared" si="2"/>
        <v>EUROPEO2</v>
      </c>
      <c r="O218" s="50" t="s">
        <v>9</v>
      </c>
    </row>
    <row r="219" spans="12:15" x14ac:dyDescent="0.2">
      <c r="L219" s="27" t="s">
        <v>132</v>
      </c>
      <c r="M219" s="31">
        <v>3</v>
      </c>
      <c r="N219" s="18" t="str">
        <f t="shared" si="2"/>
        <v>EUROPEO3</v>
      </c>
      <c r="O219" s="50" t="s">
        <v>9</v>
      </c>
    </row>
    <row r="220" spans="12:15" x14ac:dyDescent="0.2">
      <c r="L220" s="27" t="s">
        <v>132</v>
      </c>
      <c r="M220" s="31" t="s">
        <v>20</v>
      </c>
      <c r="N220" s="18" t="str">
        <f t="shared" si="2"/>
        <v>EUROPEO4 a 8</v>
      </c>
      <c r="O220" s="50" t="s">
        <v>9</v>
      </c>
    </row>
    <row r="221" spans="12:15" x14ac:dyDescent="0.2">
      <c r="L221" s="27" t="s">
        <v>132</v>
      </c>
      <c r="M221" s="31" t="s">
        <v>21</v>
      </c>
      <c r="N221" s="18" t="str">
        <f t="shared" si="2"/>
        <v>EUROPEO9 a 12</v>
      </c>
      <c r="O221" s="50" t="s">
        <v>9</v>
      </c>
    </row>
    <row r="222" spans="12:15" x14ac:dyDescent="0.2">
      <c r="L222" s="27" t="s">
        <v>132</v>
      </c>
      <c r="M222" s="31" t="s">
        <v>22</v>
      </c>
      <c r="N222" s="18" t="str">
        <f t="shared" si="2"/>
        <v>EUROPEO13 a 24</v>
      </c>
      <c r="O222" s="50" t="s">
        <v>9</v>
      </c>
    </row>
    <row r="223" spans="12:15" ht="15" thickBot="1" x14ac:dyDescent="0.25">
      <c r="L223" s="29" t="s">
        <v>132</v>
      </c>
      <c r="M223" s="32" t="s">
        <v>126</v>
      </c>
      <c r="N223" s="18" t="str">
        <f t="shared" si="2"/>
        <v>EUROPEOParticipación</v>
      </c>
      <c r="O223" s="50" t="s">
        <v>8</v>
      </c>
    </row>
    <row r="224" spans="12:15" x14ac:dyDescent="0.2">
      <c r="L224" s="28" t="s">
        <v>121</v>
      </c>
      <c r="M224" s="30">
        <v>1</v>
      </c>
      <c r="N224" s="18" t="str">
        <f t="shared" si="2"/>
        <v>INTERNACIONAL NIVEL 11</v>
      </c>
      <c r="O224" s="50" t="s">
        <v>9</v>
      </c>
    </row>
    <row r="225" spans="12:15" x14ac:dyDescent="0.2">
      <c r="L225" s="27" t="s">
        <v>121</v>
      </c>
      <c r="M225" s="31">
        <v>2</v>
      </c>
      <c r="N225" s="18" t="str">
        <f t="shared" si="2"/>
        <v>INTERNACIONAL NIVEL 12</v>
      </c>
      <c r="O225" s="50" t="s">
        <v>9</v>
      </c>
    </row>
    <row r="226" spans="12:15" x14ac:dyDescent="0.2">
      <c r="L226" s="27" t="s">
        <v>121</v>
      </c>
      <c r="M226" s="31">
        <v>3</v>
      </c>
      <c r="N226" s="18" t="str">
        <f t="shared" si="2"/>
        <v>INTERNACIONAL NIVEL 13</v>
      </c>
      <c r="O226" s="50" t="s">
        <v>9</v>
      </c>
    </row>
    <row r="227" spans="12:15" x14ac:dyDescent="0.2">
      <c r="L227" s="27" t="s">
        <v>121</v>
      </c>
      <c r="M227" s="31" t="s">
        <v>20</v>
      </c>
      <c r="N227" s="18" t="str">
        <f t="shared" si="2"/>
        <v>INTERNACIONAL NIVEL 14 a 8</v>
      </c>
      <c r="O227" s="50" t="s">
        <v>9</v>
      </c>
    </row>
    <row r="228" spans="12:15" x14ac:dyDescent="0.2">
      <c r="L228" s="27" t="s">
        <v>121</v>
      </c>
      <c r="M228" s="31" t="s">
        <v>21</v>
      </c>
      <c r="N228" s="18" t="str">
        <f t="shared" si="2"/>
        <v>INTERNACIONAL NIVEL 19 a 12</v>
      </c>
      <c r="O228" s="50" t="s">
        <v>9</v>
      </c>
    </row>
    <row r="229" spans="12:15" x14ac:dyDescent="0.2">
      <c r="L229" s="27" t="s">
        <v>121</v>
      </c>
      <c r="M229" s="31" t="s">
        <v>22</v>
      </c>
      <c r="N229" s="18" t="str">
        <f t="shared" si="2"/>
        <v>INTERNACIONAL NIVEL 113 a 24</v>
      </c>
      <c r="O229" s="50" t="s">
        <v>9</v>
      </c>
    </row>
    <row r="230" spans="12:15" ht="15" thickBot="1" x14ac:dyDescent="0.25">
      <c r="L230" s="29" t="s">
        <v>121</v>
      </c>
      <c r="M230" s="32" t="s">
        <v>126</v>
      </c>
      <c r="N230" s="18" t="str">
        <f t="shared" si="2"/>
        <v>INTERNACIONAL NIVEL 1Participación</v>
      </c>
      <c r="O230" s="50" t="s">
        <v>8</v>
      </c>
    </row>
    <row r="231" spans="12:15" x14ac:dyDescent="0.2">
      <c r="L231" s="28" t="s">
        <v>122</v>
      </c>
      <c r="M231" s="30">
        <v>1</v>
      </c>
      <c r="N231" s="18" t="str">
        <f t="shared" si="2"/>
        <v>INTERNACIONAL NIVEL 21</v>
      </c>
      <c r="O231" s="50" t="s">
        <v>9</v>
      </c>
    </row>
    <row r="232" spans="12:15" x14ac:dyDescent="0.2">
      <c r="L232" s="27" t="s">
        <v>122</v>
      </c>
      <c r="M232" s="31">
        <v>2</v>
      </c>
      <c r="N232" s="18" t="str">
        <f t="shared" si="2"/>
        <v>INTERNACIONAL NIVEL 22</v>
      </c>
      <c r="O232" s="50" t="s">
        <v>9</v>
      </c>
    </row>
    <row r="233" spans="12:15" x14ac:dyDescent="0.2">
      <c r="L233" s="27" t="s">
        <v>122</v>
      </c>
      <c r="M233" s="31">
        <v>3</v>
      </c>
      <c r="N233" s="18" t="str">
        <f t="shared" si="2"/>
        <v>INTERNACIONAL NIVEL 23</v>
      </c>
      <c r="O233" s="50" t="s">
        <v>9</v>
      </c>
    </row>
    <row r="234" spans="12:15" x14ac:dyDescent="0.2">
      <c r="L234" s="27" t="s">
        <v>122</v>
      </c>
      <c r="M234" s="31" t="s">
        <v>20</v>
      </c>
      <c r="N234" s="18" t="str">
        <f t="shared" si="2"/>
        <v>INTERNACIONAL NIVEL 24 a 8</v>
      </c>
      <c r="O234" s="50" t="s">
        <v>9</v>
      </c>
    </row>
    <row r="235" spans="12:15" x14ac:dyDescent="0.2">
      <c r="L235" s="27" t="s">
        <v>122</v>
      </c>
      <c r="M235" s="31" t="s">
        <v>21</v>
      </c>
      <c r="N235" s="18" t="str">
        <f t="shared" si="2"/>
        <v>INTERNACIONAL NIVEL 29 a 12</v>
      </c>
      <c r="O235" s="50" t="s">
        <v>9</v>
      </c>
    </row>
    <row r="236" spans="12:15" x14ac:dyDescent="0.2">
      <c r="L236" s="27" t="s">
        <v>122</v>
      </c>
      <c r="M236" s="31" t="s">
        <v>22</v>
      </c>
      <c r="N236" s="18" t="str">
        <f t="shared" si="2"/>
        <v>INTERNACIONAL NIVEL 213 a 24</v>
      </c>
      <c r="O236" s="50" t="s">
        <v>8</v>
      </c>
    </row>
    <row r="237" spans="12:15" ht="15" thickBot="1" x14ac:dyDescent="0.25">
      <c r="L237" s="29" t="s">
        <v>122</v>
      </c>
      <c r="M237" s="32" t="s">
        <v>126</v>
      </c>
      <c r="N237" s="18" t="str">
        <f t="shared" si="2"/>
        <v>INTERNACIONAL NIVEL 2Participación</v>
      </c>
      <c r="O237" s="50" t="s">
        <v>8</v>
      </c>
    </row>
    <row r="238" spans="12:15" x14ac:dyDescent="0.2">
      <c r="L238" s="28" t="s">
        <v>123</v>
      </c>
      <c r="M238" s="30">
        <v>1</v>
      </c>
      <c r="N238" s="18" t="str">
        <f t="shared" si="2"/>
        <v>INTERNACIONAL NIVEL 31</v>
      </c>
      <c r="O238" s="50" t="s">
        <v>9</v>
      </c>
    </row>
    <row r="239" spans="12:15" x14ac:dyDescent="0.2">
      <c r="L239" s="27" t="s">
        <v>123</v>
      </c>
      <c r="M239" s="31">
        <v>2</v>
      </c>
      <c r="N239" s="18" t="str">
        <f t="shared" si="2"/>
        <v>INTERNACIONAL NIVEL 32</v>
      </c>
      <c r="O239" s="50" t="s">
        <v>9</v>
      </c>
    </row>
    <row r="240" spans="12:15" x14ac:dyDescent="0.2">
      <c r="L240" s="27" t="s">
        <v>123</v>
      </c>
      <c r="M240" s="31">
        <v>3</v>
      </c>
      <c r="N240" s="18" t="str">
        <f t="shared" si="2"/>
        <v>INTERNACIONAL NIVEL 33</v>
      </c>
      <c r="O240" s="50" t="s">
        <v>9</v>
      </c>
    </row>
    <row r="241" spans="12:15" x14ac:dyDescent="0.2">
      <c r="L241" s="27" t="s">
        <v>123</v>
      </c>
      <c r="M241" s="31" t="s">
        <v>20</v>
      </c>
      <c r="N241" s="18" t="str">
        <f t="shared" si="2"/>
        <v>INTERNACIONAL NIVEL 34 a 8</v>
      </c>
      <c r="O241" s="50" t="s">
        <v>9</v>
      </c>
    </row>
    <row r="242" spans="12:15" x14ac:dyDescent="0.2">
      <c r="L242" s="27" t="s">
        <v>123</v>
      </c>
      <c r="M242" s="31" t="s">
        <v>21</v>
      </c>
      <c r="N242" s="18" t="str">
        <f t="shared" ref="N242:N258" si="3">L242 &amp;  TEXT(M242,"0")</f>
        <v>INTERNACIONAL NIVEL 39 a 12</v>
      </c>
      <c r="O242" s="50" t="s">
        <v>8</v>
      </c>
    </row>
    <row r="243" spans="12:15" x14ac:dyDescent="0.2">
      <c r="L243" s="27" t="s">
        <v>123</v>
      </c>
      <c r="M243" s="31" t="s">
        <v>22</v>
      </c>
      <c r="N243" s="18" t="str">
        <f t="shared" si="3"/>
        <v>INTERNACIONAL NIVEL 313 a 24</v>
      </c>
      <c r="O243" s="50" t="s">
        <v>8</v>
      </c>
    </row>
    <row r="244" spans="12:15" ht="15" thickBot="1" x14ac:dyDescent="0.25">
      <c r="L244" s="29" t="s">
        <v>123</v>
      </c>
      <c r="M244" s="32" t="s">
        <v>126</v>
      </c>
      <c r="N244" s="18" t="str">
        <f t="shared" si="3"/>
        <v>INTERNACIONAL NIVEL 3Participación</v>
      </c>
      <c r="O244" s="50" t="s">
        <v>8</v>
      </c>
    </row>
    <row r="245" spans="12:15" x14ac:dyDescent="0.2">
      <c r="L245" s="28" t="s">
        <v>124</v>
      </c>
      <c r="M245" s="30">
        <v>1</v>
      </c>
      <c r="N245" s="18" t="str">
        <f t="shared" si="3"/>
        <v>ESTATAL NIVEL 11</v>
      </c>
      <c r="O245" s="50" t="s">
        <v>9</v>
      </c>
    </row>
    <row r="246" spans="12:15" x14ac:dyDescent="0.2">
      <c r="L246" s="27" t="s">
        <v>124</v>
      </c>
      <c r="M246" s="31">
        <v>2</v>
      </c>
      <c r="N246" s="18" t="str">
        <f t="shared" si="3"/>
        <v>ESTATAL NIVEL 12</v>
      </c>
      <c r="O246" s="50" t="s">
        <v>9</v>
      </c>
    </row>
    <row r="247" spans="12:15" x14ac:dyDescent="0.2">
      <c r="L247" s="27" t="s">
        <v>124</v>
      </c>
      <c r="M247" s="31">
        <v>3</v>
      </c>
      <c r="N247" s="18" t="str">
        <f t="shared" si="3"/>
        <v>ESTATAL NIVEL 13</v>
      </c>
      <c r="O247" s="50" t="s">
        <v>9</v>
      </c>
    </row>
    <row r="248" spans="12:15" x14ac:dyDescent="0.2">
      <c r="L248" s="27" t="s">
        <v>124</v>
      </c>
      <c r="M248" s="31" t="s">
        <v>20</v>
      </c>
      <c r="N248" s="18" t="str">
        <f t="shared" si="3"/>
        <v>ESTATAL NIVEL 14 a 8</v>
      </c>
      <c r="O248" s="50" t="s">
        <v>9</v>
      </c>
    </row>
    <row r="249" spans="12:15" x14ac:dyDescent="0.2">
      <c r="L249" s="27" t="s">
        <v>124</v>
      </c>
      <c r="M249" s="31" t="s">
        <v>21</v>
      </c>
      <c r="N249" s="18" t="str">
        <f t="shared" si="3"/>
        <v>ESTATAL NIVEL 19 a 12</v>
      </c>
      <c r="O249" s="50" t="s">
        <v>8</v>
      </c>
    </row>
    <row r="250" spans="12:15" x14ac:dyDescent="0.2">
      <c r="L250" s="27" t="s">
        <v>124</v>
      </c>
      <c r="M250" s="31" t="s">
        <v>22</v>
      </c>
      <c r="N250" s="18" t="str">
        <f t="shared" si="3"/>
        <v>ESTATAL NIVEL 113 a 24</v>
      </c>
      <c r="O250" s="50" t="s">
        <v>8</v>
      </c>
    </row>
    <row r="251" spans="12:15" ht="15" thickBot="1" x14ac:dyDescent="0.25">
      <c r="L251" s="29" t="s">
        <v>124</v>
      </c>
      <c r="M251" s="32" t="s">
        <v>126</v>
      </c>
      <c r="N251" s="18" t="str">
        <f t="shared" si="3"/>
        <v>ESTATAL NIVEL 1Participación</v>
      </c>
      <c r="O251" s="50" t="s">
        <v>8</v>
      </c>
    </row>
    <row r="252" spans="12:15" x14ac:dyDescent="0.2">
      <c r="L252" s="28" t="s">
        <v>125</v>
      </c>
      <c r="M252" s="30">
        <v>1</v>
      </c>
      <c r="N252" s="18" t="str">
        <f t="shared" si="3"/>
        <v>ESTATAL NIVEL 21</v>
      </c>
      <c r="O252" s="50" t="s">
        <v>9</v>
      </c>
    </row>
    <row r="253" spans="12:15" x14ac:dyDescent="0.2">
      <c r="L253" s="27" t="s">
        <v>125</v>
      </c>
      <c r="M253" s="31">
        <v>2</v>
      </c>
      <c r="N253" s="18" t="str">
        <f t="shared" si="3"/>
        <v>ESTATAL NIVEL 22</v>
      </c>
      <c r="O253" s="50" t="s">
        <v>9</v>
      </c>
    </row>
    <row r="254" spans="12:15" x14ac:dyDescent="0.2">
      <c r="L254" s="27" t="s">
        <v>125</v>
      </c>
      <c r="M254" s="31">
        <v>3</v>
      </c>
      <c r="N254" s="18" t="str">
        <f t="shared" si="3"/>
        <v>ESTATAL NIVEL 23</v>
      </c>
      <c r="O254" s="50" t="s">
        <v>9</v>
      </c>
    </row>
    <row r="255" spans="12:15" x14ac:dyDescent="0.2">
      <c r="L255" s="27" t="s">
        <v>125</v>
      </c>
      <c r="M255" s="31" t="s">
        <v>20</v>
      </c>
      <c r="N255" s="18" t="str">
        <f t="shared" si="3"/>
        <v>ESTATAL NIVEL 24 a 8</v>
      </c>
      <c r="O255" s="50" t="s">
        <v>8</v>
      </c>
    </row>
    <row r="256" spans="12:15" x14ac:dyDescent="0.2">
      <c r="L256" s="27" t="s">
        <v>125</v>
      </c>
      <c r="M256" s="31" t="s">
        <v>21</v>
      </c>
      <c r="N256" s="18" t="str">
        <f t="shared" si="3"/>
        <v>ESTATAL NIVEL 29 a 12</v>
      </c>
      <c r="O256" s="50" t="s">
        <v>8</v>
      </c>
    </row>
    <row r="257" spans="12:15" x14ac:dyDescent="0.2">
      <c r="L257" s="27" t="s">
        <v>125</v>
      </c>
      <c r="M257" s="31" t="s">
        <v>22</v>
      </c>
      <c r="N257" s="18" t="str">
        <f t="shared" si="3"/>
        <v>ESTATAL NIVEL 213 a 24</v>
      </c>
      <c r="O257" s="50" t="s">
        <v>8</v>
      </c>
    </row>
    <row r="258" spans="12:15" x14ac:dyDescent="0.2">
      <c r="L258" s="27" t="s">
        <v>125</v>
      </c>
      <c r="M258" s="31" t="s">
        <v>126</v>
      </c>
      <c r="N258" s="18" t="str">
        <f t="shared" si="3"/>
        <v>ESTATAL NIVEL 2Participación</v>
      </c>
      <c r="O258" s="50" t="s">
        <v>8</v>
      </c>
    </row>
  </sheetData>
  <sheetProtection algorithmName="SHA-512" hashValue="qb93KXRVVZs35j5OIHbqe3OeqIPr6DUWce+GUFpOQh5FNKadnbCgPz6h57Vcn9sdOFU+opSOUI/4j3Fwyo0yPg==" saltValue="a1NGh4VZ6IcOSua5NVqCMg==" spinCount="100000" sheet="1" objects="1" scenarios="1" selectLockedCells="1"/>
  <mergeCells count="1">
    <mergeCell ref="C4:E4"/>
  </mergeCells>
  <phoneticPr fontId="22" type="noConversion"/>
  <conditionalFormatting sqref="E37">
    <cfRule type="cellIs" dxfId="9" priority="1" operator="greaterThanOrEqual">
      <formula>5</formula>
    </cfRule>
    <cfRule type="cellIs" dxfId="8" priority="2" operator="lessThan">
      <formula>5</formula>
    </cfRule>
  </conditionalFormatting>
  <conditionalFormatting sqref="O127:O161">
    <cfRule type="cellIs" dxfId="7" priority="9" operator="equal">
      <formula>"NO"</formula>
    </cfRule>
    <cfRule type="containsText" dxfId="6" priority="10" operator="containsText" text="SI">
      <formula>NOT(ISERROR(SEARCH("SI",O127)))</formula>
    </cfRule>
  </conditionalFormatting>
  <conditionalFormatting sqref="O164:O191">
    <cfRule type="cellIs" dxfId="5" priority="7" operator="equal">
      <formula>"NO"</formula>
    </cfRule>
    <cfRule type="containsText" dxfId="4" priority="8" operator="containsText" text="SI">
      <formula>NOT(ISERROR(SEARCH("SI",O164)))</formula>
    </cfRule>
  </conditionalFormatting>
  <conditionalFormatting sqref="O210:O258">
    <cfRule type="cellIs" dxfId="3" priority="3" operator="equal">
      <formula>"NO"</formula>
    </cfRule>
    <cfRule type="containsText" dxfId="2" priority="4" operator="containsText" text="SI">
      <formula>NOT(ISERROR(SEARCH("SI",O210)))</formula>
    </cfRule>
  </conditionalFormatting>
  <conditionalFormatting sqref="P194:P207">
    <cfRule type="cellIs" dxfId="1" priority="5" operator="equal">
      <formula>"NO"</formula>
    </cfRule>
    <cfRule type="containsText" dxfId="0" priority="6" operator="containsText" text="SI">
      <formula>NOT(ISERROR(SEARCH("SI",P194)))</formula>
    </cfRule>
  </conditionalFormatting>
  <dataValidations count="12">
    <dataValidation type="list" operator="equal" showErrorMessage="1" sqref="E14:E16" xr:uid="{00000000-0002-0000-0000-000000000000}">
      <formula1>$L$42:$L$48</formula1>
      <formula2>0</formula2>
    </dataValidation>
    <dataValidation type="list" operator="equal" showErrorMessage="1" sqref="E17:E18" xr:uid="{00000000-0002-0000-0000-000001000000}">
      <formula1>$L$51:$L$53</formula1>
      <formula2>0</formula2>
    </dataValidation>
    <dataValidation type="list" allowBlank="1" showInputMessage="1" showErrorMessage="1" sqref="E25" xr:uid="{AB6DD14C-3BEE-4E0B-B35C-0EC75092CED9}">
      <formula1>$L$63:$L$69</formula1>
    </dataValidation>
    <dataValidation type="list" allowBlank="1" showInputMessage="1" showErrorMessage="1" sqref="E27" xr:uid="{64860737-0A79-41B4-B316-EF12050DB045}">
      <formula1>$L$72:$L$76</formula1>
    </dataValidation>
    <dataValidation type="list" allowBlank="1" showInputMessage="1" showErrorMessage="1" sqref="E23" xr:uid="{82C626E5-047A-4219-A81C-565F24F283CF}">
      <formula1>$L$56:$L$60</formula1>
    </dataValidation>
    <dataValidation type="list" allowBlank="1" showInputMessage="1" showErrorMessage="1" sqref="E21" xr:uid="{594D554C-9D75-4E16-A3E4-2B3183A6AAA6}">
      <formula1>$L$121:$L$124</formula1>
    </dataValidation>
    <dataValidation type="list" allowBlank="1" showInputMessage="1" showErrorMessage="1" sqref="E29" xr:uid="{28D8C420-8854-4510-B2F3-449A54AA4066}">
      <formula1>$L$79:$L$93</formula1>
    </dataValidation>
    <dataValidation type="list" allowBlank="1" showInputMessage="1" showErrorMessage="1" sqref="E33" xr:uid="{E2E9B107-3D90-4B16-9ED4-BB5BE1276029}">
      <formula1>$L$105:$L$113</formula1>
    </dataValidation>
    <dataValidation type="list" allowBlank="1" showInputMessage="1" showErrorMessage="1" sqref="E35" xr:uid="{8FF2E441-D6BB-4D20-96A3-4EEA50DBA551}">
      <formula1>$L$116:$L$118</formula1>
    </dataValidation>
    <dataValidation type="list" allowBlank="1" showInputMessage="1" showErrorMessage="1" sqref="E19" xr:uid="{E99153FB-6CF0-47C4-99BF-D03E05F19C09}">
      <formula1>"SI,NO"</formula1>
    </dataValidation>
    <dataValidation type="list" operator="equal" showErrorMessage="1" sqref="E13" xr:uid="{A6C7F54D-286B-46E7-80B5-F245AEA5599F}">
      <formula1>"FEMENÍ,MASCULÍ"</formula1>
    </dataValidation>
    <dataValidation type="list" allowBlank="1" showInputMessage="1" showErrorMessage="1" sqref="E31" xr:uid="{2CBB9E91-54A7-46B6-9D13-65147278D8F6}">
      <formula1>$L$96:$L$102</formula1>
    </dataValidation>
  </dataValidation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&amp;C&amp;"Arial,Normal"&amp;10&amp;A</oddHeader>
    <oddFooter>&amp;C&amp;"Arial,Normal"&amp;10Page &amp;P</oddFooter>
  </headerFooter>
  <ignoredErrors>
    <ignoredError sqref="O194:O207" calculatedColumn="1"/>
  </ignoredErrors>
  <tableParts count="14">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A6E07-0BC1-4506-B63B-49B14BA207CA}">
  <dimension ref="B1:AA43"/>
  <sheetViews>
    <sheetView showGridLines="0" workbookViewId="0">
      <selection activeCell="AA43" sqref="Z40:AA43"/>
    </sheetView>
  </sheetViews>
  <sheetFormatPr baseColWidth="10" defaultColWidth="11.42578125" defaultRowHeight="14.25" x14ac:dyDescent="0.2"/>
  <cols>
    <col min="1" max="1" width="11.42578125" style="1"/>
    <col min="2" max="2" width="23.28515625" style="1" bestFit="1" customWidth="1"/>
    <col min="3" max="3" width="10.42578125" style="1" customWidth="1"/>
    <col min="4" max="7" width="9.140625" style="1" customWidth="1"/>
    <col min="8" max="9" width="11.42578125" style="1"/>
    <col min="10" max="10" width="24.28515625" style="1" bestFit="1" customWidth="1"/>
    <col min="11" max="11" width="30.7109375" style="1" customWidth="1"/>
    <col min="12" max="12" width="28.140625" style="1" bestFit="1" customWidth="1"/>
    <col min="13" max="13" width="11.42578125" style="1"/>
    <col min="14" max="14" width="24.28515625" style="1" bestFit="1" customWidth="1"/>
    <col min="15" max="15" width="31.85546875" style="1" customWidth="1"/>
    <col min="16" max="16" width="33.140625" style="1" customWidth="1"/>
    <col min="17" max="17" width="33" style="1" customWidth="1"/>
    <col min="18" max="18" width="11.42578125" style="1"/>
    <col min="19" max="19" width="28.42578125" style="1" customWidth="1"/>
    <col min="20" max="20" width="8" style="1" bestFit="1" customWidth="1"/>
    <col min="21" max="21" width="7.7109375" style="1" bestFit="1" customWidth="1"/>
    <col min="22" max="22" width="6.85546875" style="1" bestFit="1" customWidth="1"/>
    <col min="23" max="23" width="8.140625" style="1" customWidth="1"/>
    <col min="24" max="24" width="14.42578125" style="1" customWidth="1"/>
    <col min="25" max="26" width="11.42578125" style="1"/>
    <col min="27" max="27" width="64.42578125" style="1" customWidth="1"/>
    <col min="28" max="16384" width="11.42578125" style="1"/>
  </cols>
  <sheetData>
    <row r="1" spans="2:12" ht="15" thickBot="1" x14ac:dyDescent="0.25"/>
    <row r="2" spans="2:12" ht="33.75" customHeight="1" thickBot="1" x14ac:dyDescent="0.25">
      <c r="B2" s="90" t="s">
        <v>55</v>
      </c>
      <c r="C2" s="91"/>
      <c r="D2" s="91"/>
      <c r="E2" s="91"/>
      <c r="F2" s="91"/>
      <c r="G2" s="92"/>
    </row>
    <row r="3" spans="2:12" ht="15" thickBot="1" x14ac:dyDescent="0.25">
      <c r="B3" s="112" t="s">
        <v>36</v>
      </c>
      <c r="C3" s="103" t="s">
        <v>37</v>
      </c>
      <c r="D3" s="104"/>
      <c r="E3" s="104"/>
      <c r="F3" s="104"/>
      <c r="G3" s="105"/>
    </row>
    <row r="4" spans="2:12" ht="15" thickBot="1" x14ac:dyDescent="0.25">
      <c r="B4" s="113"/>
      <c r="C4" s="52" t="s">
        <v>45</v>
      </c>
      <c r="D4" s="53" t="s">
        <v>46</v>
      </c>
      <c r="E4" s="53" t="s">
        <v>47</v>
      </c>
      <c r="F4" s="53" t="s">
        <v>48</v>
      </c>
      <c r="G4" s="54" t="s">
        <v>72</v>
      </c>
    </row>
    <row r="5" spans="2:12" x14ac:dyDescent="0.2">
      <c r="B5" s="55" t="s">
        <v>38</v>
      </c>
      <c r="C5" s="56" t="s">
        <v>9</v>
      </c>
      <c r="D5" s="56" t="s">
        <v>9</v>
      </c>
      <c r="E5" s="56" t="s">
        <v>9</v>
      </c>
      <c r="F5" s="56" t="s">
        <v>9</v>
      </c>
      <c r="G5" s="57" t="s">
        <v>9</v>
      </c>
    </row>
    <row r="6" spans="2:12" x14ac:dyDescent="0.2">
      <c r="B6" s="58" t="s">
        <v>39</v>
      </c>
      <c r="C6" s="56" t="s">
        <v>9</v>
      </c>
      <c r="D6" s="56" t="s">
        <v>9</v>
      </c>
      <c r="E6" s="56" t="s">
        <v>9</v>
      </c>
      <c r="F6" s="56" t="s">
        <v>9</v>
      </c>
      <c r="G6" s="59" t="s">
        <v>8</v>
      </c>
    </row>
    <row r="7" spans="2:12" x14ac:dyDescent="0.2">
      <c r="B7" s="58" t="s">
        <v>40</v>
      </c>
      <c r="C7" s="56" t="s">
        <v>9</v>
      </c>
      <c r="D7" s="56" t="s">
        <v>9</v>
      </c>
      <c r="E7" s="56" t="s">
        <v>9</v>
      </c>
      <c r="F7" s="60" t="s">
        <v>8</v>
      </c>
      <c r="G7" s="59" t="s">
        <v>8</v>
      </c>
    </row>
    <row r="8" spans="2:12" x14ac:dyDescent="0.2">
      <c r="B8" s="58" t="s">
        <v>41</v>
      </c>
      <c r="C8" s="56" t="s">
        <v>9</v>
      </c>
      <c r="D8" s="56" t="s">
        <v>9</v>
      </c>
      <c r="E8" s="56" t="s">
        <v>9</v>
      </c>
      <c r="F8" s="60" t="s">
        <v>8</v>
      </c>
      <c r="G8" s="59" t="s">
        <v>8</v>
      </c>
    </row>
    <row r="9" spans="2:12" x14ac:dyDescent="0.2">
      <c r="B9" s="58" t="s">
        <v>42</v>
      </c>
      <c r="C9" s="56" t="s">
        <v>9</v>
      </c>
      <c r="D9" s="56" t="s">
        <v>9</v>
      </c>
      <c r="E9" s="60" t="s">
        <v>8</v>
      </c>
      <c r="F9" s="60" t="s">
        <v>8</v>
      </c>
      <c r="G9" s="59" t="s">
        <v>8</v>
      </c>
    </row>
    <row r="10" spans="2:12" x14ac:dyDescent="0.2">
      <c r="B10" s="58" t="s">
        <v>43</v>
      </c>
      <c r="C10" s="56" t="s">
        <v>9</v>
      </c>
      <c r="D10" s="56" t="s">
        <v>9</v>
      </c>
      <c r="E10" s="56" t="s">
        <v>9</v>
      </c>
      <c r="F10" s="60" t="s">
        <v>8</v>
      </c>
      <c r="G10" s="59" t="s">
        <v>8</v>
      </c>
    </row>
    <row r="11" spans="2:12" ht="15" thickBot="1" x14ac:dyDescent="0.25">
      <c r="B11" s="61" t="s">
        <v>44</v>
      </c>
      <c r="C11" s="62" t="s">
        <v>9</v>
      </c>
      <c r="D11" s="63" t="s">
        <v>8</v>
      </c>
      <c r="E11" s="63" t="s">
        <v>8</v>
      </c>
      <c r="F11" s="63" t="s">
        <v>8</v>
      </c>
      <c r="G11" s="64" t="s">
        <v>8</v>
      </c>
    </row>
    <row r="12" spans="2:12" ht="29.25" customHeight="1" thickBot="1" x14ac:dyDescent="0.25">
      <c r="J12" s="109" t="s">
        <v>56</v>
      </c>
      <c r="K12" s="110"/>
      <c r="L12" s="111"/>
    </row>
    <row r="13" spans="2:12" ht="29.25" thickBot="1" x14ac:dyDescent="0.25">
      <c r="J13" s="79" t="s">
        <v>36</v>
      </c>
      <c r="K13" s="65" t="s">
        <v>73</v>
      </c>
      <c r="L13" s="66" t="s">
        <v>74</v>
      </c>
    </row>
    <row r="14" spans="2:12" x14ac:dyDescent="0.2">
      <c r="J14" s="67" t="s">
        <v>38</v>
      </c>
      <c r="K14" s="68" t="s">
        <v>27</v>
      </c>
      <c r="L14" s="69" t="s">
        <v>49</v>
      </c>
    </row>
    <row r="15" spans="2:12" x14ac:dyDescent="0.2">
      <c r="J15" s="67" t="s">
        <v>39</v>
      </c>
      <c r="K15" s="68" t="s">
        <v>27</v>
      </c>
      <c r="L15" s="69" t="s">
        <v>49</v>
      </c>
    </row>
    <row r="16" spans="2:12" x14ac:dyDescent="0.2">
      <c r="J16" s="67" t="s">
        <v>40</v>
      </c>
      <c r="K16" s="68" t="s">
        <v>27</v>
      </c>
      <c r="L16" s="69" t="s">
        <v>49</v>
      </c>
    </row>
    <row r="17" spans="10:24" x14ac:dyDescent="0.2">
      <c r="J17" s="67" t="s">
        <v>41</v>
      </c>
      <c r="K17" s="68" t="s">
        <v>27</v>
      </c>
      <c r="L17" s="70" t="s">
        <v>27</v>
      </c>
    </row>
    <row r="18" spans="10:24" ht="15" thickBot="1" x14ac:dyDescent="0.25">
      <c r="J18" s="71" t="s">
        <v>42</v>
      </c>
      <c r="K18" s="72" t="s">
        <v>27</v>
      </c>
      <c r="L18" s="73" t="s">
        <v>27</v>
      </c>
    </row>
    <row r="19" spans="10:24" ht="24" customHeight="1" thickBot="1" x14ac:dyDescent="0.25">
      <c r="N19" s="93" t="s">
        <v>57</v>
      </c>
      <c r="O19" s="94"/>
      <c r="P19" s="94"/>
      <c r="Q19" s="95"/>
    </row>
    <row r="20" spans="10:24" ht="29.25" thickBot="1" x14ac:dyDescent="0.25">
      <c r="N20" s="79" t="s">
        <v>36</v>
      </c>
      <c r="O20" s="65" t="s">
        <v>73</v>
      </c>
      <c r="P20" s="65" t="s">
        <v>75</v>
      </c>
      <c r="Q20" s="66" t="s">
        <v>76</v>
      </c>
    </row>
    <row r="21" spans="10:24" x14ac:dyDescent="0.2">
      <c r="N21" s="67" t="s">
        <v>38</v>
      </c>
      <c r="O21" s="68" t="s">
        <v>29</v>
      </c>
      <c r="P21" s="74" t="s">
        <v>49</v>
      </c>
      <c r="Q21" s="69" t="s">
        <v>49</v>
      </c>
    </row>
    <row r="22" spans="10:24" x14ac:dyDescent="0.2">
      <c r="N22" s="67" t="s">
        <v>39</v>
      </c>
      <c r="O22" s="68" t="s">
        <v>29</v>
      </c>
      <c r="P22" s="74" t="s">
        <v>49</v>
      </c>
      <c r="Q22" s="69" t="s">
        <v>49</v>
      </c>
    </row>
    <row r="23" spans="10:24" x14ac:dyDescent="0.2">
      <c r="N23" s="67" t="s">
        <v>40</v>
      </c>
      <c r="O23" s="68" t="s">
        <v>29</v>
      </c>
      <c r="P23" s="74" t="s">
        <v>49</v>
      </c>
      <c r="Q23" s="69" t="s">
        <v>49</v>
      </c>
    </row>
    <row r="24" spans="10:24" x14ac:dyDescent="0.2">
      <c r="N24" s="67" t="s">
        <v>41</v>
      </c>
      <c r="O24" s="68" t="s">
        <v>29</v>
      </c>
      <c r="P24" s="68" t="s">
        <v>29</v>
      </c>
      <c r="Q24" s="70" t="s">
        <v>29</v>
      </c>
    </row>
    <row r="25" spans="10:24" x14ac:dyDescent="0.2">
      <c r="N25" s="67" t="s">
        <v>42</v>
      </c>
      <c r="O25" s="68" t="s">
        <v>29</v>
      </c>
      <c r="P25" s="68" t="s">
        <v>29</v>
      </c>
      <c r="Q25" s="70" t="s">
        <v>29</v>
      </c>
    </row>
    <row r="26" spans="10:24" x14ac:dyDescent="0.2">
      <c r="N26" s="67" t="s">
        <v>67</v>
      </c>
      <c r="O26" s="68" t="s">
        <v>29</v>
      </c>
      <c r="P26" s="68" t="s">
        <v>29</v>
      </c>
      <c r="Q26" s="69" t="s">
        <v>49</v>
      </c>
    </row>
    <row r="27" spans="10:24" ht="15" thickBot="1" x14ac:dyDescent="0.25">
      <c r="N27" s="71" t="s">
        <v>68</v>
      </c>
      <c r="O27" s="72" t="s">
        <v>29</v>
      </c>
      <c r="P27" s="72" t="s">
        <v>29</v>
      </c>
      <c r="Q27" s="73" t="s">
        <v>29</v>
      </c>
    </row>
    <row r="28" spans="10:24" ht="15" thickBot="1" x14ac:dyDescent="0.25"/>
    <row r="29" spans="10:24" ht="22.5" customHeight="1" thickBot="1" x14ac:dyDescent="0.25">
      <c r="S29" s="98" t="s">
        <v>58</v>
      </c>
      <c r="T29" s="99"/>
      <c r="U29" s="99"/>
      <c r="V29" s="99"/>
      <c r="W29" s="99"/>
      <c r="X29" s="100"/>
    </row>
    <row r="30" spans="10:24" ht="15" thickBot="1" x14ac:dyDescent="0.25">
      <c r="S30" s="96" t="s">
        <v>36</v>
      </c>
      <c r="T30" s="106" t="s">
        <v>50</v>
      </c>
      <c r="U30" s="107"/>
      <c r="V30" s="107"/>
      <c r="W30" s="107"/>
      <c r="X30" s="108"/>
    </row>
    <row r="31" spans="10:24" ht="15" thickBot="1" x14ac:dyDescent="0.25">
      <c r="S31" s="97"/>
      <c r="T31" s="75" t="s">
        <v>52</v>
      </c>
      <c r="U31" s="75" t="s">
        <v>53</v>
      </c>
      <c r="V31" s="75" t="s">
        <v>54</v>
      </c>
      <c r="W31" s="76" t="s">
        <v>51</v>
      </c>
      <c r="X31" s="57" t="s">
        <v>23</v>
      </c>
    </row>
    <row r="32" spans="10:24" x14ac:dyDescent="0.2">
      <c r="S32" s="77" t="s">
        <v>38</v>
      </c>
      <c r="T32" s="56" t="s">
        <v>9</v>
      </c>
      <c r="U32" s="56" t="s">
        <v>9</v>
      </c>
      <c r="V32" s="56" t="s">
        <v>9</v>
      </c>
      <c r="W32" s="56" t="s">
        <v>9</v>
      </c>
      <c r="X32" s="57" t="s">
        <v>9</v>
      </c>
    </row>
    <row r="33" spans="19:27" x14ac:dyDescent="0.2">
      <c r="S33" s="78" t="s">
        <v>39</v>
      </c>
      <c r="T33" s="56" t="s">
        <v>9</v>
      </c>
      <c r="U33" s="56" t="s">
        <v>9</v>
      </c>
      <c r="V33" s="56" t="s">
        <v>9</v>
      </c>
      <c r="W33" s="56" t="s">
        <v>9</v>
      </c>
      <c r="X33" s="59" t="s">
        <v>8</v>
      </c>
    </row>
    <row r="34" spans="19:27" x14ac:dyDescent="0.2">
      <c r="S34" s="78" t="s">
        <v>40</v>
      </c>
      <c r="T34" s="56" t="s">
        <v>9</v>
      </c>
      <c r="U34" s="56" t="s">
        <v>9</v>
      </c>
      <c r="V34" s="56" t="s">
        <v>9</v>
      </c>
      <c r="W34" s="56" t="s">
        <v>9</v>
      </c>
      <c r="X34" s="59" t="s">
        <v>8</v>
      </c>
    </row>
    <row r="35" spans="19:27" x14ac:dyDescent="0.2">
      <c r="S35" s="78" t="s">
        <v>41</v>
      </c>
      <c r="T35" s="56" t="s">
        <v>9</v>
      </c>
      <c r="U35" s="56" t="s">
        <v>9</v>
      </c>
      <c r="V35" s="56" t="s">
        <v>9</v>
      </c>
      <c r="W35" s="60" t="s">
        <v>8</v>
      </c>
      <c r="X35" s="59" t="s">
        <v>8</v>
      </c>
    </row>
    <row r="36" spans="19:27" x14ac:dyDescent="0.2">
      <c r="S36" s="78" t="s">
        <v>42</v>
      </c>
      <c r="T36" s="56" t="s">
        <v>9</v>
      </c>
      <c r="U36" s="56" t="s">
        <v>9</v>
      </c>
      <c r="V36" s="56" t="s">
        <v>9</v>
      </c>
      <c r="W36" s="60" t="s">
        <v>8</v>
      </c>
      <c r="X36" s="59" t="s">
        <v>8</v>
      </c>
    </row>
    <row r="37" spans="19:27" x14ac:dyDescent="0.2">
      <c r="S37" s="78" t="s">
        <v>67</v>
      </c>
      <c r="T37" s="56" t="s">
        <v>9</v>
      </c>
      <c r="U37" s="56" t="s">
        <v>9</v>
      </c>
      <c r="V37" s="60" t="s">
        <v>8</v>
      </c>
      <c r="W37" s="60" t="s">
        <v>8</v>
      </c>
      <c r="X37" s="59" t="s">
        <v>8</v>
      </c>
    </row>
    <row r="38" spans="19:27" ht="15" thickBot="1" x14ac:dyDescent="0.25">
      <c r="S38" s="61" t="s">
        <v>68</v>
      </c>
      <c r="T38" s="62" t="s">
        <v>9</v>
      </c>
      <c r="U38" s="63" t="s">
        <v>8</v>
      </c>
      <c r="V38" s="63" t="s">
        <v>8</v>
      </c>
      <c r="W38" s="63" t="s">
        <v>8</v>
      </c>
      <c r="X38" s="64" t="s">
        <v>8</v>
      </c>
    </row>
    <row r="39" spans="19:27" ht="15" thickBot="1" x14ac:dyDescent="0.25"/>
    <row r="40" spans="19:27" ht="21.75" customHeight="1" thickBot="1" x14ac:dyDescent="0.25">
      <c r="Z40" s="101" t="s">
        <v>71</v>
      </c>
      <c r="AA40" s="102"/>
    </row>
    <row r="41" spans="19:27" ht="49.5" x14ac:dyDescent="0.2">
      <c r="Z41" s="82" t="s">
        <v>59</v>
      </c>
      <c r="AA41" s="80" t="s">
        <v>69</v>
      </c>
    </row>
    <row r="42" spans="19:27" ht="82.5" x14ac:dyDescent="0.2">
      <c r="Z42" s="82" t="s">
        <v>60</v>
      </c>
      <c r="AA42" s="80" t="s">
        <v>70</v>
      </c>
    </row>
    <row r="43" spans="19:27" ht="66.75" thickBot="1" x14ac:dyDescent="0.25">
      <c r="Z43" s="83" t="s">
        <v>61</v>
      </c>
      <c r="AA43" s="81" t="s">
        <v>62</v>
      </c>
    </row>
  </sheetData>
  <mergeCells count="9">
    <mergeCell ref="B2:G2"/>
    <mergeCell ref="N19:Q19"/>
    <mergeCell ref="S30:S31"/>
    <mergeCell ref="S29:X29"/>
    <mergeCell ref="Z40:AA40"/>
    <mergeCell ref="C3:G3"/>
    <mergeCell ref="T30:X30"/>
    <mergeCell ref="J12:L12"/>
    <mergeCell ref="B3:B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64</TotalTime>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Autoevaluación resultado</vt:lpstr>
      <vt:lpstr>Hoja1</vt:lpstr>
      <vt:lpstr>AMBITO_POSICION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Jorge Grigelmo</dc:creator>
  <dc:description/>
  <cp:lastModifiedBy>JORGE GRIGELMO MIGUEL</cp:lastModifiedBy>
  <cp:revision>2</cp:revision>
  <dcterms:created xsi:type="dcterms:W3CDTF">2023-03-23T12:18:19Z</dcterms:created>
  <dcterms:modified xsi:type="dcterms:W3CDTF">2024-03-25T10:00:25Z</dcterms:modified>
  <dc:language>es-ES</dc:language>
</cp:coreProperties>
</file>